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9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卡牌消耗" sheetId="90" r:id="rId11"/>
    <sheet name="神器" sheetId="93" r:id="rId12"/>
    <sheet name="装备" sheetId="95" r:id="rId13"/>
    <sheet name="专属武器" sheetId="97" state="hidden" r:id="rId14"/>
  </sheets>
  <definedNames>
    <definedName name="卡牌类型名" localSheetId="13">#REF!</definedName>
    <definedName name="卡牌类型名">#REF!</definedName>
    <definedName name="品质名称" localSheetId="13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" i="83" l="1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N102" i="83"/>
  <c r="N103" i="83"/>
  <c r="N104" i="83"/>
  <c r="N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L102" i="83"/>
  <c r="L103" i="83"/>
  <c r="L104" i="83"/>
  <c r="L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AH7" i="82" l="1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26" i="82"/>
  <c r="AH27" i="82"/>
  <c r="AH28" i="82"/>
  <c r="AH29" i="82"/>
  <c r="AH30" i="82"/>
  <c r="AH31" i="82"/>
  <c r="AH32" i="82"/>
  <c r="AH33" i="82"/>
  <c r="AH34" i="82"/>
  <c r="AH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6" i="82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26" i="82"/>
  <c r="AB27" i="82"/>
  <c r="AB28" i="82"/>
  <c r="AB29" i="82"/>
  <c r="AB30" i="82"/>
  <c r="AB31" i="82"/>
  <c r="AB32" i="82"/>
  <c r="AB33" i="82"/>
  <c r="AB34" i="82"/>
  <c r="AB6" i="82"/>
  <c r="Z26" i="82"/>
  <c r="Z27" i="82"/>
  <c r="Z28" i="82"/>
  <c r="Z29" i="82"/>
  <c r="Z30" i="82"/>
  <c r="Z31" i="82"/>
  <c r="Z32" i="82"/>
  <c r="Z33" i="82"/>
  <c r="Z34" i="82"/>
  <c r="BG66" i="89" l="1"/>
  <c r="BG67" i="89"/>
  <c r="BG68" i="89"/>
  <c r="BG69" i="89"/>
  <c r="BG70" i="89"/>
  <c r="BG71" i="89"/>
  <c r="BG72" i="89"/>
  <c r="BG73" i="89"/>
  <c r="BG74" i="89"/>
  <c r="BG75" i="89"/>
  <c r="BG76" i="89"/>
  <c r="BG77" i="89"/>
  <c r="BG78" i="89"/>
  <c r="BG79" i="89"/>
  <c r="BG80" i="89"/>
  <c r="BG81" i="89"/>
  <c r="BG82" i="89"/>
  <c r="BG83" i="89"/>
  <c r="BG84" i="89"/>
  <c r="BG85" i="89"/>
  <c r="BG86" i="89"/>
  <c r="BG87" i="89"/>
  <c r="BG88" i="89"/>
  <c r="BG89" i="89"/>
  <c r="BG90" i="89"/>
  <c r="BG91" i="89"/>
  <c r="BG92" i="89"/>
  <c r="BG93" i="89"/>
  <c r="BG94" i="89"/>
  <c r="BG95" i="89"/>
  <c r="BI96" i="89"/>
  <c r="BI97" i="89"/>
  <c r="BI98" i="89"/>
  <c r="BI99" i="89"/>
  <c r="BI100" i="89"/>
  <c r="BI101" i="89"/>
  <c r="BI102" i="89"/>
  <c r="BI103" i="89"/>
  <c r="BI104" i="89"/>
  <c r="BI105" i="89"/>
  <c r="BI106" i="89"/>
  <c r="BI107" i="89"/>
  <c r="BI108" i="89"/>
  <c r="BI109" i="89"/>
  <c r="BI110" i="89"/>
  <c r="BI111" i="89"/>
  <c r="BI112" i="89"/>
  <c r="BI113" i="89"/>
  <c r="BI114" i="89"/>
  <c r="BI115" i="89"/>
  <c r="BI116" i="89"/>
  <c r="BG65" i="89"/>
  <c r="BF66" i="89"/>
  <c r="BF67" i="89"/>
  <c r="BF68" i="89"/>
  <c r="BF69" i="89"/>
  <c r="BF70" i="89"/>
  <c r="BF71" i="89"/>
  <c r="BF72" i="89"/>
  <c r="BF73" i="89"/>
  <c r="BF74" i="89"/>
  <c r="BF75" i="89"/>
  <c r="BF76" i="89"/>
  <c r="BF77" i="89"/>
  <c r="BF78" i="89"/>
  <c r="BF79" i="89"/>
  <c r="BF80" i="89"/>
  <c r="BF81" i="89"/>
  <c r="BF82" i="89"/>
  <c r="BF83" i="89"/>
  <c r="BF84" i="89"/>
  <c r="BF85" i="89"/>
  <c r="BF86" i="89"/>
  <c r="BF87" i="89"/>
  <c r="BF88" i="89"/>
  <c r="BF89" i="89"/>
  <c r="BF90" i="89"/>
  <c r="BF91" i="89"/>
  <c r="BF92" i="89"/>
  <c r="BF93" i="89"/>
  <c r="BF94" i="89"/>
  <c r="BF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F65" i="89"/>
  <c r="V7" i="82" l="1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6" i="82"/>
  <c r="J27" i="82"/>
  <c r="J28" i="82"/>
  <c r="J29" i="82"/>
  <c r="J30" i="82"/>
  <c r="J31" i="82"/>
  <c r="J32" i="82"/>
  <c r="J33" i="82"/>
  <c r="J34" i="82"/>
  <c r="I26" i="82"/>
  <c r="I27" i="82"/>
  <c r="I28" i="82"/>
  <c r="I29" i="82"/>
  <c r="I30" i="82"/>
  <c r="I31" i="82"/>
  <c r="I32" i="82"/>
  <c r="I33" i="82"/>
  <c r="I34" i="82"/>
  <c r="G26" i="82"/>
  <c r="G27" i="82"/>
  <c r="G28" i="82"/>
  <c r="G29" i="82"/>
  <c r="G30" i="82"/>
  <c r="G31" i="82"/>
  <c r="G32" i="82"/>
  <c r="G33" i="82"/>
  <c r="G34" i="82"/>
  <c r="H20" i="85" l="1"/>
  <c r="H21" i="85"/>
  <c r="H22" i="85"/>
  <c r="H23" i="85"/>
  <c r="H24" i="85"/>
  <c r="H25" i="85"/>
  <c r="H26" i="85"/>
  <c r="AV66" i="89"/>
  <c r="AV67" i="89"/>
  <c r="AV68" i="89"/>
  <c r="AV69" i="89"/>
  <c r="AV70" i="89"/>
  <c r="AV71" i="89"/>
  <c r="AV72" i="89"/>
  <c r="AV73" i="89"/>
  <c r="AV74" i="89"/>
  <c r="AV75" i="89"/>
  <c r="AV76" i="89"/>
  <c r="AV77" i="89"/>
  <c r="AV78" i="89"/>
  <c r="AV79" i="89"/>
  <c r="AV80" i="89"/>
  <c r="AV81" i="89"/>
  <c r="AV82" i="89"/>
  <c r="AV83" i="89"/>
  <c r="AV84" i="89"/>
  <c r="AV85" i="89"/>
  <c r="AV86" i="89"/>
  <c r="AV87" i="89"/>
  <c r="AV88" i="89"/>
  <c r="AV89" i="89"/>
  <c r="AV90" i="89"/>
  <c r="AV91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65" i="89"/>
  <c r="AU66" i="89"/>
  <c r="AU67" i="89"/>
  <c r="AU68" i="89"/>
  <c r="AU69" i="89"/>
  <c r="AU70" i="89"/>
  <c r="AU71" i="89"/>
  <c r="AU72" i="89"/>
  <c r="AU73" i="89"/>
  <c r="AU74" i="89"/>
  <c r="AU75" i="89"/>
  <c r="AU76" i="89"/>
  <c r="AU77" i="89"/>
  <c r="AU78" i="89"/>
  <c r="AU79" i="89"/>
  <c r="AU80" i="89"/>
  <c r="AU81" i="89"/>
  <c r="AU82" i="89"/>
  <c r="AU83" i="89"/>
  <c r="AU84" i="89"/>
  <c r="AU85" i="89"/>
  <c r="AU86" i="89"/>
  <c r="AU87" i="89"/>
  <c r="AU88" i="89"/>
  <c r="AU89" i="89"/>
  <c r="AU90" i="89"/>
  <c r="AU91" i="89"/>
  <c r="AU92" i="89"/>
  <c r="AU93" i="89"/>
  <c r="AU94" i="89"/>
  <c r="AU95" i="89"/>
  <c r="AU96" i="89"/>
  <c r="AU97" i="89"/>
  <c r="AU98" i="89"/>
  <c r="AU99" i="89"/>
  <c r="AU100" i="89"/>
  <c r="AU101" i="89"/>
  <c r="AU102" i="89"/>
  <c r="AU103" i="89"/>
  <c r="AU104" i="89"/>
  <c r="AU105" i="89"/>
  <c r="AU106" i="89"/>
  <c r="AU107" i="89"/>
  <c r="AU108" i="89"/>
  <c r="AU109" i="89"/>
  <c r="AU110" i="89"/>
  <c r="AU111" i="89"/>
  <c r="AU112" i="89"/>
  <c r="AU113" i="89"/>
  <c r="AU114" i="89"/>
  <c r="AU115" i="89"/>
  <c r="AU116" i="89"/>
  <c r="AU65" i="89"/>
  <c r="AT66" i="89"/>
  <c r="AT67" i="89"/>
  <c r="AT68" i="89"/>
  <c r="AT69" i="89"/>
  <c r="AT65" i="89"/>
  <c r="AW66" i="89"/>
  <c r="AX66" i="89"/>
  <c r="AY66" i="89"/>
  <c r="AZ66" i="89"/>
  <c r="BA66" i="89"/>
  <c r="BB66" i="89"/>
  <c r="BC66" i="89"/>
  <c r="AW67" i="89"/>
  <c r="AX67" i="89"/>
  <c r="AY67" i="89"/>
  <c r="AZ67" i="89"/>
  <c r="BA67" i="89"/>
  <c r="BB67" i="89"/>
  <c r="BC67" i="89"/>
  <c r="AW68" i="89"/>
  <c r="AX68" i="89"/>
  <c r="AY68" i="89"/>
  <c r="AZ68" i="89"/>
  <c r="BA68" i="89"/>
  <c r="BB68" i="89"/>
  <c r="BC68" i="89"/>
  <c r="AW69" i="89"/>
  <c r="AX69" i="89"/>
  <c r="AY69" i="89"/>
  <c r="AZ69" i="89"/>
  <c r="BA69" i="89"/>
  <c r="BB69" i="89"/>
  <c r="BC69" i="89"/>
  <c r="AT70" i="89"/>
  <c r="AW70" i="89"/>
  <c r="AX70" i="89"/>
  <c r="AY70" i="89"/>
  <c r="AZ70" i="89"/>
  <c r="BA70" i="89"/>
  <c r="BB70" i="89"/>
  <c r="BC70" i="89"/>
  <c r="AT71" i="89"/>
  <c r="AW71" i="89"/>
  <c r="AX71" i="89"/>
  <c r="AY71" i="89"/>
  <c r="AZ71" i="89"/>
  <c r="BA71" i="89"/>
  <c r="BB71" i="89"/>
  <c r="BC71" i="89"/>
  <c r="AT72" i="89"/>
  <c r="AW72" i="89"/>
  <c r="AX72" i="89"/>
  <c r="AY72" i="89"/>
  <c r="AZ72" i="89"/>
  <c r="BA72" i="89"/>
  <c r="BB72" i="89"/>
  <c r="BC72" i="89"/>
  <c r="AT73" i="89"/>
  <c r="AW73" i="89"/>
  <c r="AX73" i="89"/>
  <c r="AY73" i="89"/>
  <c r="AZ73" i="89"/>
  <c r="BA73" i="89"/>
  <c r="BB73" i="89"/>
  <c r="BC73" i="89"/>
  <c r="AT74" i="89"/>
  <c r="AW74" i="89"/>
  <c r="AX74" i="89"/>
  <c r="AY74" i="89"/>
  <c r="AZ74" i="89"/>
  <c r="BA74" i="89"/>
  <c r="BB74" i="89"/>
  <c r="BC74" i="89"/>
  <c r="AT75" i="89"/>
  <c r="AW75" i="89"/>
  <c r="AX75" i="89"/>
  <c r="AY75" i="89"/>
  <c r="AZ75" i="89"/>
  <c r="BA75" i="89"/>
  <c r="BB75" i="89"/>
  <c r="BC75" i="89"/>
  <c r="AT76" i="89"/>
  <c r="AW76" i="89"/>
  <c r="AX76" i="89"/>
  <c r="AY76" i="89"/>
  <c r="AZ76" i="89"/>
  <c r="BA76" i="89"/>
  <c r="BB76" i="89"/>
  <c r="BC76" i="89"/>
  <c r="AT77" i="89"/>
  <c r="AW77" i="89"/>
  <c r="AX77" i="89"/>
  <c r="AY77" i="89"/>
  <c r="AZ77" i="89"/>
  <c r="BA77" i="89"/>
  <c r="BB77" i="89"/>
  <c r="BC77" i="89"/>
  <c r="AT78" i="89"/>
  <c r="AW78" i="89"/>
  <c r="AX78" i="89"/>
  <c r="AY78" i="89"/>
  <c r="AZ78" i="89"/>
  <c r="BA78" i="89"/>
  <c r="BB78" i="89"/>
  <c r="BC78" i="89"/>
  <c r="AT79" i="89"/>
  <c r="AW79" i="89"/>
  <c r="AX79" i="89"/>
  <c r="AY79" i="89"/>
  <c r="AZ79" i="89"/>
  <c r="BA79" i="89"/>
  <c r="BB79" i="89"/>
  <c r="BC79" i="89"/>
  <c r="AT80" i="89"/>
  <c r="AW80" i="89"/>
  <c r="AX80" i="89"/>
  <c r="AY80" i="89"/>
  <c r="AZ80" i="89"/>
  <c r="BA80" i="89"/>
  <c r="BB80" i="89"/>
  <c r="BC80" i="89"/>
  <c r="AT81" i="89"/>
  <c r="AW81" i="89"/>
  <c r="AX81" i="89"/>
  <c r="AY81" i="89"/>
  <c r="AZ81" i="89"/>
  <c r="BA81" i="89"/>
  <c r="BB81" i="89"/>
  <c r="BC81" i="89"/>
  <c r="AT82" i="89"/>
  <c r="AW82" i="89"/>
  <c r="AX82" i="89"/>
  <c r="AY82" i="89"/>
  <c r="AZ82" i="89"/>
  <c r="BA82" i="89"/>
  <c r="BB82" i="89"/>
  <c r="BC82" i="89"/>
  <c r="AT83" i="89"/>
  <c r="AW83" i="89"/>
  <c r="AX83" i="89"/>
  <c r="AY83" i="89"/>
  <c r="AZ83" i="89"/>
  <c r="BA83" i="89"/>
  <c r="BB83" i="89"/>
  <c r="BC83" i="89"/>
  <c r="AT84" i="89"/>
  <c r="AW84" i="89"/>
  <c r="AX84" i="89"/>
  <c r="AY84" i="89"/>
  <c r="AZ84" i="89"/>
  <c r="BA84" i="89"/>
  <c r="BB84" i="89"/>
  <c r="BC84" i="89"/>
  <c r="AT85" i="89"/>
  <c r="AW85" i="89"/>
  <c r="AX85" i="89"/>
  <c r="AY85" i="89"/>
  <c r="AZ85" i="89"/>
  <c r="BA85" i="89"/>
  <c r="BB85" i="89"/>
  <c r="BC85" i="89"/>
  <c r="AT86" i="89"/>
  <c r="AW86" i="89"/>
  <c r="AX86" i="89"/>
  <c r="AY86" i="89"/>
  <c r="AZ86" i="89"/>
  <c r="BA86" i="89"/>
  <c r="BB86" i="89"/>
  <c r="BC86" i="89"/>
  <c r="AT87" i="89"/>
  <c r="AW87" i="89"/>
  <c r="AX87" i="89"/>
  <c r="AY87" i="89"/>
  <c r="AZ87" i="89"/>
  <c r="BA87" i="89"/>
  <c r="BB87" i="89"/>
  <c r="BC87" i="89"/>
  <c r="AT88" i="89"/>
  <c r="AW88" i="89"/>
  <c r="AX88" i="89"/>
  <c r="AY88" i="89"/>
  <c r="AZ88" i="89"/>
  <c r="BA88" i="89"/>
  <c r="BB88" i="89"/>
  <c r="BC88" i="89"/>
  <c r="AT89" i="89"/>
  <c r="AW89" i="89"/>
  <c r="AX89" i="89"/>
  <c r="AY89" i="89"/>
  <c r="AZ89" i="89"/>
  <c r="BA89" i="89"/>
  <c r="BB89" i="89"/>
  <c r="BC89" i="89"/>
  <c r="AT90" i="89"/>
  <c r="AW90" i="89"/>
  <c r="AX90" i="89"/>
  <c r="AY90" i="89"/>
  <c r="AZ90" i="89"/>
  <c r="BA90" i="89"/>
  <c r="BB90" i="89"/>
  <c r="BC90" i="89"/>
  <c r="AT91" i="89"/>
  <c r="AW91" i="89"/>
  <c r="AX91" i="89"/>
  <c r="AY91" i="89"/>
  <c r="AZ91" i="89"/>
  <c r="BA91" i="89"/>
  <c r="BB91" i="89"/>
  <c r="BC91" i="89"/>
  <c r="AT92" i="89"/>
  <c r="AW92" i="89"/>
  <c r="AX92" i="89"/>
  <c r="AY92" i="89"/>
  <c r="AZ92" i="89"/>
  <c r="BA92" i="89"/>
  <c r="BB92" i="89"/>
  <c r="BC92" i="89"/>
  <c r="AT93" i="89"/>
  <c r="AW93" i="89"/>
  <c r="AX93" i="89"/>
  <c r="AY93" i="89"/>
  <c r="AZ93" i="89"/>
  <c r="BA93" i="89"/>
  <c r="BB93" i="89"/>
  <c r="BC93" i="89"/>
  <c r="AT94" i="89"/>
  <c r="AW94" i="89"/>
  <c r="AX94" i="89"/>
  <c r="AY94" i="89"/>
  <c r="AZ94" i="89"/>
  <c r="BA94" i="89"/>
  <c r="BB94" i="89"/>
  <c r="BC94" i="89"/>
  <c r="AT95" i="89"/>
  <c r="AW95" i="89"/>
  <c r="AX95" i="89"/>
  <c r="AY95" i="89"/>
  <c r="AZ95" i="89"/>
  <c r="BA95" i="89"/>
  <c r="BB95" i="89"/>
  <c r="BC95" i="89"/>
  <c r="AT96" i="89"/>
  <c r="AW96" i="89"/>
  <c r="AX96" i="89"/>
  <c r="AY96" i="89"/>
  <c r="AZ96" i="89"/>
  <c r="BA96" i="89"/>
  <c r="BB96" i="89"/>
  <c r="BC96" i="89"/>
  <c r="AT97" i="89"/>
  <c r="AW97" i="89"/>
  <c r="AX97" i="89"/>
  <c r="AY97" i="89"/>
  <c r="AZ97" i="89"/>
  <c r="BA97" i="89"/>
  <c r="BB97" i="89"/>
  <c r="BC97" i="89"/>
  <c r="AT98" i="89"/>
  <c r="AW98" i="89"/>
  <c r="AX98" i="89"/>
  <c r="AY98" i="89"/>
  <c r="AZ98" i="89"/>
  <c r="BA98" i="89"/>
  <c r="BB98" i="89"/>
  <c r="BC98" i="89"/>
  <c r="AT99" i="89"/>
  <c r="AW99" i="89"/>
  <c r="AX99" i="89"/>
  <c r="AY99" i="89"/>
  <c r="AZ99" i="89"/>
  <c r="BA99" i="89"/>
  <c r="BB99" i="89"/>
  <c r="BC99" i="89"/>
  <c r="AT100" i="89"/>
  <c r="AW100" i="89"/>
  <c r="AX100" i="89"/>
  <c r="AY100" i="89"/>
  <c r="AZ100" i="89"/>
  <c r="BA100" i="89"/>
  <c r="BB100" i="89"/>
  <c r="BC100" i="89"/>
  <c r="AT101" i="89"/>
  <c r="AW101" i="89"/>
  <c r="AX101" i="89"/>
  <c r="AY101" i="89"/>
  <c r="AZ101" i="89"/>
  <c r="BA101" i="89"/>
  <c r="BB101" i="89"/>
  <c r="BC101" i="89"/>
  <c r="AT102" i="89"/>
  <c r="AW102" i="89"/>
  <c r="AX102" i="89"/>
  <c r="AY102" i="89"/>
  <c r="AZ102" i="89"/>
  <c r="BA102" i="89"/>
  <c r="BB102" i="89"/>
  <c r="BC102" i="89"/>
  <c r="AT103" i="89"/>
  <c r="AW103" i="89"/>
  <c r="AX103" i="89"/>
  <c r="AY103" i="89"/>
  <c r="AZ103" i="89"/>
  <c r="BA103" i="89"/>
  <c r="BB103" i="89"/>
  <c r="BC103" i="89"/>
  <c r="AT104" i="89"/>
  <c r="AW104" i="89"/>
  <c r="AX104" i="89"/>
  <c r="AY104" i="89"/>
  <c r="AZ104" i="89"/>
  <c r="BA104" i="89"/>
  <c r="BB104" i="89"/>
  <c r="BC104" i="89"/>
  <c r="AT105" i="89"/>
  <c r="AW105" i="89"/>
  <c r="AX105" i="89"/>
  <c r="AY105" i="89"/>
  <c r="AZ105" i="89"/>
  <c r="BA105" i="89"/>
  <c r="BB105" i="89"/>
  <c r="BC105" i="89"/>
  <c r="AT106" i="89"/>
  <c r="AW106" i="89"/>
  <c r="AX106" i="89"/>
  <c r="AY106" i="89"/>
  <c r="AZ106" i="89"/>
  <c r="BA106" i="89"/>
  <c r="BB106" i="89"/>
  <c r="BC106" i="89"/>
  <c r="AT107" i="89"/>
  <c r="AW107" i="89"/>
  <c r="AX107" i="89"/>
  <c r="AY107" i="89"/>
  <c r="AZ107" i="89"/>
  <c r="BA107" i="89"/>
  <c r="BB107" i="89"/>
  <c r="BC107" i="89"/>
  <c r="AT108" i="89"/>
  <c r="AW108" i="89"/>
  <c r="AX108" i="89"/>
  <c r="AY108" i="89"/>
  <c r="AZ108" i="89"/>
  <c r="BA108" i="89"/>
  <c r="BB108" i="89"/>
  <c r="BC108" i="89"/>
  <c r="AT109" i="89"/>
  <c r="AW109" i="89"/>
  <c r="AX109" i="89"/>
  <c r="AY109" i="89"/>
  <c r="AZ109" i="89"/>
  <c r="BA109" i="89"/>
  <c r="BB109" i="89"/>
  <c r="BC109" i="89"/>
  <c r="AT110" i="89"/>
  <c r="AW110" i="89"/>
  <c r="AX110" i="89"/>
  <c r="AY110" i="89"/>
  <c r="AZ110" i="89"/>
  <c r="BA110" i="89"/>
  <c r="BB110" i="89"/>
  <c r="BC110" i="89"/>
  <c r="AT111" i="89"/>
  <c r="AW111" i="89"/>
  <c r="AX111" i="89"/>
  <c r="AY111" i="89"/>
  <c r="AZ111" i="89"/>
  <c r="BA111" i="89"/>
  <c r="BB111" i="89"/>
  <c r="BC111" i="89"/>
  <c r="AT112" i="89"/>
  <c r="AW112" i="89"/>
  <c r="AX112" i="89"/>
  <c r="AY112" i="89"/>
  <c r="AZ112" i="89"/>
  <c r="BA112" i="89"/>
  <c r="BB112" i="89"/>
  <c r="BC112" i="89"/>
  <c r="AT113" i="89"/>
  <c r="AW113" i="89"/>
  <c r="AX113" i="89"/>
  <c r="AY113" i="89"/>
  <c r="AZ113" i="89"/>
  <c r="BA113" i="89"/>
  <c r="BB113" i="89"/>
  <c r="BC113" i="89"/>
  <c r="AT114" i="89"/>
  <c r="AW114" i="89"/>
  <c r="AX114" i="89"/>
  <c r="AY114" i="89"/>
  <c r="AZ114" i="89"/>
  <c r="BA114" i="89"/>
  <c r="BB114" i="89"/>
  <c r="BC114" i="89"/>
  <c r="AT115" i="89"/>
  <c r="AW115" i="89"/>
  <c r="AX115" i="89"/>
  <c r="AY115" i="89"/>
  <c r="AZ115" i="89"/>
  <c r="BA115" i="89"/>
  <c r="BB115" i="89"/>
  <c r="BC115" i="89"/>
  <c r="AT116" i="89"/>
  <c r="AW116" i="89"/>
  <c r="AX116" i="89"/>
  <c r="AY116" i="89"/>
  <c r="AZ116" i="89"/>
  <c r="BA116" i="89"/>
  <c r="BB116" i="89"/>
  <c r="BC116" i="89"/>
  <c r="AW65" i="89"/>
  <c r="AX65" i="89"/>
  <c r="AY65" i="89"/>
  <c r="AZ65" i="89"/>
  <c r="BA65" i="89"/>
  <c r="BB65" i="89"/>
  <c r="BC65" i="89"/>
  <c r="AP86" i="89"/>
  <c r="AP87" i="89"/>
  <c r="AP90" i="89"/>
  <c r="AP91" i="89"/>
  <c r="AP94" i="89"/>
  <c r="AP95" i="89"/>
  <c r="AP98" i="89"/>
  <c r="AP99" i="89"/>
  <c r="AP102" i="89"/>
  <c r="AP103" i="89"/>
  <c r="AP106" i="89"/>
  <c r="AP107" i="89"/>
  <c r="AP110" i="89"/>
  <c r="AP111" i="89"/>
  <c r="AP114" i="89"/>
  <c r="AP115" i="89"/>
  <c r="AP67" i="89"/>
  <c r="AP68" i="89"/>
  <c r="AP71" i="89"/>
  <c r="AP72" i="89"/>
  <c r="AP75" i="89"/>
  <c r="AP76" i="89"/>
  <c r="AP79" i="89"/>
  <c r="AP80" i="89"/>
  <c r="AP83" i="89"/>
  <c r="AP84" i="89"/>
  <c r="AN6" i="89"/>
  <c r="AN7" i="89"/>
  <c r="AN8" i="89"/>
  <c r="AN9" i="89"/>
  <c r="AN10" i="89"/>
  <c r="AN11" i="89"/>
  <c r="AN12" i="89"/>
  <c r="AN13" i="89"/>
  <c r="AN14" i="89"/>
  <c r="AN15" i="89"/>
  <c r="AN16" i="89"/>
  <c r="AN17" i="89"/>
  <c r="AN18" i="89"/>
  <c r="AN19" i="89"/>
  <c r="AN20" i="89"/>
  <c r="AN21" i="89"/>
  <c r="AN22" i="89"/>
  <c r="AN23" i="89"/>
  <c r="AN24" i="89"/>
  <c r="AN25" i="89"/>
  <c r="AN26" i="89"/>
  <c r="AN27" i="89"/>
  <c r="AN28" i="89"/>
  <c r="AN29" i="89"/>
  <c r="AN30" i="89"/>
  <c r="AN31" i="89"/>
  <c r="AN32" i="89"/>
  <c r="AN33" i="89"/>
  <c r="AN34" i="89"/>
  <c r="AN35" i="89"/>
  <c r="AN36" i="89"/>
  <c r="AN37" i="89"/>
  <c r="AN38" i="89"/>
  <c r="AN39" i="89"/>
  <c r="AN40" i="89"/>
  <c r="AN41" i="89"/>
  <c r="AN42" i="89"/>
  <c r="AN43" i="89"/>
  <c r="AN44" i="89"/>
  <c r="AN45" i="89"/>
  <c r="AN46" i="89"/>
  <c r="AN47" i="89"/>
  <c r="AN48" i="89"/>
  <c r="AN49" i="89"/>
  <c r="AN50" i="89"/>
  <c r="AN51" i="89"/>
  <c r="AN52" i="89"/>
  <c r="AN53" i="89"/>
  <c r="AN54" i="89"/>
  <c r="AN55" i="89"/>
  <c r="AN56" i="89"/>
  <c r="AN5" i="89"/>
  <c r="AP6" i="89"/>
  <c r="AP66" i="89" s="1"/>
  <c r="AP7" i="89"/>
  <c r="AP8" i="89"/>
  <c r="AP9" i="89"/>
  <c r="AP69" i="89" s="1"/>
  <c r="AP10" i="89"/>
  <c r="AP70" i="89" s="1"/>
  <c r="AP11" i="89"/>
  <c r="AP12" i="89"/>
  <c r="AP13" i="89"/>
  <c r="AP73" i="89" s="1"/>
  <c r="AP14" i="89"/>
  <c r="AP74" i="89" s="1"/>
  <c r="AP15" i="89"/>
  <c r="AP16" i="89"/>
  <c r="AP17" i="89"/>
  <c r="AP77" i="89" s="1"/>
  <c r="AP18" i="89"/>
  <c r="AP78" i="89" s="1"/>
  <c r="AP19" i="89"/>
  <c r="AP20" i="89"/>
  <c r="AP21" i="89"/>
  <c r="AP81" i="89" s="1"/>
  <c r="AP22" i="89"/>
  <c r="AP82" i="89" s="1"/>
  <c r="AP23" i="89"/>
  <c r="AP24" i="89"/>
  <c r="AP25" i="89"/>
  <c r="AP85" i="89" s="1"/>
  <c r="AP26" i="89"/>
  <c r="AP27" i="89"/>
  <c r="AP28" i="89"/>
  <c r="AP88" i="89" s="1"/>
  <c r="AP29" i="89"/>
  <c r="AP89" i="89" s="1"/>
  <c r="AP30" i="89"/>
  <c r="AP31" i="89"/>
  <c r="AP32" i="89"/>
  <c r="AP92" i="89" s="1"/>
  <c r="AP33" i="89"/>
  <c r="AP93" i="89" s="1"/>
  <c r="AP34" i="89"/>
  <c r="AP35" i="89"/>
  <c r="AP36" i="89"/>
  <c r="AP96" i="89" s="1"/>
  <c r="AP37" i="89"/>
  <c r="AP97" i="89" s="1"/>
  <c r="AP38" i="89"/>
  <c r="AP39" i="89"/>
  <c r="AP40" i="89"/>
  <c r="AP100" i="89" s="1"/>
  <c r="AP41" i="89"/>
  <c r="AP101" i="89" s="1"/>
  <c r="AP42" i="89"/>
  <c r="AP43" i="89"/>
  <c r="AP44" i="89"/>
  <c r="AP104" i="89" s="1"/>
  <c r="AP45" i="89"/>
  <c r="AP105" i="89" s="1"/>
  <c r="AP46" i="89"/>
  <c r="AP47" i="89"/>
  <c r="AP48" i="89"/>
  <c r="AP108" i="89" s="1"/>
  <c r="AP49" i="89"/>
  <c r="AP109" i="89" s="1"/>
  <c r="AP50" i="89"/>
  <c r="AP51" i="89"/>
  <c r="AP52" i="89"/>
  <c r="AP112" i="89" s="1"/>
  <c r="AP53" i="89"/>
  <c r="AP113" i="89" s="1"/>
  <c r="AP54" i="89"/>
  <c r="AP55" i="89"/>
  <c r="AP56" i="89"/>
  <c r="AP116" i="89" s="1"/>
  <c r="AP5" i="89"/>
  <c r="AP65" i="89" s="1"/>
  <c r="BS5" i="85" l="1"/>
  <c r="BS6" i="85"/>
  <c r="BS7" i="85"/>
  <c r="BS8" i="85"/>
  <c r="BS9" i="85"/>
  <c r="BS10" i="85"/>
  <c r="BS11" i="85"/>
  <c r="BS12" i="85"/>
  <c r="BS13" i="85"/>
  <c r="BS14" i="85"/>
  <c r="BS15" i="85"/>
  <c r="BS16" i="85"/>
  <c r="BS17" i="85"/>
  <c r="BS18" i="85"/>
  <c r="BS19" i="85"/>
  <c r="BS20" i="85"/>
  <c r="BS21" i="85"/>
  <c r="BS22" i="85"/>
  <c r="BS23" i="85"/>
  <c r="BS24" i="85"/>
  <c r="BS25" i="85"/>
  <c r="BS26" i="85"/>
  <c r="BS27" i="85"/>
  <c r="BS28" i="85"/>
  <c r="BS29" i="85"/>
  <c r="BS30" i="85"/>
  <c r="BS31" i="85"/>
  <c r="BS32" i="85"/>
  <c r="BS33" i="85"/>
  <c r="BS34" i="85"/>
  <c r="BS35" i="85"/>
  <c r="BS36" i="85"/>
  <c r="BS37" i="85"/>
  <c r="BS38" i="85"/>
  <c r="BS39" i="85"/>
  <c r="BS40" i="85"/>
  <c r="BS41" i="85"/>
  <c r="BS42" i="85"/>
  <c r="BS43" i="85"/>
  <c r="BS44" i="85"/>
  <c r="BS45" i="85"/>
  <c r="BS46" i="85"/>
  <c r="BS47" i="85"/>
  <c r="BS48" i="85"/>
  <c r="BS49" i="85"/>
  <c r="BS50" i="85"/>
  <c r="BS51" i="85"/>
  <c r="BS52" i="85"/>
  <c r="BS53" i="85"/>
  <c r="BS54" i="85"/>
  <c r="BS55" i="85"/>
  <c r="BS56" i="85"/>
  <c r="BS57" i="85"/>
  <c r="BS58" i="85"/>
  <c r="BS59" i="85"/>
  <c r="BS60" i="85"/>
  <c r="BS61" i="85"/>
  <c r="BS62" i="85"/>
  <c r="BS63" i="85"/>
  <c r="BS64" i="85"/>
  <c r="BS65" i="85"/>
  <c r="BS66" i="85"/>
  <c r="BS67" i="85"/>
  <c r="BS68" i="85"/>
  <c r="BS69" i="85"/>
  <c r="BS70" i="85"/>
  <c r="BS71" i="85"/>
  <c r="BS72" i="85"/>
  <c r="BS73" i="85"/>
  <c r="BS74" i="85"/>
  <c r="BS75" i="85"/>
  <c r="BS76" i="85"/>
  <c r="BS77" i="85"/>
  <c r="BS78" i="85"/>
  <c r="BS79" i="85"/>
  <c r="BS80" i="85"/>
  <c r="BS81" i="85"/>
  <c r="BS82" i="85"/>
  <c r="BS83" i="85"/>
  <c r="BS84" i="85"/>
  <c r="BS4" i="85"/>
  <c r="BN5" i="85"/>
  <c r="BN6" i="85"/>
  <c r="BN7" i="85"/>
  <c r="BN8" i="85"/>
  <c r="BN9" i="85"/>
  <c r="BN10" i="85"/>
  <c r="BN11" i="85"/>
  <c r="BN12" i="85"/>
  <c r="BN13" i="85"/>
  <c r="BN14" i="85"/>
  <c r="BN15" i="85"/>
  <c r="BN16" i="85"/>
  <c r="BN17" i="85"/>
  <c r="BN18" i="85"/>
  <c r="BN19" i="85"/>
  <c r="BN20" i="85"/>
  <c r="BN21" i="85"/>
  <c r="BN22" i="85"/>
  <c r="BN23" i="85"/>
  <c r="BN24" i="85"/>
  <c r="BN25" i="85"/>
  <c r="BN26" i="85"/>
  <c r="BN27" i="85"/>
  <c r="BN28" i="85"/>
  <c r="BN29" i="85"/>
  <c r="BN30" i="85"/>
  <c r="BN31" i="85"/>
  <c r="BN32" i="85"/>
  <c r="BN33" i="85"/>
  <c r="BN34" i="85"/>
  <c r="BN35" i="85"/>
  <c r="BN36" i="85"/>
  <c r="BN37" i="85"/>
  <c r="BN38" i="85"/>
  <c r="BN39" i="85"/>
  <c r="BN40" i="85"/>
  <c r="BN41" i="85"/>
  <c r="BN42" i="85"/>
  <c r="BN43" i="85"/>
  <c r="BN44" i="85"/>
  <c r="BN45" i="85"/>
  <c r="BN46" i="85"/>
  <c r="BN47" i="85"/>
  <c r="BN48" i="85"/>
  <c r="BN49" i="85"/>
  <c r="BN50" i="85"/>
  <c r="BN51" i="85"/>
  <c r="BN52" i="85"/>
  <c r="BN53" i="85"/>
  <c r="BN54" i="85"/>
  <c r="BN55" i="85"/>
  <c r="BN56" i="85"/>
  <c r="BN57" i="85"/>
  <c r="BN58" i="85"/>
  <c r="BN59" i="85"/>
  <c r="BN60" i="85"/>
  <c r="BN61" i="85"/>
  <c r="BN62" i="85"/>
  <c r="BN63" i="85"/>
  <c r="BN64" i="85"/>
  <c r="BN65" i="85"/>
  <c r="BN66" i="85"/>
  <c r="BN67" i="85"/>
  <c r="BN68" i="85"/>
  <c r="BN69" i="85"/>
  <c r="BN70" i="85"/>
  <c r="BN71" i="85"/>
  <c r="BN72" i="85"/>
  <c r="BN73" i="85"/>
  <c r="BN74" i="85"/>
  <c r="BN75" i="85"/>
  <c r="BN76" i="85"/>
  <c r="BN77" i="85"/>
  <c r="BN78" i="85"/>
  <c r="BN79" i="85"/>
  <c r="BN80" i="85"/>
  <c r="BN81" i="85"/>
  <c r="BN82" i="85"/>
  <c r="BN83" i="85"/>
  <c r="BN84" i="85"/>
  <c r="BN85" i="85"/>
  <c r="BN86" i="85"/>
  <c r="BN87" i="85"/>
  <c r="BN88" i="85"/>
  <c r="BN89" i="85"/>
  <c r="BN90" i="85"/>
  <c r="BN91" i="85"/>
  <c r="BN92" i="85"/>
  <c r="BN93" i="85"/>
  <c r="BN94" i="85"/>
  <c r="BN95" i="85"/>
  <c r="BN96" i="85"/>
  <c r="BN97" i="85"/>
  <c r="BN98" i="85"/>
  <c r="BN99" i="85"/>
  <c r="BN100" i="85"/>
  <c r="BN101" i="85"/>
  <c r="BN102" i="85"/>
  <c r="BN103" i="85"/>
  <c r="BN104" i="85"/>
  <c r="BN105" i="85"/>
  <c r="BN106" i="85"/>
  <c r="BN107" i="85"/>
  <c r="BN108" i="85"/>
  <c r="BN109" i="85"/>
  <c r="BN110" i="85"/>
  <c r="BN111" i="85"/>
  <c r="BN4" i="85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X17" i="89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CH5" i="85" l="1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CH4" i="85"/>
  <c r="E12" i="89"/>
  <c r="E16" i="89"/>
  <c r="E24" i="89"/>
  <c r="E28" i="89"/>
  <c r="E32" i="89"/>
  <c r="E8" i="89"/>
  <c r="E20" i="89"/>
  <c r="E36" i="89"/>
  <c r="E9" i="89"/>
  <c r="E10" i="89"/>
  <c r="E11" i="89"/>
  <c r="E13" i="89"/>
  <c r="E14" i="89"/>
  <c r="E15" i="89"/>
  <c r="E17" i="89"/>
  <c r="E18" i="89"/>
  <c r="E19" i="89"/>
  <c r="E21" i="89"/>
  <c r="E22" i="89"/>
  <c r="E23" i="89"/>
  <c r="E25" i="89"/>
  <c r="E26" i="89"/>
  <c r="E27" i="89"/>
  <c r="E29" i="89"/>
  <c r="E30" i="89"/>
  <c r="E31" i="89"/>
  <c r="E33" i="89"/>
  <c r="E34" i="89"/>
  <c r="E35" i="89"/>
  <c r="AB37" i="89" l="1"/>
  <c r="AF37" i="89"/>
  <c r="Y37" i="89"/>
  <c r="AC37" i="89"/>
  <c r="X37" i="89"/>
  <c r="Z37" i="89"/>
  <c r="AD37" i="89"/>
  <c r="AA37" i="89"/>
  <c r="AE37" i="89"/>
  <c r="G28" i="89" l="1"/>
  <c r="G29" i="89"/>
  <c r="G30" i="89"/>
  <c r="G31" i="89"/>
  <c r="G32" i="89"/>
  <c r="G33" i="89"/>
  <c r="G34" i="89"/>
  <c r="G35" i="89"/>
  <c r="G36" i="89"/>
  <c r="AT164" i="95" l="1"/>
  <c r="AT315" i="95"/>
  <c r="AT466" i="95"/>
  <c r="AT617" i="95"/>
  <c r="AT768" i="95"/>
  <c r="AT919" i="95"/>
  <c r="AT1070" i="95"/>
  <c r="AT1221" i="95"/>
  <c r="AT1372" i="95"/>
  <c r="AT1523" i="95"/>
  <c r="AT1674" i="95"/>
  <c r="AT1825" i="95"/>
  <c r="AT1976" i="95"/>
  <c r="AT2127" i="95"/>
  <c r="AT2278" i="95"/>
  <c r="AT2429" i="95"/>
  <c r="AT2580" i="95"/>
  <c r="AT2731" i="95"/>
  <c r="AT2882" i="95"/>
  <c r="AT3033" i="95"/>
  <c r="AT3184" i="95"/>
  <c r="AT3335" i="95"/>
  <c r="AT3486" i="95"/>
  <c r="AT13" i="95"/>
  <c r="CG6" i="85" l="1"/>
  <c r="CG7" i="85"/>
  <c r="CG8" i="85"/>
  <c r="CG9" i="85"/>
  <c r="CG10" i="85"/>
  <c r="CG11" i="85"/>
  <c r="CG12" i="85"/>
  <c r="CG13" i="85"/>
  <c r="CG14" i="85"/>
  <c r="CG15" i="85"/>
  <c r="CG16" i="85"/>
  <c r="CG17" i="85"/>
  <c r="CG18" i="85"/>
  <c r="CG19" i="85"/>
  <c r="CG20" i="85"/>
  <c r="CG21" i="85"/>
  <c r="CG22" i="85"/>
  <c r="CG23" i="85"/>
  <c r="CG5" i="85"/>
  <c r="CG4" i="85"/>
  <c r="BJ5" i="85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24" i="85"/>
  <c r="BJ25" i="85"/>
  <c r="BJ26" i="85"/>
  <c r="BJ27" i="85"/>
  <c r="BJ28" i="85"/>
  <c r="BJ29" i="85"/>
  <c r="BJ30" i="85"/>
  <c r="BJ31" i="85"/>
  <c r="BJ32" i="85"/>
  <c r="BJ33" i="85"/>
  <c r="BJ34" i="85"/>
  <c r="BJ35" i="85"/>
  <c r="BJ36" i="85"/>
  <c r="BJ37" i="85"/>
  <c r="BJ38" i="85"/>
  <c r="BJ39" i="85"/>
  <c r="BJ40" i="85"/>
  <c r="BJ41" i="85"/>
  <c r="BJ42" i="85"/>
  <c r="BJ43" i="85"/>
  <c r="BJ44" i="85"/>
  <c r="BJ45" i="85"/>
  <c r="BJ46" i="85"/>
  <c r="BJ47" i="85"/>
  <c r="BJ48" i="85"/>
  <c r="BJ49" i="85"/>
  <c r="BJ50" i="85"/>
  <c r="BJ51" i="85"/>
  <c r="BJ52" i="85"/>
  <c r="BJ53" i="85"/>
  <c r="BJ54" i="85"/>
  <c r="BJ55" i="85"/>
  <c r="BJ4" i="85"/>
  <c r="BF11" i="85"/>
  <c r="BF8" i="85"/>
  <c r="BF9" i="85"/>
  <c r="BF10" i="85"/>
  <c r="BF5" i="85"/>
  <c r="BF6" i="85"/>
  <c r="BF7" i="85"/>
  <c r="BF4" i="85"/>
  <c r="AZ64" i="85" l="1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U27" i="85"/>
  <c r="S27" i="85"/>
  <c r="W27" i="85"/>
  <c r="U32" i="85"/>
  <c r="S31" i="85"/>
  <c r="AI144" i="85" s="1"/>
  <c r="U29" i="85"/>
  <c r="W30" i="85"/>
  <c r="AI141" i="85" s="1"/>
  <c r="S32" i="85"/>
  <c r="W31" i="85"/>
  <c r="AI146" i="85" s="1"/>
  <c r="U30" i="85"/>
  <c r="AI140" i="85" s="1"/>
  <c r="S29" i="85"/>
  <c r="AI134" i="85" s="1"/>
  <c r="W32" i="85"/>
  <c r="U31" i="85"/>
  <c r="AI145" i="85" s="1"/>
  <c r="S30" i="85"/>
  <c r="AI139" i="85" s="1"/>
  <c r="W26" i="85"/>
  <c r="U25" i="85"/>
  <c r="S25" i="85"/>
  <c r="AI114" i="85" s="1"/>
  <c r="W25" i="85"/>
  <c r="W23" i="85"/>
  <c r="S24" i="85"/>
  <c r="AI109" i="85" s="1"/>
  <c r="S26" i="85"/>
  <c r="AI119" i="85" s="1"/>
  <c r="U23" i="85"/>
  <c r="S23" i="85"/>
  <c r="U24" i="85"/>
  <c r="AI110" i="85" s="1"/>
  <c r="U26" i="85"/>
  <c r="AI120" i="85" s="1"/>
  <c r="W24" i="85"/>
  <c r="AI111" i="85" s="1"/>
  <c r="AO137" i="85" l="1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O153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O116" i="85"/>
  <c r="AK141" i="85"/>
  <c r="AK142" i="85"/>
  <c r="AK143" i="85"/>
  <c r="AK139" i="85"/>
  <c r="AK140" i="85"/>
  <c r="AM142" i="85"/>
  <c r="AM143" i="85"/>
  <c r="AM139" i="85"/>
  <c r="AM140" i="85"/>
  <c r="AM141" i="85"/>
  <c r="AM138" i="85"/>
  <c r="AK124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A86" i="92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6" i="85" l="1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O76" i="81"/>
  <c r="N61" i="81"/>
  <c r="Z6" i="82"/>
  <c r="Z7" i="82"/>
  <c r="Z8" i="82"/>
  <c r="Z9" i="82"/>
  <c r="Z10" i="82"/>
  <c r="Z11" i="82"/>
  <c r="Z12" i="82"/>
  <c r="BB60" i="82" s="1"/>
  <c r="BC60" i="82" s="1"/>
  <c r="Z13" i="82"/>
  <c r="Z14" i="82"/>
  <c r="Z15" i="82"/>
  <c r="BB5" i="82" s="1"/>
  <c r="BC5" i="82" s="1"/>
  <c r="Z16" i="82"/>
  <c r="Z17" i="82"/>
  <c r="Z18" i="82"/>
  <c r="Z19" i="82"/>
  <c r="Z20" i="82"/>
  <c r="BB165" i="82" s="1"/>
  <c r="BC165" i="82" s="1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AT15" i="82" s="1"/>
  <c r="AU15" i="82" s="1"/>
  <c r="N16" i="82"/>
  <c r="N17" i="82"/>
  <c r="N18" i="82"/>
  <c r="N19" i="82"/>
  <c r="N20" i="82"/>
  <c r="N21" i="82"/>
  <c r="N22" i="82"/>
  <c r="N23" i="82"/>
  <c r="N24" i="82"/>
  <c r="N25" i="82"/>
  <c r="N5" i="82"/>
  <c r="AT275" i="82" l="1"/>
  <c r="AU275" i="82" s="1"/>
  <c r="AT263" i="82"/>
  <c r="AU263" i="82" s="1"/>
  <c r="AT251" i="82"/>
  <c r="AU251" i="82" s="1"/>
  <c r="AT236" i="82"/>
  <c r="AU236" i="82" s="1"/>
  <c r="AT226" i="82"/>
  <c r="AU226" i="82" s="1"/>
  <c r="AT220" i="82"/>
  <c r="AU220" i="82" s="1"/>
  <c r="AT202" i="82"/>
  <c r="AU202" i="82" s="1"/>
  <c r="AT181" i="82"/>
  <c r="AU181" i="82" s="1"/>
  <c r="AT149" i="82"/>
  <c r="AU149" i="82" s="1"/>
  <c r="AT138" i="82"/>
  <c r="AU138" i="82" s="1"/>
  <c r="AT117" i="82"/>
  <c r="AU117" i="82" s="1"/>
  <c r="AT106" i="82"/>
  <c r="AU106" i="82" s="1"/>
  <c r="AT85" i="82"/>
  <c r="AU85" i="82" s="1"/>
  <c r="AT74" i="82"/>
  <c r="AU74" i="82" s="1"/>
  <c r="AT61" i="82"/>
  <c r="AU61" i="82" s="1"/>
  <c r="AT45" i="82"/>
  <c r="AU45" i="82" s="1"/>
  <c r="AT7" i="82"/>
  <c r="AU7" i="82" s="1"/>
  <c r="BB281" i="82"/>
  <c r="BB9" i="82"/>
  <c r="BC9" i="82" s="1"/>
  <c r="BB13" i="82"/>
  <c r="BC13" i="82" s="1"/>
  <c r="BB17" i="82"/>
  <c r="BC17" i="82" s="1"/>
  <c r="BB21" i="82"/>
  <c r="BC21" i="82" s="1"/>
  <c r="BB25" i="82"/>
  <c r="BC25" i="82" s="1"/>
  <c r="BB29" i="82"/>
  <c r="BC29" i="82" s="1"/>
  <c r="BB33" i="82"/>
  <c r="BC33" i="82" s="1"/>
  <c r="BB37" i="82"/>
  <c r="BC37" i="82" s="1"/>
  <c r="BB41" i="82"/>
  <c r="BC41" i="82" s="1"/>
  <c r="BB45" i="82"/>
  <c r="BC45" i="82" s="1"/>
  <c r="BB49" i="82"/>
  <c r="BC49" i="82" s="1"/>
  <c r="BB53" i="82"/>
  <c r="BC53" i="82" s="1"/>
  <c r="BB57" i="82"/>
  <c r="BC57" i="82" s="1"/>
  <c r="BB61" i="82"/>
  <c r="BC61" i="82" s="1"/>
  <c r="BB65" i="82"/>
  <c r="BC65" i="82" s="1"/>
  <c r="BB69" i="82"/>
  <c r="BC69" i="82" s="1"/>
  <c r="BB73" i="82"/>
  <c r="BC73" i="82" s="1"/>
  <c r="BB76" i="82"/>
  <c r="BC76" i="82" s="1"/>
  <c r="BB79" i="82"/>
  <c r="BC79" i="82" s="1"/>
  <c r="BB82" i="82"/>
  <c r="BC82" i="82" s="1"/>
  <c r="BB89" i="82"/>
  <c r="BC89" i="82" s="1"/>
  <c r="BB92" i="82"/>
  <c r="BC92" i="82" s="1"/>
  <c r="BB95" i="82"/>
  <c r="BC95" i="82" s="1"/>
  <c r="BB98" i="82"/>
  <c r="BC98" i="82" s="1"/>
  <c r="BB105" i="82"/>
  <c r="BC105" i="82" s="1"/>
  <c r="BB108" i="82"/>
  <c r="BC108" i="82" s="1"/>
  <c r="BB111" i="82"/>
  <c r="BC111" i="82" s="1"/>
  <c r="BB114" i="82"/>
  <c r="BC114" i="82" s="1"/>
  <c r="BB121" i="82"/>
  <c r="BC121" i="82" s="1"/>
  <c r="BB124" i="82"/>
  <c r="BC124" i="82" s="1"/>
  <c r="BB127" i="82"/>
  <c r="BC127" i="82" s="1"/>
  <c r="BB130" i="82"/>
  <c r="BC130" i="82" s="1"/>
  <c r="BB137" i="82"/>
  <c r="BC137" i="82" s="1"/>
  <c r="BB140" i="82"/>
  <c r="BC140" i="82" s="1"/>
  <c r="BB143" i="82"/>
  <c r="BC143" i="82" s="1"/>
  <c r="BB146" i="82"/>
  <c r="BC146" i="82" s="1"/>
  <c r="BB153" i="82"/>
  <c r="BC153" i="82" s="1"/>
  <c r="BB156" i="82"/>
  <c r="BC156" i="82" s="1"/>
  <c r="BB159" i="82"/>
  <c r="BC159" i="82" s="1"/>
  <c r="BB162" i="82"/>
  <c r="BC162" i="82" s="1"/>
  <c r="BB169" i="82"/>
  <c r="BC169" i="82" s="1"/>
  <c r="BB172" i="82"/>
  <c r="BC172" i="82" s="1"/>
  <c r="BB175" i="82"/>
  <c r="BC175" i="82" s="1"/>
  <c r="BB179" i="82"/>
  <c r="BC179" i="82" s="1"/>
  <c r="BB183" i="82"/>
  <c r="BC183" i="82" s="1"/>
  <c r="BB187" i="82"/>
  <c r="BC187" i="82" s="1"/>
  <c r="BB191" i="82"/>
  <c r="BC191" i="82" s="1"/>
  <c r="BB195" i="82"/>
  <c r="BC195" i="82" s="1"/>
  <c r="BB199" i="82"/>
  <c r="BC199" i="82" s="1"/>
  <c r="BB203" i="82"/>
  <c r="BC203" i="82" s="1"/>
  <c r="BB207" i="82"/>
  <c r="BC207" i="82" s="1"/>
  <c r="BB211" i="82"/>
  <c r="BC211" i="82" s="1"/>
  <c r="BB215" i="82"/>
  <c r="BC215" i="82" s="1"/>
  <c r="BB219" i="82"/>
  <c r="BC219" i="82" s="1"/>
  <c r="BB223" i="82"/>
  <c r="BC223" i="82" s="1"/>
  <c r="BB227" i="82"/>
  <c r="BC227" i="82" s="1"/>
  <c r="BB231" i="82"/>
  <c r="BC231" i="82" s="1"/>
  <c r="BB235" i="82"/>
  <c r="BC235" i="82" s="1"/>
  <c r="BB239" i="82"/>
  <c r="BC239" i="82" s="1"/>
  <c r="BB243" i="82"/>
  <c r="BC243" i="82" s="1"/>
  <c r="BB247" i="82"/>
  <c r="BC247" i="82" s="1"/>
  <c r="BB251" i="82"/>
  <c r="BC251" i="82" s="1"/>
  <c r="BB255" i="82"/>
  <c r="BC255" i="82" s="1"/>
  <c r="BB259" i="82"/>
  <c r="BC259" i="82" s="1"/>
  <c r="BB263" i="82"/>
  <c r="BC263" i="82" s="1"/>
  <c r="BB267" i="82"/>
  <c r="BC267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7" i="82"/>
  <c r="BC77" i="82" s="1"/>
  <c r="BB80" i="82"/>
  <c r="BC80" i="82" s="1"/>
  <c r="BB83" i="82"/>
  <c r="BC83" i="82" s="1"/>
  <c r="BB86" i="82"/>
  <c r="BC86" i="82" s="1"/>
  <c r="BB93" i="82"/>
  <c r="BC93" i="82" s="1"/>
  <c r="BB96" i="82"/>
  <c r="BC96" i="82" s="1"/>
  <c r="BB99" i="82"/>
  <c r="BC99" i="82" s="1"/>
  <c r="BB102" i="82"/>
  <c r="BC102" i="82" s="1"/>
  <c r="BB109" i="82"/>
  <c r="BC109" i="82" s="1"/>
  <c r="BB112" i="82"/>
  <c r="BC112" i="82" s="1"/>
  <c r="BB115" i="82"/>
  <c r="BC115" i="82" s="1"/>
  <c r="BB118" i="82"/>
  <c r="BC118" i="82" s="1"/>
  <c r="BB125" i="82"/>
  <c r="BC125" i="82" s="1"/>
  <c r="BB128" i="82"/>
  <c r="BC128" i="82" s="1"/>
  <c r="BB131" i="82"/>
  <c r="BC131" i="82" s="1"/>
  <c r="BB134" i="82"/>
  <c r="BC134" i="82" s="1"/>
  <c r="BB141" i="82"/>
  <c r="BC141" i="82" s="1"/>
  <c r="BB144" i="82"/>
  <c r="BC144" i="82" s="1"/>
  <c r="BB147" i="82"/>
  <c r="BC147" i="82" s="1"/>
  <c r="BB150" i="82"/>
  <c r="BC150" i="82" s="1"/>
  <c r="BB157" i="82"/>
  <c r="BC157" i="82" s="1"/>
  <c r="BB160" i="82"/>
  <c r="BC160" i="82" s="1"/>
  <c r="BB163" i="82"/>
  <c r="BC163" i="82" s="1"/>
  <c r="BB166" i="82"/>
  <c r="BC166" i="82" s="1"/>
  <c r="BB173" i="82"/>
  <c r="BC173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4" i="82"/>
  <c r="BC74" i="82" s="1"/>
  <c r="BB81" i="82"/>
  <c r="BC81" i="82" s="1"/>
  <c r="BB84" i="82"/>
  <c r="BC84" i="82" s="1"/>
  <c r="BB87" i="82"/>
  <c r="BC87" i="82" s="1"/>
  <c r="BB90" i="82"/>
  <c r="BC90" i="82" s="1"/>
  <c r="BB97" i="82"/>
  <c r="BC97" i="82" s="1"/>
  <c r="BB100" i="82"/>
  <c r="BC100" i="82" s="1"/>
  <c r="BB103" i="82"/>
  <c r="BC103" i="82" s="1"/>
  <c r="BB106" i="82"/>
  <c r="BC106" i="82" s="1"/>
  <c r="BB113" i="82"/>
  <c r="BC113" i="82" s="1"/>
  <c r="BB116" i="82"/>
  <c r="BC116" i="82" s="1"/>
  <c r="BB119" i="82"/>
  <c r="BC119" i="82" s="1"/>
  <c r="BB122" i="82"/>
  <c r="BC122" i="82" s="1"/>
  <c r="BB129" i="82"/>
  <c r="BC129" i="82" s="1"/>
  <c r="BB132" i="82"/>
  <c r="BC132" i="82" s="1"/>
  <c r="BB135" i="82"/>
  <c r="BC135" i="82" s="1"/>
  <c r="BB138" i="82"/>
  <c r="BC138" i="82" s="1"/>
  <c r="BB145" i="82"/>
  <c r="BC145" i="82" s="1"/>
  <c r="BB148" i="82"/>
  <c r="BC148" i="82" s="1"/>
  <c r="BB151" i="82"/>
  <c r="BC151" i="82" s="1"/>
  <c r="BB154" i="82"/>
  <c r="BC154" i="82" s="1"/>
  <c r="BB161" i="82"/>
  <c r="BC161" i="82" s="1"/>
  <c r="BB164" i="82"/>
  <c r="BC164" i="82" s="1"/>
  <c r="BB167" i="82"/>
  <c r="BC167" i="82" s="1"/>
  <c r="BB170" i="82"/>
  <c r="BC170" i="82" s="1"/>
  <c r="BB177" i="82"/>
  <c r="BC177" i="82" s="1"/>
  <c r="BB181" i="82"/>
  <c r="BC181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2" i="82"/>
  <c r="BB16" i="82"/>
  <c r="BC16" i="82" s="1"/>
  <c r="BB32" i="82"/>
  <c r="BC32" i="82" s="1"/>
  <c r="BB48" i="82"/>
  <c r="BC48" i="82" s="1"/>
  <c r="BB64" i="82"/>
  <c r="BC64" i="82" s="1"/>
  <c r="BB78" i="82"/>
  <c r="BC78" i="82" s="1"/>
  <c r="BB91" i="82"/>
  <c r="BC91" i="82" s="1"/>
  <c r="BB104" i="82"/>
  <c r="BC104" i="82" s="1"/>
  <c r="BB117" i="82"/>
  <c r="BC117" i="82" s="1"/>
  <c r="BB142" i="82"/>
  <c r="BC142" i="82" s="1"/>
  <c r="BB155" i="82"/>
  <c r="BC155" i="82" s="1"/>
  <c r="BB168" i="82"/>
  <c r="BC168" i="82" s="1"/>
  <c r="BB182" i="82"/>
  <c r="BC182" i="82" s="1"/>
  <c r="BB198" i="82"/>
  <c r="BC198" i="82" s="1"/>
  <c r="BB214" i="82"/>
  <c r="BC214" i="82" s="1"/>
  <c r="BB230" i="82"/>
  <c r="BC230" i="82" s="1"/>
  <c r="BB283" i="82"/>
  <c r="BB20" i="82"/>
  <c r="BC20" i="82" s="1"/>
  <c r="BB36" i="82"/>
  <c r="BC36" i="82" s="1"/>
  <c r="BB52" i="82"/>
  <c r="BC52" i="82" s="1"/>
  <c r="BB68" i="82"/>
  <c r="BC68" i="82" s="1"/>
  <c r="BB94" i="82"/>
  <c r="BC94" i="82" s="1"/>
  <c r="BB107" i="82"/>
  <c r="BC107" i="82" s="1"/>
  <c r="BB120" i="82"/>
  <c r="BC120" i="82" s="1"/>
  <c r="BB133" i="82"/>
  <c r="BC133" i="82" s="1"/>
  <c r="BB158" i="82"/>
  <c r="BC158" i="82" s="1"/>
  <c r="BB171" i="82"/>
  <c r="BC171" i="82" s="1"/>
  <c r="BB186" i="82"/>
  <c r="BC186" i="82" s="1"/>
  <c r="BB202" i="82"/>
  <c r="BC202" i="82" s="1"/>
  <c r="BB218" i="82"/>
  <c r="BC218" i="82" s="1"/>
  <c r="BB234" i="82"/>
  <c r="BC234" i="82" s="1"/>
  <c r="BB250" i="82"/>
  <c r="BC250" i="82" s="1"/>
  <c r="BB266" i="82"/>
  <c r="BC266" i="82" s="1"/>
  <c r="BB275" i="82"/>
  <c r="BC275" i="82" s="1"/>
  <c r="BB8" i="82"/>
  <c r="BC8" i="82" s="1"/>
  <c r="BB24" i="82"/>
  <c r="BC24" i="82" s="1"/>
  <c r="BB40" i="82"/>
  <c r="BC40" i="82" s="1"/>
  <c r="BB56" i="82"/>
  <c r="BC56" i="82" s="1"/>
  <c r="BB72" i="82"/>
  <c r="BC72" i="82" s="1"/>
  <c r="BB85" i="82"/>
  <c r="BC85" i="82" s="1"/>
  <c r="BB110" i="82"/>
  <c r="BC110" i="82" s="1"/>
  <c r="BB123" i="82"/>
  <c r="BC123" i="82" s="1"/>
  <c r="BB136" i="82"/>
  <c r="BC136" i="82" s="1"/>
  <c r="BB149" i="82"/>
  <c r="BC149" i="82" s="1"/>
  <c r="BB174" i="82"/>
  <c r="BC174" i="82" s="1"/>
  <c r="BB190" i="82"/>
  <c r="BC190" i="82" s="1"/>
  <c r="BB206" i="82"/>
  <c r="BC206" i="82" s="1"/>
  <c r="BB222" i="82"/>
  <c r="BC222" i="82" s="1"/>
  <c r="BB238" i="82"/>
  <c r="BC238" i="82" s="1"/>
  <c r="BB254" i="82"/>
  <c r="BC254" i="82" s="1"/>
  <c r="BB270" i="82"/>
  <c r="BC270" i="82" s="1"/>
  <c r="BB278" i="82"/>
  <c r="BC278" i="82" s="1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6" i="82"/>
  <c r="AU246" i="82" s="1"/>
  <c r="AT242" i="82"/>
  <c r="AU242" i="82" s="1"/>
  <c r="AT238" i="82"/>
  <c r="AU238" i="82" s="1"/>
  <c r="AT235" i="82"/>
  <c r="AU235" i="82" s="1"/>
  <c r="AT232" i="82"/>
  <c r="AU232" i="82" s="1"/>
  <c r="AT229" i="82"/>
  <c r="AU229" i="82" s="1"/>
  <c r="AT222" i="82"/>
  <c r="AU222" i="82" s="1"/>
  <c r="AT219" i="82"/>
  <c r="AU219" i="82" s="1"/>
  <c r="AT216" i="82"/>
  <c r="AU216" i="82" s="1"/>
  <c r="AT213" i="82"/>
  <c r="AU213" i="82" s="1"/>
  <c r="AT207" i="82"/>
  <c r="AU207" i="82" s="1"/>
  <c r="AT196" i="82"/>
  <c r="AU196" i="82" s="1"/>
  <c r="AT180" i="82"/>
  <c r="AU180" i="82" s="1"/>
  <c r="AT175" i="82"/>
  <c r="AU175" i="82" s="1"/>
  <c r="AT164" i="82"/>
  <c r="AU164" i="82" s="1"/>
  <c r="AT159" i="82"/>
  <c r="AU159" i="82" s="1"/>
  <c r="AT148" i="82"/>
  <c r="AU148" i="82" s="1"/>
  <c r="AT143" i="82"/>
  <c r="AU143" i="82" s="1"/>
  <c r="AT132" i="82"/>
  <c r="AU132" i="82" s="1"/>
  <c r="AT127" i="82"/>
  <c r="AU127" i="82" s="1"/>
  <c r="AT116" i="82"/>
  <c r="AU116" i="82" s="1"/>
  <c r="AT111" i="82"/>
  <c r="AU111" i="82" s="1"/>
  <c r="AT100" i="82"/>
  <c r="AU100" i="82" s="1"/>
  <c r="AT95" i="82"/>
  <c r="AU95" i="82" s="1"/>
  <c r="AT84" i="82"/>
  <c r="AU84" i="82" s="1"/>
  <c r="AT79" i="82"/>
  <c r="AU79" i="82" s="1"/>
  <c r="AT68" i="82"/>
  <c r="AU68" i="82" s="1"/>
  <c r="AT60" i="82"/>
  <c r="AU60" i="82" s="1"/>
  <c r="AT52" i="82"/>
  <c r="AU52" i="82" s="1"/>
  <c r="AT44" i="82"/>
  <c r="AU44" i="82" s="1"/>
  <c r="AT36" i="82"/>
  <c r="AU36" i="82" s="1"/>
  <c r="AT20" i="82"/>
  <c r="AU20" i="82" s="1"/>
  <c r="BB279" i="82"/>
  <c r="BC279" i="82" s="1"/>
  <c r="BB258" i="82"/>
  <c r="BC258" i="82" s="1"/>
  <c r="BB210" i="82"/>
  <c r="BC210" i="82" s="1"/>
  <c r="BB152" i="82"/>
  <c r="BC152" i="82" s="1"/>
  <c r="BB101" i="82"/>
  <c r="BC101" i="82" s="1"/>
  <c r="BB44" i="82"/>
  <c r="BC44" i="82" s="1"/>
  <c r="AT283" i="82"/>
  <c r="AT271" i="82"/>
  <c r="AU271" i="82" s="1"/>
  <c r="AT255" i="82"/>
  <c r="AU255" i="82" s="1"/>
  <c r="AT243" i="82"/>
  <c r="AU243" i="82" s="1"/>
  <c r="AT233" i="82"/>
  <c r="AU233" i="82" s="1"/>
  <c r="AT223" i="82"/>
  <c r="AU223" i="82" s="1"/>
  <c r="AT208" i="82"/>
  <c r="AU208" i="82" s="1"/>
  <c r="AT197" i="82"/>
  <c r="AU197" i="82" s="1"/>
  <c r="AT170" i="82"/>
  <c r="AU170" i="82" s="1"/>
  <c r="AT154" i="82"/>
  <c r="AU154" i="82" s="1"/>
  <c r="AT133" i="82"/>
  <c r="AU133" i="82" s="1"/>
  <c r="AT122" i="82"/>
  <c r="AU122" i="82" s="1"/>
  <c r="AT101" i="82"/>
  <c r="AU101" i="82" s="1"/>
  <c r="AT90" i="82"/>
  <c r="AU90" i="82" s="1"/>
  <c r="AT69" i="82"/>
  <c r="AU69" i="82" s="1"/>
  <c r="AT53" i="82"/>
  <c r="AU53" i="82" s="1"/>
  <c r="AT37" i="82"/>
  <c r="AU37" i="82" s="1"/>
  <c r="AT23" i="82"/>
  <c r="AU23" i="82" s="1"/>
  <c r="BB262" i="82"/>
  <c r="BC262" i="82" s="1"/>
  <c r="BB226" i="82"/>
  <c r="BC226" i="82" s="1"/>
  <c r="AT285" i="82"/>
  <c r="AU285" i="82" s="1"/>
  <c r="AT281" i="82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5" i="82"/>
  <c r="AU245" i="82" s="1"/>
  <c r="AT241" i="82"/>
  <c r="AU241" i="82" s="1"/>
  <c r="AT234" i="82"/>
  <c r="AU234" i="82" s="1"/>
  <c r="AT231" i="82"/>
  <c r="AU231" i="82" s="1"/>
  <c r="AT228" i="82"/>
  <c r="AU228" i="82" s="1"/>
  <c r="AT225" i="82"/>
  <c r="AU225" i="82" s="1"/>
  <c r="AT218" i="82"/>
  <c r="AU218" i="82" s="1"/>
  <c r="AT215" i="82"/>
  <c r="AU215" i="82" s="1"/>
  <c r="AT211" i="82"/>
  <c r="AU211" i="82" s="1"/>
  <c r="AT205" i="82"/>
  <c r="AU205" i="82" s="1"/>
  <c r="AT178" i="82"/>
  <c r="AU178" i="82" s="1"/>
  <c r="AT173" i="82"/>
  <c r="AU173" i="82" s="1"/>
  <c r="AT162" i="82"/>
  <c r="AU162" i="82" s="1"/>
  <c r="AT157" i="82"/>
  <c r="AU157" i="82" s="1"/>
  <c r="AT146" i="82"/>
  <c r="AU146" i="82" s="1"/>
  <c r="AT141" i="82"/>
  <c r="AU141" i="82" s="1"/>
  <c r="AT130" i="82"/>
  <c r="AU130" i="82" s="1"/>
  <c r="AT125" i="82"/>
  <c r="AU125" i="82" s="1"/>
  <c r="AT114" i="82"/>
  <c r="AU114" i="82" s="1"/>
  <c r="AT109" i="82"/>
  <c r="AU109" i="82" s="1"/>
  <c r="AT98" i="82"/>
  <c r="AU98" i="82" s="1"/>
  <c r="AT93" i="82"/>
  <c r="AU93" i="82" s="1"/>
  <c r="AT82" i="82"/>
  <c r="AU82" i="82" s="1"/>
  <c r="AT77" i="82"/>
  <c r="AU77" i="82" s="1"/>
  <c r="AT65" i="82"/>
  <c r="AU65" i="82" s="1"/>
  <c r="AT57" i="82"/>
  <c r="AU57" i="82" s="1"/>
  <c r="AT49" i="82"/>
  <c r="AU49" i="82" s="1"/>
  <c r="AT41" i="82"/>
  <c r="AU41" i="82" s="1"/>
  <c r="AT31" i="82"/>
  <c r="AU31" i="82" s="1"/>
  <c r="BB274" i="82"/>
  <c r="BC274" i="82" s="1"/>
  <c r="BB246" i="82"/>
  <c r="BC246" i="82" s="1"/>
  <c r="BB194" i="82"/>
  <c r="BC194" i="82" s="1"/>
  <c r="BB139" i="82"/>
  <c r="BC139" i="82" s="1"/>
  <c r="BB88" i="82"/>
  <c r="BC88" i="82" s="1"/>
  <c r="BB28" i="82"/>
  <c r="BC28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29" i="82"/>
  <c r="AU29" i="82" s="1"/>
  <c r="AT33" i="82"/>
  <c r="AU33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26" i="82"/>
  <c r="AU26" i="82" s="1"/>
  <c r="AT30" i="82"/>
  <c r="AU30" i="82" s="1"/>
  <c r="AT34" i="82"/>
  <c r="AU34" i="82" s="1"/>
  <c r="AT8" i="82"/>
  <c r="AU8" i="82" s="1"/>
  <c r="AT16" i="82"/>
  <c r="AU16" i="82" s="1"/>
  <c r="AT24" i="82"/>
  <c r="AU24" i="82" s="1"/>
  <c r="AT32" i="82"/>
  <c r="AU32" i="82" s="1"/>
  <c r="AT38" i="82"/>
  <c r="AU38" i="82" s="1"/>
  <c r="AT42" i="82"/>
  <c r="AU42" i="82" s="1"/>
  <c r="AT46" i="82"/>
  <c r="AU46" i="82" s="1"/>
  <c r="AT50" i="82"/>
  <c r="AU50" i="82" s="1"/>
  <c r="AT54" i="82"/>
  <c r="AU54" i="82" s="1"/>
  <c r="AT58" i="82"/>
  <c r="AU58" i="82" s="1"/>
  <c r="AT62" i="82"/>
  <c r="AU62" i="82" s="1"/>
  <c r="AT66" i="82"/>
  <c r="AU66" i="82" s="1"/>
  <c r="AT70" i="82"/>
  <c r="AU70" i="82" s="1"/>
  <c r="AT72" i="82"/>
  <c r="AU72" i="82" s="1"/>
  <c r="AT75" i="82"/>
  <c r="AU75" i="82" s="1"/>
  <c r="AT80" i="82"/>
  <c r="AU80" i="82" s="1"/>
  <c r="AT83" i="82"/>
  <c r="AU83" i="82" s="1"/>
  <c r="AT88" i="82"/>
  <c r="AU88" i="82" s="1"/>
  <c r="AT91" i="82"/>
  <c r="AU91" i="82" s="1"/>
  <c r="AT96" i="82"/>
  <c r="AU96" i="82" s="1"/>
  <c r="AT99" i="82"/>
  <c r="AU99" i="82" s="1"/>
  <c r="AT104" i="82"/>
  <c r="AU104" i="82" s="1"/>
  <c r="AT107" i="82"/>
  <c r="AU107" i="82" s="1"/>
  <c r="AT112" i="82"/>
  <c r="AU112" i="82" s="1"/>
  <c r="AT115" i="82"/>
  <c r="AU115" i="82" s="1"/>
  <c r="AT120" i="82"/>
  <c r="AU120" i="82" s="1"/>
  <c r="AT123" i="82"/>
  <c r="AU123" i="82" s="1"/>
  <c r="AT128" i="82"/>
  <c r="AU128" i="82" s="1"/>
  <c r="AT131" i="82"/>
  <c r="AU131" i="82" s="1"/>
  <c r="AT136" i="82"/>
  <c r="AU136" i="82" s="1"/>
  <c r="AT139" i="82"/>
  <c r="AU139" i="82" s="1"/>
  <c r="AT144" i="82"/>
  <c r="AU144" i="82" s="1"/>
  <c r="AT147" i="82"/>
  <c r="AU147" i="82" s="1"/>
  <c r="AT152" i="82"/>
  <c r="AU152" i="82" s="1"/>
  <c r="AT155" i="82"/>
  <c r="AU155" i="82" s="1"/>
  <c r="AT160" i="82"/>
  <c r="AU160" i="82" s="1"/>
  <c r="AT163" i="82"/>
  <c r="AU163" i="82" s="1"/>
  <c r="AT168" i="82"/>
  <c r="AU168" i="82" s="1"/>
  <c r="AT171" i="82"/>
  <c r="AU171" i="82" s="1"/>
  <c r="AT176" i="82"/>
  <c r="AU176" i="82" s="1"/>
  <c r="AT179" i="82"/>
  <c r="AU179" i="82" s="1"/>
  <c r="AT184" i="82"/>
  <c r="AU184" i="82" s="1"/>
  <c r="AT200" i="82"/>
  <c r="AU200" i="82" s="1"/>
  <c r="AT203" i="82"/>
  <c r="AU203" i="82" s="1"/>
  <c r="AT209" i="82"/>
  <c r="AU209" i="82" s="1"/>
  <c r="AT212" i="82"/>
  <c r="AU212" i="82" s="1"/>
  <c r="AT11" i="82"/>
  <c r="AU11" i="82" s="1"/>
  <c r="AT19" i="82"/>
  <c r="AU19" i="82" s="1"/>
  <c r="AT27" i="82"/>
  <c r="AU27" i="82" s="1"/>
  <c r="AT35" i="82"/>
  <c r="AU35" i="82" s="1"/>
  <c r="AT39" i="82"/>
  <c r="AU39" i="82" s="1"/>
  <c r="AT43" i="82"/>
  <c r="AU43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3" i="82"/>
  <c r="AU73" i="82" s="1"/>
  <c r="AT78" i="82"/>
  <c r="AU78" i="82" s="1"/>
  <c r="AT81" i="82"/>
  <c r="AU81" i="82" s="1"/>
  <c r="AT86" i="82"/>
  <c r="AU86" i="82" s="1"/>
  <c r="AT89" i="82"/>
  <c r="AU89" i="82" s="1"/>
  <c r="AT94" i="82"/>
  <c r="AU94" i="82" s="1"/>
  <c r="AT97" i="82"/>
  <c r="AU97" i="82" s="1"/>
  <c r="AT102" i="82"/>
  <c r="AU102" i="82" s="1"/>
  <c r="AT105" i="82"/>
  <c r="AU105" i="82" s="1"/>
  <c r="AT110" i="82"/>
  <c r="AU110" i="82" s="1"/>
  <c r="AT113" i="82"/>
  <c r="AU113" i="82" s="1"/>
  <c r="AT118" i="82"/>
  <c r="AU118" i="82" s="1"/>
  <c r="AT121" i="82"/>
  <c r="AU121" i="82" s="1"/>
  <c r="AT126" i="82"/>
  <c r="AU126" i="82" s="1"/>
  <c r="AT129" i="82"/>
  <c r="AU129" i="82" s="1"/>
  <c r="AT134" i="82"/>
  <c r="AU134" i="82" s="1"/>
  <c r="AT137" i="82"/>
  <c r="AU137" i="82" s="1"/>
  <c r="AT142" i="82"/>
  <c r="AU142" i="82" s="1"/>
  <c r="AT145" i="82"/>
  <c r="AU145" i="82" s="1"/>
  <c r="AT150" i="82"/>
  <c r="AU150" i="82" s="1"/>
  <c r="AT153" i="82"/>
  <c r="AU153" i="82" s="1"/>
  <c r="AT158" i="82"/>
  <c r="AU158" i="82" s="1"/>
  <c r="AT161" i="82"/>
  <c r="AU161" i="82" s="1"/>
  <c r="AT166" i="82"/>
  <c r="AU166" i="82" s="1"/>
  <c r="AT169" i="82"/>
  <c r="AU169" i="82" s="1"/>
  <c r="AT174" i="82"/>
  <c r="AU174" i="82" s="1"/>
  <c r="AT177" i="82"/>
  <c r="AU177" i="82" s="1"/>
  <c r="AT182" i="82"/>
  <c r="AU182" i="82" s="1"/>
  <c r="AT198" i="82"/>
  <c r="AU198" i="82" s="1"/>
  <c r="AT201" i="82"/>
  <c r="AU201" i="82" s="1"/>
  <c r="AT206" i="82"/>
  <c r="AU206" i="82" s="1"/>
  <c r="AT279" i="82"/>
  <c r="AU279" i="82" s="1"/>
  <c r="AT267" i="82"/>
  <c r="AU267" i="82" s="1"/>
  <c r="AT259" i="82"/>
  <c r="AU259" i="82" s="1"/>
  <c r="AT247" i="82"/>
  <c r="AU247" i="82" s="1"/>
  <c r="AT239" i="82"/>
  <c r="AU239" i="82" s="1"/>
  <c r="AT217" i="82"/>
  <c r="AU217" i="82" s="1"/>
  <c r="AT165" i="82"/>
  <c r="AU165" i="82" s="1"/>
  <c r="AT5" i="82"/>
  <c r="AU5" i="82" s="1"/>
  <c r="AT284" i="82"/>
  <c r="AU284" i="82" s="1"/>
  <c r="AT280" i="82"/>
  <c r="AU280" i="82" s="1"/>
  <c r="AT276" i="82"/>
  <c r="AU276" i="82" s="1"/>
  <c r="AT272" i="82"/>
  <c r="AU272" i="82" s="1"/>
  <c r="AT268" i="82"/>
  <c r="AU268" i="82" s="1"/>
  <c r="AT264" i="82"/>
  <c r="AU264" i="82" s="1"/>
  <c r="AT260" i="82"/>
  <c r="AU260" i="82" s="1"/>
  <c r="AT256" i="82"/>
  <c r="AU256" i="82" s="1"/>
  <c r="AT252" i="82"/>
  <c r="AU252" i="82" s="1"/>
  <c r="AT248" i="82"/>
  <c r="AU248" i="82" s="1"/>
  <c r="AT244" i="82"/>
  <c r="AU244" i="82" s="1"/>
  <c r="AT240" i="82"/>
  <c r="AU240" i="82" s="1"/>
  <c r="AT237" i="82"/>
  <c r="AU237" i="82" s="1"/>
  <c r="AT230" i="82"/>
  <c r="AU230" i="82" s="1"/>
  <c r="AT227" i="82"/>
  <c r="AU227" i="82" s="1"/>
  <c r="AT224" i="82"/>
  <c r="AU224" i="82" s="1"/>
  <c r="AT221" i="82"/>
  <c r="AU221" i="82" s="1"/>
  <c r="AT214" i="82"/>
  <c r="AU214" i="82" s="1"/>
  <c r="AT210" i="82"/>
  <c r="AU210" i="82" s="1"/>
  <c r="AT204" i="82"/>
  <c r="AU204" i="82" s="1"/>
  <c r="AT199" i="82"/>
  <c r="AU199" i="82" s="1"/>
  <c r="AT183" i="82"/>
  <c r="AU183" i="82" s="1"/>
  <c r="AT172" i="82"/>
  <c r="AU172" i="82" s="1"/>
  <c r="AT167" i="82"/>
  <c r="AU167" i="82" s="1"/>
  <c r="AT156" i="82"/>
  <c r="AU156" i="82" s="1"/>
  <c r="AT151" i="82"/>
  <c r="AU151" i="82" s="1"/>
  <c r="AT140" i="82"/>
  <c r="AU140" i="82" s="1"/>
  <c r="AT135" i="82"/>
  <c r="AU135" i="82" s="1"/>
  <c r="AT124" i="82"/>
  <c r="AU124" i="82" s="1"/>
  <c r="AT119" i="82"/>
  <c r="AU119" i="82" s="1"/>
  <c r="AT108" i="82"/>
  <c r="AU108" i="82" s="1"/>
  <c r="AT103" i="82"/>
  <c r="AU103" i="82" s="1"/>
  <c r="AT92" i="82"/>
  <c r="AU92" i="82" s="1"/>
  <c r="AT87" i="82"/>
  <c r="AU87" i="82" s="1"/>
  <c r="AT76" i="82"/>
  <c r="AU76" i="82" s="1"/>
  <c r="AT71" i="82"/>
  <c r="AU71" i="82" s="1"/>
  <c r="AT64" i="82"/>
  <c r="AU64" i="82" s="1"/>
  <c r="AT56" i="82"/>
  <c r="AU56" i="82" s="1"/>
  <c r="AT48" i="82"/>
  <c r="AU48" i="82" s="1"/>
  <c r="AT40" i="82"/>
  <c r="AU40" i="82" s="1"/>
  <c r="AT28" i="82"/>
  <c r="AU28" i="82" s="1"/>
  <c r="AT12" i="82"/>
  <c r="AU12" i="82" s="1"/>
  <c r="BB271" i="82"/>
  <c r="BC271" i="82" s="1"/>
  <c r="BB242" i="82"/>
  <c r="BC242" i="82" s="1"/>
  <c r="BB178" i="82"/>
  <c r="BC178" i="82" s="1"/>
  <c r="BB126" i="82"/>
  <c r="BC126" i="82" s="1"/>
  <c r="BB75" i="82"/>
  <c r="BC75" i="82" s="1"/>
  <c r="BB12" i="82"/>
  <c r="BC12" i="82" s="1"/>
  <c r="AU283" i="82"/>
  <c r="AU281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N5" i="81" l="1"/>
  <c r="P5" i="81"/>
  <c r="BC283" i="82"/>
  <c r="BC282" i="82"/>
  <c r="BC281" i="82"/>
  <c r="T84" i="82"/>
  <c r="T88" i="82"/>
  <c r="T92" i="82"/>
  <c r="T96" i="82"/>
  <c r="P84" i="82"/>
  <c r="P85" i="82"/>
  <c r="T85" i="82" s="1"/>
  <c r="P86" i="82"/>
  <c r="T86" i="82" s="1"/>
  <c r="P87" i="82"/>
  <c r="T87" i="82" s="1"/>
  <c r="P88" i="82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P97" i="82"/>
  <c r="T97" i="82" s="1"/>
  <c r="P98" i="82"/>
  <c r="T98" i="82" s="1"/>
  <c r="O96" i="82"/>
  <c r="O95" i="82"/>
  <c r="O98" i="82" s="1"/>
  <c r="O94" i="82"/>
  <c r="O97" i="82" s="1"/>
  <c r="O93" i="82"/>
  <c r="O92" i="82"/>
  <c r="O91" i="82"/>
  <c r="O90" i="82"/>
  <c r="O89" i="82"/>
  <c r="O88" i="82"/>
  <c r="O87" i="82"/>
  <c r="O86" i="82"/>
  <c r="O85" i="82"/>
  <c r="O84" i="82"/>
  <c r="O83" i="82"/>
  <c r="O82" i="82"/>
  <c r="O81" i="82"/>
  <c r="N13" i="81" l="1"/>
  <c r="O12" i="81" s="1"/>
  <c r="H43" i="82"/>
  <c r="H47" i="82"/>
  <c r="H51" i="82"/>
  <c r="H55" i="82"/>
  <c r="H59" i="82"/>
  <c r="H63" i="82"/>
  <c r="H67" i="82"/>
  <c r="H71" i="82"/>
  <c r="H75" i="82"/>
  <c r="H79" i="82"/>
  <c r="H83" i="82"/>
  <c r="H87" i="82"/>
  <c r="H91" i="82"/>
  <c r="H95" i="82"/>
  <c r="H98" i="82"/>
  <c r="D98" i="82"/>
  <c r="C98" i="82"/>
  <c r="D97" i="82"/>
  <c r="C97" i="82"/>
  <c r="D96" i="82"/>
  <c r="C96" i="82"/>
  <c r="D95" i="82"/>
  <c r="C95" i="82"/>
  <c r="D94" i="82"/>
  <c r="C94" i="82"/>
  <c r="H94" i="82" s="1"/>
  <c r="D93" i="82"/>
  <c r="C93" i="82"/>
  <c r="D92" i="82"/>
  <c r="C92" i="82"/>
  <c r="D91" i="82"/>
  <c r="C91" i="82"/>
  <c r="D90" i="82"/>
  <c r="C90" i="82"/>
  <c r="H90" i="82" s="1"/>
  <c r="D89" i="82"/>
  <c r="C89" i="82"/>
  <c r="D88" i="82"/>
  <c r="C88" i="82"/>
  <c r="D87" i="82"/>
  <c r="C87" i="82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C84" i="82"/>
  <c r="C85" i="82"/>
  <c r="H85" i="82" s="1"/>
  <c r="C86" i="82"/>
  <c r="H86" i="82" s="1"/>
  <c r="C39" i="82"/>
  <c r="J39" i="82" s="1"/>
  <c r="D86" i="82"/>
  <c r="D85" i="82"/>
  <c r="D84" i="82"/>
  <c r="AN273" i="82"/>
  <c r="AN274" i="82"/>
  <c r="AN275" i="82"/>
  <c r="AN276" i="82"/>
  <c r="AN277" i="82"/>
  <c r="AN278" i="82"/>
  <c r="AN279" i="82"/>
  <c r="AN280" i="82"/>
  <c r="AN281" i="82"/>
  <c r="AN282" i="82"/>
  <c r="AN283" i="82"/>
  <c r="AN284" i="82"/>
  <c r="AN285" i="82"/>
  <c r="AN286" i="82"/>
  <c r="AN272" i="82"/>
  <c r="AN257" i="82"/>
  <c r="AN258" i="82"/>
  <c r="AN259" i="82"/>
  <c r="AN260" i="82"/>
  <c r="AN261" i="82"/>
  <c r="AN262" i="82"/>
  <c r="AN263" i="82"/>
  <c r="AN264" i="82"/>
  <c r="AN265" i="82"/>
  <c r="AN266" i="82"/>
  <c r="AN267" i="82"/>
  <c r="AN268" i="82"/>
  <c r="AN269" i="82"/>
  <c r="AN270" i="82"/>
  <c r="AN271" i="82"/>
  <c r="AN242" i="82"/>
  <c r="AN243" i="82"/>
  <c r="AN244" i="82"/>
  <c r="AN245" i="82"/>
  <c r="AN246" i="82"/>
  <c r="AN247" i="82"/>
  <c r="AN248" i="82"/>
  <c r="AN249" i="82"/>
  <c r="AN250" i="82"/>
  <c r="AN251" i="82"/>
  <c r="AN252" i="82"/>
  <c r="AN253" i="82"/>
  <c r="AN254" i="82"/>
  <c r="AN255" i="82"/>
  <c r="AN256" i="82"/>
  <c r="AN227" i="82"/>
  <c r="AN228" i="82"/>
  <c r="AN229" i="82"/>
  <c r="AN230" i="82"/>
  <c r="AN231" i="82"/>
  <c r="AN232" i="82"/>
  <c r="AN233" i="82"/>
  <c r="AN234" i="82"/>
  <c r="AN235" i="82"/>
  <c r="AN236" i="82"/>
  <c r="AN237" i="82"/>
  <c r="AN238" i="82"/>
  <c r="AN239" i="82"/>
  <c r="AN240" i="82"/>
  <c r="AN241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26" i="82"/>
  <c r="AN27" i="82"/>
  <c r="AN28" i="82"/>
  <c r="AN29" i="82"/>
  <c r="AN30" i="82"/>
  <c r="AN31" i="82"/>
  <c r="AN32" i="82"/>
  <c r="AN33" i="82"/>
  <c r="AN34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R84" i="82" l="1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F7" i="89"/>
  <c r="AB7" i="89"/>
  <c r="S23" i="89"/>
  <c r="S24" i="89"/>
  <c r="S25" i="89"/>
  <c r="S26" i="89"/>
  <c r="S27" i="89"/>
  <c r="G21" i="82"/>
  <c r="I21" i="82"/>
  <c r="R23" i="89" s="1"/>
  <c r="G22" i="82"/>
  <c r="I22" i="82"/>
  <c r="G23" i="82"/>
  <c r="I23" i="82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J25" i="82" l="1"/>
  <c r="AX222" i="82"/>
  <c r="BD207" i="82"/>
  <c r="BD206" i="82"/>
  <c r="BD208" i="82"/>
  <c r="BD195" i="82"/>
  <c r="BD197" i="82"/>
  <c r="BD199" i="82"/>
  <c r="BD201" i="82"/>
  <c r="BD203" i="82"/>
  <c r="BD205" i="82"/>
  <c r="BD194" i="82"/>
  <c r="BD196" i="82"/>
  <c r="BD198" i="82"/>
  <c r="BD200" i="82"/>
  <c r="BD202" i="82"/>
  <c r="BD204" i="82"/>
  <c r="BD75" i="82"/>
  <c r="BD77" i="82"/>
  <c r="BD74" i="82"/>
  <c r="BD76" i="82"/>
  <c r="BD78" i="82"/>
  <c r="BD80" i="82"/>
  <c r="BD82" i="82"/>
  <c r="BD84" i="82"/>
  <c r="BD86" i="82"/>
  <c r="BD88" i="82"/>
  <c r="BD81" i="82"/>
  <c r="BD79" i="82"/>
  <c r="BD87" i="82"/>
  <c r="BD85" i="82"/>
  <c r="BD83" i="82"/>
  <c r="BE207" i="82"/>
  <c r="BE195" i="82"/>
  <c r="BE197" i="82"/>
  <c r="BE199" i="82"/>
  <c r="BE201" i="82"/>
  <c r="BE203" i="82"/>
  <c r="BE205" i="82"/>
  <c r="BE206" i="82"/>
  <c r="BE208" i="82"/>
  <c r="BE198" i="82"/>
  <c r="BE200" i="82"/>
  <c r="BE194" i="82"/>
  <c r="BE202" i="82"/>
  <c r="BE196" i="82"/>
  <c r="BE204" i="82"/>
  <c r="BE26" i="82"/>
  <c r="BE30" i="82"/>
  <c r="BE34" i="82"/>
  <c r="BE27" i="82"/>
  <c r="BE31" i="82"/>
  <c r="BE28" i="82"/>
  <c r="BE32" i="82"/>
  <c r="BE29" i="82"/>
  <c r="BE33" i="82"/>
  <c r="AO276" i="82"/>
  <c r="AO280" i="82"/>
  <c r="AO284" i="82"/>
  <c r="AO275" i="82"/>
  <c r="AO279" i="82"/>
  <c r="AO283" i="82"/>
  <c r="AO272" i="82"/>
  <c r="AO274" i="82"/>
  <c r="AO278" i="82"/>
  <c r="AO282" i="82"/>
  <c r="AO286" i="82"/>
  <c r="AO273" i="82"/>
  <c r="AO281" i="82"/>
  <c r="AO277" i="82"/>
  <c r="AO285" i="82"/>
  <c r="J23" i="82"/>
  <c r="AP248" i="82" s="1"/>
  <c r="AH23" i="90"/>
  <c r="AO229" i="82"/>
  <c r="AO233" i="82"/>
  <c r="AO237" i="82"/>
  <c r="AO241" i="82"/>
  <c r="AO228" i="82"/>
  <c r="AO232" i="82"/>
  <c r="AO236" i="82"/>
  <c r="AO240" i="82"/>
  <c r="AO227" i="82"/>
  <c r="AO231" i="82"/>
  <c r="AO235" i="82"/>
  <c r="AO239" i="82"/>
  <c r="AO230" i="82"/>
  <c r="AO238" i="82"/>
  <c r="AO234" i="82"/>
  <c r="AX268" i="82"/>
  <c r="BD239" i="82"/>
  <c r="BD241" i="82"/>
  <c r="BD243" i="82"/>
  <c r="BD245" i="82"/>
  <c r="BD247" i="82"/>
  <c r="BD249" i="82"/>
  <c r="BD251" i="82"/>
  <c r="BD253" i="82"/>
  <c r="BD240" i="82"/>
  <c r="BD242" i="82"/>
  <c r="BD244" i="82"/>
  <c r="BD246" i="82"/>
  <c r="BD248" i="82"/>
  <c r="BD250" i="82"/>
  <c r="BD252" i="82"/>
  <c r="BD179" i="82"/>
  <c r="BD181" i="82"/>
  <c r="BD183" i="82"/>
  <c r="BD185" i="82"/>
  <c r="BD187" i="82"/>
  <c r="BD189" i="82"/>
  <c r="BD191" i="82"/>
  <c r="BD193" i="82"/>
  <c r="BD180" i="82"/>
  <c r="BD182" i="82"/>
  <c r="BD184" i="82"/>
  <c r="BD186" i="82"/>
  <c r="BD188" i="82"/>
  <c r="BD190" i="82"/>
  <c r="BD192" i="82"/>
  <c r="BD119" i="82"/>
  <c r="BD121" i="82"/>
  <c r="BD123" i="82"/>
  <c r="BD125" i="82"/>
  <c r="BD127" i="82"/>
  <c r="BD129" i="82"/>
  <c r="BD131" i="82"/>
  <c r="BD133" i="82"/>
  <c r="BD120" i="82"/>
  <c r="BD122" i="82"/>
  <c r="BD124" i="82"/>
  <c r="BD126" i="82"/>
  <c r="BD128" i="82"/>
  <c r="BD130" i="82"/>
  <c r="BD132" i="82"/>
  <c r="BD59" i="82"/>
  <c r="BD61" i="82"/>
  <c r="BD63" i="82"/>
  <c r="BD65" i="82"/>
  <c r="BD67" i="82"/>
  <c r="BD69" i="82"/>
  <c r="BD71" i="82"/>
  <c r="BD73" i="82"/>
  <c r="BD60" i="82"/>
  <c r="BD62" i="82"/>
  <c r="BD64" i="82"/>
  <c r="BD66" i="82"/>
  <c r="BD68" i="82"/>
  <c r="BD70" i="82"/>
  <c r="BD72" i="82"/>
  <c r="BD17" i="82"/>
  <c r="BD19" i="82"/>
  <c r="BD21" i="82"/>
  <c r="BD23" i="82"/>
  <c r="BD25" i="82"/>
  <c r="BD18" i="82"/>
  <c r="BD20" i="82"/>
  <c r="BD22" i="82"/>
  <c r="BD24" i="82"/>
  <c r="BE239" i="82"/>
  <c r="BE241" i="82"/>
  <c r="BE242" i="82"/>
  <c r="BE246" i="82"/>
  <c r="BE250" i="82"/>
  <c r="BE243" i="82"/>
  <c r="BE247" i="82"/>
  <c r="BE251" i="82"/>
  <c r="BE244" i="82"/>
  <c r="BE248" i="82"/>
  <c r="BE252" i="82"/>
  <c r="BE240" i="82"/>
  <c r="BE245" i="82"/>
  <c r="BE249" i="82"/>
  <c r="BE253" i="82"/>
  <c r="BE179" i="82"/>
  <c r="BE181" i="82"/>
  <c r="BE183" i="82"/>
  <c r="BE185" i="82"/>
  <c r="BE187" i="82"/>
  <c r="BE189" i="82"/>
  <c r="BE191" i="82"/>
  <c r="BE193" i="82"/>
  <c r="BE182" i="82"/>
  <c r="BE190" i="82"/>
  <c r="BE184" i="82"/>
  <c r="BE192" i="82"/>
  <c r="BE186" i="82"/>
  <c r="BE180" i="82"/>
  <c r="BE188" i="82"/>
  <c r="BE119" i="82"/>
  <c r="BE121" i="82"/>
  <c r="BE123" i="82"/>
  <c r="BE125" i="82"/>
  <c r="BE127" i="82"/>
  <c r="BE129" i="82"/>
  <c r="BE131" i="82"/>
  <c r="BE133" i="82"/>
  <c r="BE126" i="82"/>
  <c r="BE120" i="82"/>
  <c r="BE128" i="82"/>
  <c r="BE122" i="82"/>
  <c r="BE130" i="82"/>
  <c r="BE124" i="82"/>
  <c r="BE132" i="82"/>
  <c r="BE62" i="82"/>
  <c r="BE66" i="82"/>
  <c r="BE70" i="82"/>
  <c r="BE59" i="82"/>
  <c r="BE63" i="82"/>
  <c r="BE67" i="82"/>
  <c r="BE71" i="82"/>
  <c r="BE60" i="82"/>
  <c r="BE64" i="82"/>
  <c r="BE68" i="82"/>
  <c r="BE72" i="82"/>
  <c r="BE61" i="82"/>
  <c r="BE65" i="82"/>
  <c r="BE69" i="82"/>
  <c r="BE73" i="82"/>
  <c r="BE18" i="82"/>
  <c r="BE22" i="82"/>
  <c r="BE19" i="82"/>
  <c r="BE23" i="82"/>
  <c r="BE20" i="82"/>
  <c r="BE24" i="82"/>
  <c r="BE17" i="82"/>
  <c r="BE21" i="82"/>
  <c r="BE25" i="82"/>
  <c r="R27" i="89"/>
  <c r="R25" i="89"/>
  <c r="AH22" i="90"/>
  <c r="BD135" i="82"/>
  <c r="BD137" i="82"/>
  <c r="BD139" i="82"/>
  <c r="BD141" i="82"/>
  <c r="BD143" i="82"/>
  <c r="BD145" i="82"/>
  <c r="BD147" i="82"/>
  <c r="BD134" i="82"/>
  <c r="BD136" i="82"/>
  <c r="BD138" i="82"/>
  <c r="BD140" i="82"/>
  <c r="BD142" i="82"/>
  <c r="BD144" i="82"/>
  <c r="BD146" i="82"/>
  <c r="BD148" i="82"/>
  <c r="BE254" i="82"/>
  <c r="BE258" i="82"/>
  <c r="BE262" i="82"/>
  <c r="BE266" i="82"/>
  <c r="BE255" i="82"/>
  <c r="BE259" i="82"/>
  <c r="BE263" i="82"/>
  <c r="BE267" i="82"/>
  <c r="BE256" i="82"/>
  <c r="BE260" i="82"/>
  <c r="BE264" i="82"/>
  <c r="BE268" i="82"/>
  <c r="BE257" i="82"/>
  <c r="BE261" i="82"/>
  <c r="BE265" i="82"/>
  <c r="BE74" i="82"/>
  <c r="BE78" i="82"/>
  <c r="BE83" i="82"/>
  <c r="BE86" i="82"/>
  <c r="BE75" i="82"/>
  <c r="BE81" i="82"/>
  <c r="BE84" i="82"/>
  <c r="BE76" i="82"/>
  <c r="BE79" i="82"/>
  <c r="BE82" i="82"/>
  <c r="BE87" i="82"/>
  <c r="BE85" i="82"/>
  <c r="BE88" i="82"/>
  <c r="BE77" i="82"/>
  <c r="BE80" i="82"/>
  <c r="J24" i="82"/>
  <c r="AP258" i="82" s="1"/>
  <c r="AO243" i="82"/>
  <c r="AO247" i="82"/>
  <c r="AO251" i="82"/>
  <c r="AO255" i="82"/>
  <c r="AO242" i="82"/>
  <c r="AO246" i="82"/>
  <c r="AO250" i="82"/>
  <c r="AO254" i="82"/>
  <c r="AO245" i="82"/>
  <c r="AO249" i="82"/>
  <c r="AO253" i="82"/>
  <c r="AO244" i="82"/>
  <c r="AO252" i="82"/>
  <c r="AO248" i="82"/>
  <c r="AO256" i="82"/>
  <c r="AH21" i="90"/>
  <c r="AX255" i="82"/>
  <c r="BD225" i="82"/>
  <c r="BD227" i="82"/>
  <c r="BD229" i="82"/>
  <c r="BD231" i="82"/>
  <c r="BD233" i="82"/>
  <c r="BD235" i="82"/>
  <c r="BD237" i="82"/>
  <c r="BD224" i="82"/>
  <c r="BD226" i="82"/>
  <c r="BD228" i="82"/>
  <c r="BD230" i="82"/>
  <c r="BD232" i="82"/>
  <c r="BD234" i="82"/>
  <c r="BD236" i="82"/>
  <c r="BD238" i="82"/>
  <c r="BD165" i="82"/>
  <c r="BD167" i="82"/>
  <c r="BD169" i="82"/>
  <c r="BD171" i="82"/>
  <c r="BD173" i="82"/>
  <c r="BD175" i="82"/>
  <c r="BD177" i="82"/>
  <c r="BD164" i="82"/>
  <c r="BD166" i="82"/>
  <c r="BD168" i="82"/>
  <c r="BD170" i="82"/>
  <c r="BD172" i="82"/>
  <c r="BD174" i="82"/>
  <c r="BD176" i="82"/>
  <c r="BD178" i="82"/>
  <c r="BD105" i="82"/>
  <c r="BD107" i="82"/>
  <c r="BD109" i="82"/>
  <c r="BD111" i="82"/>
  <c r="BD113" i="82"/>
  <c r="BD115" i="82"/>
  <c r="BD117" i="82"/>
  <c r="BD104" i="82"/>
  <c r="BD106" i="82"/>
  <c r="BD108" i="82"/>
  <c r="BD110" i="82"/>
  <c r="BD112" i="82"/>
  <c r="BD114" i="82"/>
  <c r="BD116" i="82"/>
  <c r="BD118" i="82"/>
  <c r="BD45" i="82"/>
  <c r="BD47" i="82"/>
  <c r="BD49" i="82"/>
  <c r="BD51" i="82"/>
  <c r="BD53" i="82"/>
  <c r="BD55" i="82"/>
  <c r="BD57" i="82"/>
  <c r="BD44" i="82"/>
  <c r="BD46" i="82"/>
  <c r="BD48" i="82"/>
  <c r="BD50" i="82"/>
  <c r="BD52" i="82"/>
  <c r="BD54" i="82"/>
  <c r="BD56" i="82"/>
  <c r="BD58" i="82"/>
  <c r="BE225" i="82"/>
  <c r="BE227" i="82"/>
  <c r="BE229" i="82"/>
  <c r="BE231" i="82"/>
  <c r="BE233" i="82"/>
  <c r="BE235" i="82"/>
  <c r="BE237" i="82"/>
  <c r="BE226" i="82"/>
  <c r="BE234" i="82"/>
  <c r="BE228" i="82"/>
  <c r="BE236" i="82"/>
  <c r="BE230" i="82"/>
  <c r="BE238" i="82"/>
  <c r="BE224" i="82"/>
  <c r="BE232" i="82"/>
  <c r="BE165" i="82"/>
  <c r="BE167" i="82"/>
  <c r="BE169" i="82"/>
  <c r="BE171" i="82"/>
  <c r="BE173" i="82"/>
  <c r="BE175" i="82"/>
  <c r="BE177" i="82"/>
  <c r="BE166" i="82"/>
  <c r="BE174" i="82"/>
  <c r="BE168" i="82"/>
  <c r="BE176" i="82"/>
  <c r="BE170" i="82"/>
  <c r="BE178" i="82"/>
  <c r="BE164" i="82"/>
  <c r="BE172" i="82"/>
  <c r="BE105" i="82"/>
  <c r="BE107" i="82"/>
  <c r="BE109" i="82"/>
  <c r="BE111" i="82"/>
  <c r="BE113" i="82"/>
  <c r="BE115" i="82"/>
  <c r="BE117" i="82"/>
  <c r="BE104" i="82"/>
  <c r="BE106" i="82"/>
  <c r="BE108" i="82"/>
  <c r="BE110" i="82"/>
  <c r="BE112" i="82"/>
  <c r="BE114" i="82"/>
  <c r="BE116" i="82"/>
  <c r="BE118" i="82"/>
  <c r="BE46" i="82"/>
  <c r="BE50" i="82"/>
  <c r="BE54" i="82"/>
  <c r="BE58" i="82"/>
  <c r="BE47" i="82"/>
  <c r="BE51" i="82"/>
  <c r="BE55" i="82"/>
  <c r="BE44" i="82"/>
  <c r="BE48" i="82"/>
  <c r="BE52" i="82"/>
  <c r="BE56" i="82"/>
  <c r="BE45" i="82"/>
  <c r="BE49" i="82"/>
  <c r="BE53" i="82"/>
  <c r="BE57" i="82"/>
  <c r="BF281" i="82"/>
  <c r="BF222" i="82"/>
  <c r="AO257" i="82"/>
  <c r="AO261" i="82"/>
  <c r="AO265" i="82"/>
  <c r="AO269" i="82"/>
  <c r="AO260" i="82"/>
  <c r="AO264" i="82"/>
  <c r="AO268" i="82"/>
  <c r="AO259" i="82"/>
  <c r="AO263" i="82"/>
  <c r="AO267" i="82"/>
  <c r="AO271" i="82"/>
  <c r="AO258" i="82"/>
  <c r="AO266" i="82"/>
  <c r="AO262" i="82"/>
  <c r="AO270" i="82"/>
  <c r="AX285" i="82"/>
  <c r="BD255" i="82"/>
  <c r="BD257" i="82"/>
  <c r="BD259" i="82"/>
  <c r="BD261" i="82"/>
  <c r="BD263" i="82"/>
  <c r="BD265" i="82"/>
  <c r="BD267" i="82"/>
  <c r="BD254" i="82"/>
  <c r="BD256" i="82"/>
  <c r="BD258" i="82"/>
  <c r="BD260" i="82"/>
  <c r="BD262" i="82"/>
  <c r="BD264" i="82"/>
  <c r="BD266" i="82"/>
  <c r="BD268" i="82"/>
  <c r="BD27" i="82"/>
  <c r="BD29" i="82"/>
  <c r="BD31" i="82"/>
  <c r="BD33" i="82"/>
  <c r="BD26" i="82"/>
  <c r="BD28" i="82"/>
  <c r="BD30" i="82"/>
  <c r="BD32" i="82"/>
  <c r="BD34" i="82"/>
  <c r="BE135" i="82"/>
  <c r="BE137" i="82"/>
  <c r="BE139" i="82"/>
  <c r="BE141" i="82"/>
  <c r="BE143" i="82"/>
  <c r="BE145" i="82"/>
  <c r="BE147" i="82"/>
  <c r="BE134" i="82"/>
  <c r="BE142" i="82"/>
  <c r="BE136" i="82"/>
  <c r="BE144" i="82"/>
  <c r="BE138" i="82"/>
  <c r="BE146" i="82"/>
  <c r="BE140" i="82"/>
  <c r="BE148" i="82"/>
  <c r="AH24" i="90"/>
  <c r="AP273" i="82"/>
  <c r="AP277" i="82"/>
  <c r="AP281" i="82"/>
  <c r="AP285" i="82"/>
  <c r="AP276" i="82"/>
  <c r="AP280" i="82"/>
  <c r="AP284" i="82"/>
  <c r="AP275" i="82"/>
  <c r="AP279" i="82"/>
  <c r="AP283" i="82"/>
  <c r="AP272" i="82"/>
  <c r="AP278" i="82"/>
  <c r="AP286" i="82"/>
  <c r="AP274" i="82"/>
  <c r="AP282" i="82"/>
  <c r="J22" i="82"/>
  <c r="AP230" i="82" s="1"/>
  <c r="AO214" i="82"/>
  <c r="AO216" i="82"/>
  <c r="AO220" i="82"/>
  <c r="AO224" i="82"/>
  <c r="AO212" i="82"/>
  <c r="AO218" i="82"/>
  <c r="AO222" i="82"/>
  <c r="AO226" i="82"/>
  <c r="AO215" i="82"/>
  <c r="AO223" i="82"/>
  <c r="AO219" i="82"/>
  <c r="AO225" i="82"/>
  <c r="AO213" i="82"/>
  <c r="AO221" i="82"/>
  <c r="AO217" i="82"/>
  <c r="AX229" i="82"/>
  <c r="BD281" i="82"/>
  <c r="BD282" i="82"/>
  <c r="BD283" i="82"/>
  <c r="BD269" i="82"/>
  <c r="BD271" i="82"/>
  <c r="BD273" i="82"/>
  <c r="BD275" i="82"/>
  <c r="BD277" i="82"/>
  <c r="BD279" i="82"/>
  <c r="BD270" i="82"/>
  <c r="BD272" i="82"/>
  <c r="BD274" i="82"/>
  <c r="BD276" i="82"/>
  <c r="BD278" i="82"/>
  <c r="BD280" i="82"/>
  <c r="BD209" i="82"/>
  <c r="BD211" i="82"/>
  <c r="BD213" i="82"/>
  <c r="BD215" i="82"/>
  <c r="BD217" i="82"/>
  <c r="BD219" i="82"/>
  <c r="BD221" i="82"/>
  <c r="BD223" i="82"/>
  <c r="BD210" i="82"/>
  <c r="BD212" i="82"/>
  <c r="BD214" i="82"/>
  <c r="BD216" i="82"/>
  <c r="BD218" i="82"/>
  <c r="BD220" i="82"/>
  <c r="BD222" i="82"/>
  <c r="BD149" i="82"/>
  <c r="BD151" i="82"/>
  <c r="BD153" i="82"/>
  <c r="BD155" i="82"/>
  <c r="BD157" i="82"/>
  <c r="BD159" i="82"/>
  <c r="BD161" i="82"/>
  <c r="BD163" i="82"/>
  <c r="BD150" i="82"/>
  <c r="BD152" i="82"/>
  <c r="BD154" i="82"/>
  <c r="BD156" i="82"/>
  <c r="BD158" i="82"/>
  <c r="BD160" i="82"/>
  <c r="BD162" i="82"/>
  <c r="BD90" i="82"/>
  <c r="BD92" i="82"/>
  <c r="BD94" i="82"/>
  <c r="BD96" i="82"/>
  <c r="BD89" i="82"/>
  <c r="BD97" i="82"/>
  <c r="BD99" i="82"/>
  <c r="BD101" i="82"/>
  <c r="BD103" i="82"/>
  <c r="BD95" i="82"/>
  <c r="BD93" i="82"/>
  <c r="BD98" i="82"/>
  <c r="BD100" i="82"/>
  <c r="BD102" i="82"/>
  <c r="BD91" i="82"/>
  <c r="BD35" i="82"/>
  <c r="BD37" i="82"/>
  <c r="BD39" i="82"/>
  <c r="BD41" i="82"/>
  <c r="BD43" i="82"/>
  <c r="BD36" i="82"/>
  <c r="BD38" i="82"/>
  <c r="BD40" i="82"/>
  <c r="BD42" i="82"/>
  <c r="BE283" i="82"/>
  <c r="BE281" i="82"/>
  <c r="BE282" i="82"/>
  <c r="BE270" i="82"/>
  <c r="BE274" i="82"/>
  <c r="BE278" i="82"/>
  <c r="BE271" i="82"/>
  <c r="BE275" i="82"/>
  <c r="BE279" i="82"/>
  <c r="BE272" i="82"/>
  <c r="BE276" i="82"/>
  <c r="BE280" i="82"/>
  <c r="BE269" i="82"/>
  <c r="BE273" i="82"/>
  <c r="BE277" i="82"/>
  <c r="BE209" i="82"/>
  <c r="BE211" i="82"/>
  <c r="BE213" i="82"/>
  <c r="BE215" i="82"/>
  <c r="BE217" i="82"/>
  <c r="BE219" i="82"/>
  <c r="BE221" i="82"/>
  <c r="BE223" i="82"/>
  <c r="BE210" i="82"/>
  <c r="BE218" i="82"/>
  <c r="BE212" i="82"/>
  <c r="BE220" i="82"/>
  <c r="BE214" i="82"/>
  <c r="BE222" i="82"/>
  <c r="BE216" i="82"/>
  <c r="BE149" i="82"/>
  <c r="BE151" i="82"/>
  <c r="BE153" i="82"/>
  <c r="BE155" i="82"/>
  <c r="BE157" i="82"/>
  <c r="BE159" i="82"/>
  <c r="BE161" i="82"/>
  <c r="BE163" i="82"/>
  <c r="BE150" i="82"/>
  <c r="BE158" i="82"/>
  <c r="BE152" i="82"/>
  <c r="BE160" i="82"/>
  <c r="BE154" i="82"/>
  <c r="BE162" i="82"/>
  <c r="BE156" i="82"/>
  <c r="BE91" i="82"/>
  <c r="BE94" i="82"/>
  <c r="BE89" i="82"/>
  <c r="BE92" i="82"/>
  <c r="BE97" i="82"/>
  <c r="BE99" i="82"/>
  <c r="BE101" i="82"/>
  <c r="BE103" i="82"/>
  <c r="BE90" i="82"/>
  <c r="BE95" i="82"/>
  <c r="BE93" i="82"/>
  <c r="BE96" i="82"/>
  <c r="BE98" i="82"/>
  <c r="BE100" i="82"/>
  <c r="BE102" i="82"/>
  <c r="BE38" i="82"/>
  <c r="BE42" i="82"/>
  <c r="BE35" i="82"/>
  <c r="BE39" i="82"/>
  <c r="BE43" i="82"/>
  <c r="BE36" i="82"/>
  <c r="BE40" i="82"/>
  <c r="BE37" i="82"/>
  <c r="BE41" i="82"/>
  <c r="BF266" i="82"/>
  <c r="R26" i="89"/>
  <c r="R24" i="89"/>
  <c r="R269" i="89" s="1"/>
  <c r="BD16" i="82"/>
  <c r="BD14" i="82"/>
  <c r="BD15" i="82"/>
  <c r="BE15" i="82"/>
  <c r="BE14" i="82"/>
  <c r="BE16" i="82"/>
  <c r="AV284" i="82"/>
  <c r="AV285" i="82"/>
  <c r="AV282" i="82"/>
  <c r="AV283" i="82"/>
  <c r="AV281" i="82"/>
  <c r="AV286" i="82"/>
  <c r="AW281" i="82"/>
  <c r="AW285" i="82"/>
  <c r="AW283" i="82"/>
  <c r="AW282" i="82"/>
  <c r="AW284" i="82"/>
  <c r="AW286" i="82"/>
  <c r="AX281" i="82"/>
  <c r="BF256" i="82"/>
  <c r="BF226" i="82"/>
  <c r="BF230" i="82"/>
  <c r="BF234" i="82"/>
  <c r="BF238" i="82"/>
  <c r="BF225" i="82"/>
  <c r="BF229" i="82"/>
  <c r="BF233" i="82"/>
  <c r="BF237" i="82"/>
  <c r="BF227" i="82"/>
  <c r="BF235" i="82"/>
  <c r="BF224" i="82"/>
  <c r="BF232" i="82"/>
  <c r="BF231" i="82"/>
  <c r="BF228" i="82"/>
  <c r="BF236" i="82"/>
  <c r="BF242" i="82"/>
  <c r="BF246" i="82"/>
  <c r="BF250" i="82"/>
  <c r="BF241" i="82"/>
  <c r="BF245" i="82"/>
  <c r="BF249" i="82"/>
  <c r="BF253" i="82"/>
  <c r="BF243" i="82"/>
  <c r="BF251" i="82"/>
  <c r="BF240" i="82"/>
  <c r="BF248" i="82"/>
  <c r="BF247" i="82"/>
  <c r="BF239" i="82"/>
  <c r="BF244" i="82"/>
  <c r="BF252" i="82"/>
  <c r="AV223" i="82"/>
  <c r="AV227" i="82"/>
  <c r="AV231" i="82"/>
  <c r="AV235" i="82"/>
  <c r="AV222" i="82"/>
  <c r="AV226" i="82"/>
  <c r="AV230" i="82"/>
  <c r="AV234" i="82"/>
  <c r="AV228" i="82"/>
  <c r="AV233" i="82"/>
  <c r="AV221" i="82"/>
  <c r="AV229" i="82"/>
  <c r="AV224" i="82"/>
  <c r="AV232" i="82"/>
  <c r="AV225" i="82"/>
  <c r="AV163" i="82"/>
  <c r="AV167" i="82"/>
  <c r="AV171" i="82"/>
  <c r="AV175" i="82"/>
  <c r="AV165" i="82"/>
  <c r="AV169" i="82"/>
  <c r="AV173" i="82"/>
  <c r="AV162" i="82"/>
  <c r="AV166" i="82"/>
  <c r="AV170" i="82"/>
  <c r="AV174" i="82"/>
  <c r="AV161" i="82"/>
  <c r="AV172" i="82"/>
  <c r="AV168" i="82"/>
  <c r="AV164" i="82"/>
  <c r="AV102" i="82"/>
  <c r="AV106" i="82"/>
  <c r="AV110" i="82"/>
  <c r="AV114" i="82"/>
  <c r="AV101" i="82"/>
  <c r="AV105" i="82"/>
  <c r="AV109" i="82"/>
  <c r="AV113" i="82"/>
  <c r="AV104" i="82"/>
  <c r="AV108" i="82"/>
  <c r="AV112" i="82"/>
  <c r="AV107" i="82"/>
  <c r="AV103" i="82"/>
  <c r="AV115" i="82"/>
  <c r="AV111" i="82"/>
  <c r="AV42" i="82"/>
  <c r="AV46" i="82"/>
  <c r="AV50" i="82"/>
  <c r="AV54" i="82"/>
  <c r="AV41" i="82"/>
  <c r="AV45" i="82"/>
  <c r="AV49" i="82"/>
  <c r="AV53" i="82"/>
  <c r="AV44" i="82"/>
  <c r="AV48" i="82"/>
  <c r="AV52" i="82"/>
  <c r="AV43" i="82"/>
  <c r="AV51" i="82"/>
  <c r="AV55" i="82"/>
  <c r="AV47" i="82"/>
  <c r="AW224" i="82"/>
  <c r="AW228" i="82"/>
  <c r="AW232" i="82"/>
  <c r="AW223" i="82"/>
  <c r="AW227" i="82"/>
  <c r="AW231" i="82"/>
  <c r="AW235" i="82"/>
  <c r="AW225" i="82"/>
  <c r="AW233" i="82"/>
  <c r="AW222" i="82"/>
  <c r="AW226" i="82"/>
  <c r="AW234" i="82"/>
  <c r="AW221" i="82"/>
  <c r="AW229" i="82"/>
  <c r="AW230" i="82"/>
  <c r="AW164" i="82"/>
  <c r="AW168" i="82"/>
  <c r="AW172" i="82"/>
  <c r="AW162" i="82"/>
  <c r="AW163" i="82"/>
  <c r="AW167" i="82"/>
  <c r="AW171" i="82"/>
  <c r="AW175" i="82"/>
  <c r="AW166" i="82"/>
  <c r="AW170" i="82"/>
  <c r="AW174" i="82"/>
  <c r="AW165" i="82"/>
  <c r="AW161" i="82"/>
  <c r="AW173" i="82"/>
  <c r="AW169" i="82"/>
  <c r="AW103" i="82"/>
  <c r="AW107" i="82"/>
  <c r="AW111" i="82"/>
  <c r="AW115" i="82"/>
  <c r="AW102" i="82"/>
  <c r="AW106" i="82"/>
  <c r="AW110" i="82"/>
  <c r="AW114" i="82"/>
  <c r="AW101" i="82"/>
  <c r="AW105" i="82"/>
  <c r="AW109" i="82"/>
  <c r="AW113" i="82"/>
  <c r="AW112" i="82"/>
  <c r="AW104" i="82"/>
  <c r="AW108" i="82"/>
  <c r="AW43" i="82"/>
  <c r="AW47" i="82"/>
  <c r="AW51" i="82"/>
  <c r="AW55" i="82"/>
  <c r="AW42" i="82"/>
  <c r="AW46" i="82"/>
  <c r="AW50" i="82"/>
  <c r="AW54" i="82"/>
  <c r="AW41" i="82"/>
  <c r="AW45" i="82"/>
  <c r="AW49" i="82"/>
  <c r="AW53" i="82"/>
  <c r="AW48" i="82"/>
  <c r="AW44" i="82"/>
  <c r="AW52" i="82"/>
  <c r="AX225" i="82"/>
  <c r="AX224" i="82"/>
  <c r="AX230" i="82"/>
  <c r="AX223" i="82"/>
  <c r="AX226" i="82"/>
  <c r="AX234" i="82"/>
  <c r="AV267" i="82"/>
  <c r="AV271" i="82"/>
  <c r="AV275" i="82"/>
  <c r="AV279" i="82"/>
  <c r="AV266" i="82"/>
  <c r="AV270" i="82"/>
  <c r="AV274" i="82"/>
  <c r="AV278" i="82"/>
  <c r="AV268" i="82"/>
  <c r="AV276" i="82"/>
  <c r="AV273" i="82"/>
  <c r="AV269" i="82"/>
  <c r="AV277" i="82"/>
  <c r="AV272" i="82"/>
  <c r="AV280" i="82"/>
  <c r="AV207" i="82"/>
  <c r="AV211" i="82"/>
  <c r="AV215" i="82"/>
  <c r="AV219" i="82"/>
  <c r="AV206" i="82"/>
  <c r="AV210" i="82"/>
  <c r="AV214" i="82"/>
  <c r="AV218" i="82"/>
  <c r="AV212" i="82"/>
  <c r="AV220" i="82"/>
  <c r="AV217" i="82"/>
  <c r="AV213" i="82"/>
  <c r="AV208" i="82"/>
  <c r="AV216" i="82"/>
  <c r="AV209" i="82"/>
  <c r="AV147" i="82"/>
  <c r="AV151" i="82"/>
  <c r="AV155" i="82"/>
  <c r="AV159" i="82"/>
  <c r="AV153" i="82"/>
  <c r="AV146" i="82"/>
  <c r="AV150" i="82"/>
  <c r="AV154" i="82"/>
  <c r="AV158" i="82"/>
  <c r="AV149" i="82"/>
  <c r="AV157" i="82"/>
  <c r="AV160" i="82"/>
  <c r="AV156" i="82"/>
  <c r="AV152" i="82"/>
  <c r="AV148" i="82"/>
  <c r="AV86" i="82"/>
  <c r="AV90" i="82"/>
  <c r="AV94" i="82"/>
  <c r="AV98" i="82"/>
  <c r="AV89" i="82"/>
  <c r="AV93" i="82"/>
  <c r="AV97" i="82"/>
  <c r="AV88" i="82"/>
  <c r="AV92" i="82"/>
  <c r="AV96" i="82"/>
  <c r="AV100" i="82"/>
  <c r="AV91" i="82"/>
  <c r="AV87" i="82"/>
  <c r="AV99" i="82"/>
  <c r="AV95" i="82"/>
  <c r="AV34" i="82"/>
  <c r="AV38" i="82"/>
  <c r="AV33" i="82"/>
  <c r="AV37" i="82"/>
  <c r="AV32" i="82"/>
  <c r="AV36" i="82"/>
  <c r="AV40" i="82"/>
  <c r="AV39" i="82"/>
  <c r="AV35" i="82"/>
  <c r="AW268" i="82"/>
  <c r="AW272" i="82"/>
  <c r="AW276" i="82"/>
  <c r="AW280" i="82"/>
  <c r="AW267" i="82"/>
  <c r="AW271" i="82"/>
  <c r="AW275" i="82"/>
  <c r="AW279" i="82"/>
  <c r="AW273" i="82"/>
  <c r="AW266" i="82"/>
  <c r="AW274" i="82"/>
  <c r="AW269" i="82"/>
  <c r="AW277" i="82"/>
  <c r="AW270" i="82"/>
  <c r="AW278" i="82"/>
  <c r="AW208" i="82"/>
  <c r="AW212" i="82"/>
  <c r="AW216" i="82"/>
  <c r="AW220" i="82"/>
  <c r="AW207" i="82"/>
  <c r="AW211" i="82"/>
  <c r="AW215" i="82"/>
  <c r="AW219" i="82"/>
  <c r="AW209" i="82"/>
  <c r="AW217" i="82"/>
  <c r="AW206" i="82"/>
  <c r="AW210" i="82"/>
  <c r="AW218" i="82"/>
  <c r="AW213" i="82"/>
  <c r="AW214" i="82"/>
  <c r="AW148" i="82"/>
  <c r="AW152" i="82"/>
  <c r="AW156" i="82"/>
  <c r="AW160" i="82"/>
  <c r="AW150" i="82"/>
  <c r="AW158" i="82"/>
  <c r="AW147" i="82"/>
  <c r="AW151" i="82"/>
  <c r="AW155" i="82"/>
  <c r="AW159" i="82"/>
  <c r="AW146" i="82"/>
  <c r="AW154" i="82"/>
  <c r="AW149" i="82"/>
  <c r="AW157" i="82"/>
  <c r="AW153" i="82"/>
  <c r="AW87" i="82"/>
  <c r="AW91" i="82"/>
  <c r="AW95" i="82"/>
  <c r="AW99" i="82"/>
  <c r="AW86" i="82"/>
  <c r="AW90" i="82"/>
  <c r="AW94" i="82"/>
  <c r="AW98" i="82"/>
  <c r="AW89" i="82"/>
  <c r="AW93" i="82"/>
  <c r="AW97" i="82"/>
  <c r="AW96" i="82"/>
  <c r="AW92" i="82"/>
  <c r="AW88" i="82"/>
  <c r="AW100" i="82"/>
  <c r="AW35" i="82"/>
  <c r="AW39" i="82"/>
  <c r="AW34" i="82"/>
  <c r="AW38" i="82"/>
  <c r="AW33" i="82"/>
  <c r="AW37" i="82"/>
  <c r="AW32" i="82"/>
  <c r="AW40" i="82"/>
  <c r="AW36" i="82"/>
  <c r="AX272" i="82"/>
  <c r="AX279" i="82"/>
  <c r="AX266" i="82"/>
  <c r="AX213" i="82"/>
  <c r="AX216" i="82"/>
  <c r="AX220" i="82"/>
  <c r="AX218" i="82"/>
  <c r="AX219" i="82"/>
  <c r="AV251" i="82"/>
  <c r="AV255" i="82"/>
  <c r="AV259" i="82"/>
  <c r="AV263" i="82"/>
  <c r="AV254" i="82"/>
  <c r="AV258" i="82"/>
  <c r="AV262" i="82"/>
  <c r="AV252" i="82"/>
  <c r="AV260" i="82"/>
  <c r="AV257" i="82"/>
  <c r="AV265" i="82"/>
  <c r="AV253" i="82"/>
  <c r="AV261" i="82"/>
  <c r="AV256" i="82"/>
  <c r="AV264" i="82"/>
  <c r="AV199" i="82"/>
  <c r="AV203" i="82"/>
  <c r="AV198" i="82"/>
  <c r="AV202" i="82"/>
  <c r="AV196" i="82"/>
  <c r="AV204" i="82"/>
  <c r="AV201" i="82"/>
  <c r="AV197" i="82"/>
  <c r="AV205" i="82"/>
  <c r="AV200" i="82"/>
  <c r="AV131" i="82"/>
  <c r="AV135" i="82"/>
  <c r="AV139" i="82"/>
  <c r="AV143" i="82"/>
  <c r="AV137" i="82"/>
  <c r="AV145" i="82"/>
  <c r="AV134" i="82"/>
  <c r="AV138" i="82"/>
  <c r="AV142" i="82"/>
  <c r="AV133" i="82"/>
  <c r="AV141" i="82"/>
  <c r="AV144" i="82"/>
  <c r="AV140" i="82"/>
  <c r="AV136" i="82"/>
  <c r="AV132" i="82"/>
  <c r="AV74" i="82"/>
  <c r="AV78" i="82"/>
  <c r="AV82" i="82"/>
  <c r="AV73" i="82"/>
  <c r="AV77" i="82"/>
  <c r="AV81" i="82"/>
  <c r="AV85" i="82"/>
  <c r="AV72" i="82"/>
  <c r="AV76" i="82"/>
  <c r="AV80" i="82"/>
  <c r="AV84" i="82"/>
  <c r="AV75" i="82"/>
  <c r="AV83" i="82"/>
  <c r="AV71" i="82"/>
  <c r="AV79" i="82"/>
  <c r="AV26" i="82"/>
  <c r="AV30" i="82"/>
  <c r="AV25" i="82"/>
  <c r="AV29" i="82"/>
  <c r="AV24" i="82"/>
  <c r="AV28" i="82"/>
  <c r="AV27" i="82"/>
  <c r="AV23" i="82"/>
  <c r="AV31" i="82"/>
  <c r="AW252" i="82"/>
  <c r="AW256" i="82"/>
  <c r="AW260" i="82"/>
  <c r="AW264" i="82"/>
  <c r="AW251" i="82"/>
  <c r="AW255" i="82"/>
  <c r="AW259" i="82"/>
  <c r="AW263" i="82"/>
  <c r="AW257" i="82"/>
  <c r="AW265" i="82"/>
  <c r="AW258" i="82"/>
  <c r="AW253" i="82"/>
  <c r="AW261" i="82"/>
  <c r="AW254" i="82"/>
  <c r="AW262" i="82"/>
  <c r="AW196" i="82"/>
  <c r="AW200" i="82"/>
  <c r="AW204" i="82"/>
  <c r="AW199" i="82"/>
  <c r="AW203" i="82"/>
  <c r="AW201" i="82"/>
  <c r="AW202" i="82"/>
  <c r="AW197" i="82"/>
  <c r="AW205" i="82"/>
  <c r="AW198" i="82"/>
  <c r="AW132" i="82"/>
  <c r="AW136" i="82"/>
  <c r="AW140" i="82"/>
  <c r="AW144" i="82"/>
  <c r="AW134" i="82"/>
  <c r="AW142" i="82"/>
  <c r="AW131" i="82"/>
  <c r="AW135" i="82"/>
  <c r="AW139" i="82"/>
  <c r="AW143" i="82"/>
  <c r="AW138" i="82"/>
  <c r="AW133" i="82"/>
  <c r="AW145" i="82"/>
  <c r="AW141" i="82"/>
  <c r="AW137" i="82"/>
  <c r="AW71" i="82"/>
  <c r="AW75" i="82"/>
  <c r="AW79" i="82"/>
  <c r="AW83" i="82"/>
  <c r="AW74" i="82"/>
  <c r="AW78" i="82"/>
  <c r="AW82" i="82"/>
  <c r="AW73" i="82"/>
  <c r="AW77" i="82"/>
  <c r="AW81" i="82"/>
  <c r="AW85" i="82"/>
  <c r="AW80" i="82"/>
  <c r="AW72" i="82"/>
  <c r="AW76" i="82"/>
  <c r="AW84" i="82"/>
  <c r="AW23" i="82"/>
  <c r="AW27" i="82"/>
  <c r="AW31" i="82"/>
  <c r="AW26" i="82"/>
  <c r="AW30" i="82"/>
  <c r="AW25" i="82"/>
  <c r="AW29" i="82"/>
  <c r="AW24" i="82"/>
  <c r="AW28" i="82"/>
  <c r="AX265" i="82"/>
  <c r="AX259" i="82"/>
  <c r="AV239" i="82"/>
  <c r="AV243" i="82"/>
  <c r="AV247" i="82"/>
  <c r="AV238" i="82"/>
  <c r="AV242" i="82"/>
  <c r="AV246" i="82"/>
  <c r="AV250" i="82"/>
  <c r="AV236" i="82"/>
  <c r="AV244" i="82"/>
  <c r="AV249" i="82"/>
  <c r="AV237" i="82"/>
  <c r="AV245" i="82"/>
  <c r="AV240" i="82"/>
  <c r="AV248" i="82"/>
  <c r="AV241" i="82"/>
  <c r="AV179" i="82"/>
  <c r="AV183" i="82"/>
  <c r="AV181" i="82"/>
  <c r="AV178" i="82"/>
  <c r="AV182" i="82"/>
  <c r="AV177" i="82"/>
  <c r="AV176" i="82"/>
  <c r="AV184" i="82"/>
  <c r="AV180" i="82"/>
  <c r="AV118" i="82"/>
  <c r="AV122" i="82"/>
  <c r="AV126" i="82"/>
  <c r="AV117" i="82"/>
  <c r="AV121" i="82"/>
  <c r="AV125" i="82"/>
  <c r="AV116" i="82"/>
  <c r="AV120" i="82"/>
  <c r="AV124" i="82"/>
  <c r="AV128" i="82"/>
  <c r="AV123" i="82"/>
  <c r="AV129" i="82"/>
  <c r="AV119" i="82"/>
  <c r="AV130" i="82"/>
  <c r="AV127" i="82"/>
  <c r="AV58" i="82"/>
  <c r="AV62" i="82"/>
  <c r="AV66" i="82"/>
  <c r="AV70" i="82"/>
  <c r="AV57" i="82"/>
  <c r="AV61" i="82"/>
  <c r="AV65" i="82"/>
  <c r="AV69" i="82"/>
  <c r="AV56" i="82"/>
  <c r="AV60" i="82"/>
  <c r="AV64" i="82"/>
  <c r="AV68" i="82"/>
  <c r="AV59" i="82"/>
  <c r="AV67" i="82"/>
  <c r="AV63" i="82"/>
  <c r="AV18" i="82"/>
  <c r="AV22" i="82"/>
  <c r="AV17" i="82"/>
  <c r="AV21" i="82"/>
  <c r="AV16" i="82"/>
  <c r="AV20" i="82"/>
  <c r="AV14" i="82"/>
  <c r="AV19" i="82"/>
  <c r="AV15" i="82"/>
  <c r="AW236" i="82"/>
  <c r="AW240" i="82"/>
  <c r="AW244" i="82"/>
  <c r="AW248" i="82"/>
  <c r="AW239" i="82"/>
  <c r="AW243" i="82"/>
  <c r="AW247" i="82"/>
  <c r="AW241" i="82"/>
  <c r="AW249" i="82"/>
  <c r="AW238" i="82"/>
  <c r="AW242" i="82"/>
  <c r="AW250" i="82"/>
  <c r="AW237" i="82"/>
  <c r="AW245" i="82"/>
  <c r="AW246" i="82"/>
  <c r="AW176" i="82"/>
  <c r="AW180" i="82"/>
  <c r="AW184" i="82"/>
  <c r="AW178" i="82"/>
  <c r="AW179" i="82"/>
  <c r="AW183" i="82"/>
  <c r="AW182" i="82"/>
  <c r="AW181" i="82"/>
  <c r="AW177" i="82"/>
  <c r="AW119" i="82"/>
  <c r="AW123" i="82"/>
  <c r="AW127" i="82"/>
  <c r="AW118" i="82"/>
  <c r="AW122" i="82"/>
  <c r="AW126" i="82"/>
  <c r="AW117" i="82"/>
  <c r="AW121" i="82"/>
  <c r="AW125" i="82"/>
  <c r="AW128" i="82"/>
  <c r="AW120" i="82"/>
  <c r="AW124" i="82"/>
  <c r="AW130" i="82"/>
  <c r="AW129" i="82"/>
  <c r="AW116" i="82"/>
  <c r="AW59" i="82"/>
  <c r="AW63" i="82"/>
  <c r="AW67" i="82"/>
  <c r="AW58" i="82"/>
  <c r="AW62" i="82"/>
  <c r="AW66" i="82"/>
  <c r="AW70" i="82"/>
  <c r="AW57" i="82"/>
  <c r="AW61" i="82"/>
  <c r="AW65" i="82"/>
  <c r="AW69" i="82"/>
  <c r="AW64" i="82"/>
  <c r="AW60" i="82"/>
  <c r="AW56" i="82"/>
  <c r="AW68" i="82"/>
  <c r="AW15" i="82"/>
  <c r="AW19" i="82"/>
  <c r="AW18" i="82"/>
  <c r="AW22" i="82"/>
  <c r="AW17" i="82"/>
  <c r="AW21" i="82"/>
  <c r="AW16" i="82"/>
  <c r="AW20" i="82"/>
  <c r="AW14" i="82"/>
  <c r="AX236" i="82"/>
  <c r="S289" i="89"/>
  <c r="S265" i="89"/>
  <c r="S309" i="89"/>
  <c r="S293" i="89"/>
  <c r="S277" i="89"/>
  <c r="S261" i="89"/>
  <c r="S317" i="89"/>
  <c r="S301" i="89"/>
  <c r="S285" i="89"/>
  <c r="S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P53" i="90"/>
  <c r="R309" i="89" l="1"/>
  <c r="R259" i="89"/>
  <c r="R270" i="89"/>
  <c r="R312" i="89"/>
  <c r="R260" i="89"/>
  <c r="R262" i="89"/>
  <c r="R265" i="89"/>
  <c r="R317" i="89"/>
  <c r="R264" i="89"/>
  <c r="R280" i="89"/>
  <c r="R267" i="89"/>
  <c r="R273" i="89"/>
  <c r="R272" i="89"/>
  <c r="R263" i="89"/>
  <c r="R266" i="89"/>
  <c r="R310" i="89"/>
  <c r="R283" i="89"/>
  <c r="R313" i="89"/>
  <c r="AX215" i="82"/>
  <c r="AX212" i="82"/>
  <c r="AX221" i="82"/>
  <c r="BF274" i="82"/>
  <c r="AX214" i="82"/>
  <c r="AX217" i="82"/>
  <c r="AX270" i="82"/>
  <c r="BF282" i="82"/>
  <c r="AX239" i="82"/>
  <c r="AX277" i="82"/>
  <c r="R304" i="89"/>
  <c r="R314" i="89"/>
  <c r="R307" i="89"/>
  <c r="AX238" i="82"/>
  <c r="AX237" i="82"/>
  <c r="AX274" i="82"/>
  <c r="AX241" i="82"/>
  <c r="AX278" i="82"/>
  <c r="BF258" i="82"/>
  <c r="AX282" i="82"/>
  <c r="R306" i="89"/>
  <c r="R318" i="89"/>
  <c r="R311" i="89"/>
  <c r="R305" i="89"/>
  <c r="AX240" i="82"/>
  <c r="AX280" i="82"/>
  <c r="AX227" i="82"/>
  <c r="BF268" i="82"/>
  <c r="R299" i="89"/>
  <c r="R298" i="89"/>
  <c r="R301" i="89"/>
  <c r="AX246" i="82"/>
  <c r="AX251" i="82"/>
  <c r="R281" i="89"/>
  <c r="AX242" i="82"/>
  <c r="AP249" i="82"/>
  <c r="AX228" i="82"/>
  <c r="BF262" i="82"/>
  <c r="AX284" i="82"/>
  <c r="AP243" i="82"/>
  <c r="BF217" i="82"/>
  <c r="BF218" i="82"/>
  <c r="BF264" i="82"/>
  <c r="BF220" i="82"/>
  <c r="BF279" i="82"/>
  <c r="BF216" i="82"/>
  <c r="BF277" i="82"/>
  <c r="R289" i="89"/>
  <c r="R268" i="89"/>
  <c r="R288" i="89"/>
  <c r="R308" i="89"/>
  <c r="R316" i="89"/>
  <c r="R271" i="89"/>
  <c r="R315" i="89"/>
  <c r="R261" i="89"/>
  <c r="R274" i="89"/>
  <c r="BF280" i="82"/>
  <c r="BF273" i="82"/>
  <c r="BF270" i="82"/>
  <c r="AP254" i="82"/>
  <c r="AP256" i="82"/>
  <c r="R292" i="89"/>
  <c r="R287" i="89"/>
  <c r="R276" i="89"/>
  <c r="R294" i="89"/>
  <c r="R302" i="89"/>
  <c r="R291" i="89"/>
  <c r="R285" i="89"/>
  <c r="BF276" i="82"/>
  <c r="BF272" i="82"/>
  <c r="BF269" i="82"/>
  <c r="BF283" i="82"/>
  <c r="R275" i="89"/>
  <c r="AP242" i="82"/>
  <c r="AP244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65" i="82"/>
  <c r="BF271" i="82"/>
  <c r="BF275" i="82"/>
  <c r="BF278" i="82"/>
  <c r="AP255" i="82"/>
  <c r="AX262" i="82"/>
  <c r="AX261" i="82"/>
  <c r="AX269" i="82"/>
  <c r="BF255" i="82"/>
  <c r="BF261" i="82"/>
  <c r="BF212" i="82"/>
  <c r="BF219" i="82"/>
  <c r="BF213" i="82"/>
  <c r="BF214" i="82"/>
  <c r="AX258" i="82"/>
  <c r="AX264" i="82"/>
  <c r="AX257" i="82"/>
  <c r="AX267" i="82"/>
  <c r="AX271" i="82"/>
  <c r="BF223" i="82"/>
  <c r="BF211" i="82"/>
  <c r="BF209" i="82"/>
  <c r="BF210" i="82"/>
  <c r="P265" i="81"/>
  <c r="P237" i="81"/>
  <c r="AX263" i="82"/>
  <c r="AX260" i="82"/>
  <c r="BF215" i="82"/>
  <c r="BF221" i="82"/>
  <c r="P138" i="81"/>
  <c r="AP227" i="82"/>
  <c r="AP228" i="82"/>
  <c r="AP229" i="82"/>
  <c r="AP263" i="82"/>
  <c r="AP269" i="82"/>
  <c r="AX247" i="82"/>
  <c r="AX256" i="82"/>
  <c r="P166" i="81"/>
  <c r="P44" i="81"/>
  <c r="P180" i="81"/>
  <c r="AP239" i="82"/>
  <c r="AP240" i="82"/>
  <c r="AP241" i="82"/>
  <c r="AP238" i="82"/>
  <c r="P85" i="81"/>
  <c r="AP267" i="82"/>
  <c r="AP268" i="82"/>
  <c r="AP265" i="82"/>
  <c r="AP266" i="82"/>
  <c r="P98" i="81"/>
  <c r="P209" i="81"/>
  <c r="P223" i="81"/>
  <c r="AX248" i="82"/>
  <c r="AX249" i="82"/>
  <c r="AX254" i="82"/>
  <c r="AX252" i="82"/>
  <c r="AX253" i="82"/>
  <c r="AX231" i="82"/>
  <c r="AX233" i="82"/>
  <c r="BF260" i="82"/>
  <c r="BF267" i="82"/>
  <c r="BF257" i="82"/>
  <c r="BF254" i="82"/>
  <c r="AX283" i="82"/>
  <c r="AX286" i="82"/>
  <c r="P111" i="81"/>
  <c r="P124" i="81"/>
  <c r="AP231" i="82"/>
  <c r="AP236" i="82"/>
  <c r="AP237" i="82"/>
  <c r="AP234" i="82"/>
  <c r="P152" i="81"/>
  <c r="AP253" i="82"/>
  <c r="AP250" i="82"/>
  <c r="AP251" i="82"/>
  <c r="AP252" i="82"/>
  <c r="P31" i="81"/>
  <c r="P251" i="81"/>
  <c r="AP259" i="82"/>
  <c r="AP264" i="82"/>
  <c r="AP261" i="82"/>
  <c r="AP262" i="82"/>
  <c r="AP270" i="82"/>
  <c r="AX250" i="82"/>
  <c r="AX243" i="82"/>
  <c r="AX244" i="82"/>
  <c r="AX245" i="82"/>
  <c r="AX275" i="82"/>
  <c r="AX276" i="82"/>
  <c r="AX273" i="82"/>
  <c r="AX235" i="82"/>
  <c r="AX232" i="82"/>
  <c r="BF263" i="82"/>
  <c r="BF259" i="82"/>
  <c r="P57" i="81"/>
  <c r="P71" i="81"/>
  <c r="AP235" i="82"/>
  <c r="AP232" i="82"/>
  <c r="AP233" i="82"/>
  <c r="AP245" i="82"/>
  <c r="AP246" i="82"/>
  <c r="AP247" i="82"/>
  <c r="P194" i="81"/>
  <c r="AP271" i="82"/>
  <c r="AP260" i="82"/>
  <c r="AP257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P18" i="81"/>
  <c r="N18" i="81"/>
  <c r="N71" i="81"/>
  <c r="N85" i="81"/>
  <c r="N194" i="81"/>
  <c r="N251" i="81"/>
  <c r="N44" i="81"/>
  <c r="N166" i="81"/>
  <c r="Y7" i="89"/>
  <c r="Z7" i="89"/>
  <c r="AA7" i="89"/>
  <c r="AC7" i="89"/>
  <c r="AD7" i="89"/>
  <c r="AE7" i="89"/>
  <c r="X7" i="89"/>
  <c r="N259" i="81" l="1"/>
  <c r="O258" i="81" s="1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U22" i="85"/>
  <c r="S22" i="85"/>
  <c r="W20" i="85"/>
  <c r="B18" i="92"/>
  <c r="P18" i="92" s="1"/>
  <c r="U20" i="85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7" i="85"/>
  <c r="AO98" i="85"/>
  <c r="AO96" i="85"/>
  <c r="AO94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AM94" i="85" l="1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N30" i="92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5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K5" i="83"/>
  <c r="AA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AX62" i="89" s="1"/>
  <c r="N37" i="89"/>
  <c r="N42" i="89" s="1"/>
  <c r="AZ62" i="89" s="1"/>
  <c r="Q37" i="89"/>
  <c r="Q42" i="89" s="1"/>
  <c r="BC62" i="89" s="1"/>
  <c r="I37" i="89"/>
  <c r="K37" i="89"/>
  <c r="K42" i="89" s="1"/>
  <c r="AW62" i="89" s="1"/>
  <c r="M37" i="89"/>
  <c r="M42" i="89" s="1"/>
  <c r="AY62" i="89" s="1"/>
  <c r="O37" i="89"/>
  <c r="O42" i="89" s="1"/>
  <c r="BA62" i="89" s="1"/>
  <c r="H37" i="89"/>
  <c r="H42" i="89" s="1"/>
  <c r="AT62" i="89" s="1"/>
  <c r="J37" i="89"/>
  <c r="J42" i="89" s="1"/>
  <c r="AV62" i="89" s="1"/>
  <c r="I42" i="89"/>
  <c r="AU62" i="89" s="1"/>
  <c r="P42" i="89"/>
  <c r="BB62" i="89" s="1"/>
  <c r="L5" i="88" l="1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N167" i="81" l="1"/>
  <c r="N112" i="81"/>
  <c r="N73" i="81"/>
  <c r="N113" i="81"/>
  <c r="N140" i="81"/>
  <c r="N168" i="81"/>
  <c r="N102" i="81"/>
  <c r="N156" i="81"/>
  <c r="N184" i="81"/>
  <c r="N213" i="81"/>
  <c r="N241" i="81"/>
  <c r="N245" i="81" s="1"/>
  <c r="T240" i="81" s="1"/>
  <c r="N196" i="81"/>
  <c r="AX7" i="82"/>
  <c r="H5" i="88"/>
  <c r="F4" i="88"/>
  <c r="AH17" i="90"/>
  <c r="H16" i="88"/>
  <c r="AH13" i="90"/>
  <c r="F11" i="88"/>
  <c r="H12" i="88"/>
  <c r="AH9" i="90"/>
  <c r="F7" i="88"/>
  <c r="N125" i="81"/>
  <c r="AH15" i="90"/>
  <c r="H14" i="88"/>
  <c r="N32" i="81"/>
  <c r="N39" i="81" s="1"/>
  <c r="O38" i="81" s="1"/>
  <c r="AH20" i="90"/>
  <c r="F18" i="88"/>
  <c r="J21" i="82"/>
  <c r="AP214" i="82" s="1"/>
  <c r="AH16" i="90"/>
  <c r="AH12" i="90"/>
  <c r="F10" i="88"/>
  <c r="AH8" i="90"/>
  <c r="F6" i="88"/>
  <c r="AH19" i="90"/>
  <c r="H18" i="88"/>
  <c r="AH11" i="90"/>
  <c r="H10" i="88"/>
  <c r="AH7" i="90"/>
  <c r="AH18" i="90"/>
  <c r="H17" i="88"/>
  <c r="AH10" i="90"/>
  <c r="H9" i="88"/>
  <c r="AO138" i="82"/>
  <c r="AO142" i="82"/>
  <c r="AO146" i="82"/>
  <c r="AO150" i="82"/>
  <c r="AO137" i="82"/>
  <c r="AO141" i="82"/>
  <c r="AO145" i="82"/>
  <c r="AO149" i="82"/>
  <c r="AO143" i="82"/>
  <c r="AO151" i="82"/>
  <c r="AO140" i="82"/>
  <c r="AO144" i="82"/>
  <c r="AO148" i="82"/>
  <c r="AO139" i="82"/>
  <c r="AO147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N115" i="81"/>
  <c r="N114" i="81"/>
  <c r="N155" i="81"/>
  <c r="N183" i="81"/>
  <c r="N212" i="81"/>
  <c r="N217" i="81" s="1"/>
  <c r="N60" i="81"/>
  <c r="N74" i="8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H14" i="90"/>
  <c r="S88" i="81"/>
  <c r="AH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199" i="82" s="1"/>
  <c r="G18" i="82"/>
  <c r="G10" i="82"/>
  <c r="G12" i="82"/>
  <c r="J18" i="82"/>
  <c r="AP179" i="82" s="1"/>
  <c r="J14" i="82"/>
  <c r="AP119" i="82" s="1"/>
  <c r="J10" i="82"/>
  <c r="AP59" i="82" s="1"/>
  <c r="G17" i="82"/>
  <c r="G9" i="82"/>
  <c r="J16" i="82"/>
  <c r="AP147" i="82" s="1"/>
  <c r="J8" i="82"/>
  <c r="AP18" i="82" s="1"/>
  <c r="G14" i="82"/>
  <c r="G20" i="82"/>
  <c r="J19" i="82"/>
  <c r="AP183" i="82" s="1"/>
  <c r="J11" i="82"/>
  <c r="AP67" i="82" s="1"/>
  <c r="J6" i="82"/>
  <c r="J17" i="82"/>
  <c r="AP155" i="82" s="1"/>
  <c r="J13" i="82"/>
  <c r="AP95" i="82" s="1"/>
  <c r="J9" i="82"/>
  <c r="AP32" i="82" s="1"/>
  <c r="G8" i="82"/>
  <c r="J15" i="82"/>
  <c r="AP127" i="82" s="1"/>
  <c r="J7" i="82"/>
  <c r="AP10" i="82" s="1"/>
  <c r="G19" i="82"/>
  <c r="G15" i="82"/>
  <c r="G11" i="82"/>
  <c r="G7" i="82"/>
  <c r="G6" i="82"/>
  <c r="G13" i="82"/>
  <c r="J12" i="82"/>
  <c r="AP79" i="82" s="1"/>
  <c r="O244" i="81" l="1"/>
  <c r="N79" i="81"/>
  <c r="T242" i="81"/>
  <c r="N231" i="81"/>
  <c r="T227" i="81" s="1"/>
  <c r="AX5" i="82"/>
  <c r="AX11" i="82"/>
  <c r="AP223" i="82"/>
  <c r="AX9" i="82"/>
  <c r="N146" i="81"/>
  <c r="T139" i="81" s="1"/>
  <c r="N174" i="81"/>
  <c r="T175" i="81" s="1"/>
  <c r="AP217" i="82"/>
  <c r="AP213" i="82"/>
  <c r="AP219" i="82"/>
  <c r="N202" i="81"/>
  <c r="T195" i="81" s="1"/>
  <c r="AP220" i="82"/>
  <c r="AP226" i="82"/>
  <c r="AP212" i="82"/>
  <c r="AP222" i="82"/>
  <c r="AO62" i="82"/>
  <c r="AO66" i="82"/>
  <c r="AO70" i="82"/>
  <c r="AO74" i="82"/>
  <c r="AO64" i="82"/>
  <c r="AO67" i="82"/>
  <c r="AO72" i="82"/>
  <c r="AO75" i="82"/>
  <c r="AO69" i="82"/>
  <c r="AO68" i="82"/>
  <c r="AO71" i="82"/>
  <c r="AO76" i="82"/>
  <c r="AO63" i="82"/>
  <c r="AO65" i="82"/>
  <c r="AO73" i="82"/>
  <c r="AO198" i="82"/>
  <c r="AO202" i="82"/>
  <c r="AO206" i="82"/>
  <c r="AO210" i="82"/>
  <c r="AO197" i="82"/>
  <c r="AO205" i="82"/>
  <c r="AO209" i="82"/>
  <c r="AO201" i="82"/>
  <c r="AO204" i="82"/>
  <c r="AO208" i="82"/>
  <c r="AO199" i="82"/>
  <c r="AO203" i="82"/>
  <c r="AO211" i="82"/>
  <c r="AO200" i="82"/>
  <c r="AO207" i="82"/>
  <c r="AO33" i="82"/>
  <c r="AO34" i="82"/>
  <c r="AO38" i="82"/>
  <c r="AO42" i="82"/>
  <c r="AO46" i="82"/>
  <c r="AO35" i="82"/>
  <c r="AO40" i="82"/>
  <c r="AO43" i="82"/>
  <c r="AO36" i="82"/>
  <c r="AO39" i="82"/>
  <c r="AO44" i="82"/>
  <c r="AO37" i="82"/>
  <c r="AO45" i="82"/>
  <c r="AO32" i="82"/>
  <c r="AO41" i="82"/>
  <c r="AO94" i="82"/>
  <c r="AO98" i="82"/>
  <c r="AO102" i="82"/>
  <c r="AO106" i="82"/>
  <c r="AO96" i="82"/>
  <c r="AO99" i="82"/>
  <c r="AO104" i="82"/>
  <c r="AO93" i="82"/>
  <c r="AO101" i="82"/>
  <c r="AO105" i="82"/>
  <c r="AO100" i="82"/>
  <c r="AO92" i="82"/>
  <c r="AO103" i="82"/>
  <c r="AO95" i="82"/>
  <c r="AO97" i="82"/>
  <c r="AO122" i="82"/>
  <c r="AO126" i="82"/>
  <c r="AO130" i="82"/>
  <c r="AO134" i="82"/>
  <c r="AO125" i="82"/>
  <c r="AO129" i="82"/>
  <c r="AO133" i="82"/>
  <c r="AO123" i="82"/>
  <c r="AO127" i="82"/>
  <c r="AO135" i="82"/>
  <c r="AO124" i="82"/>
  <c r="AO128" i="82"/>
  <c r="AO132" i="82"/>
  <c r="AO136" i="82"/>
  <c r="AO131" i="82"/>
  <c r="AO17" i="82"/>
  <c r="AO21" i="82"/>
  <c r="AO25" i="82"/>
  <c r="AO29" i="82"/>
  <c r="AO18" i="82"/>
  <c r="AO23" i="82"/>
  <c r="AO26" i="82"/>
  <c r="AO31" i="82"/>
  <c r="AO22" i="82"/>
  <c r="AO30" i="82"/>
  <c r="AO20" i="82"/>
  <c r="AO24" i="82"/>
  <c r="AO28" i="82"/>
  <c r="AO19" i="82"/>
  <c r="AO27" i="82"/>
  <c r="AP7" i="82"/>
  <c r="AP6" i="82"/>
  <c r="AP8" i="82"/>
  <c r="AP5" i="82"/>
  <c r="AO107" i="82"/>
  <c r="AO110" i="82"/>
  <c r="AO114" i="82"/>
  <c r="AO118" i="82"/>
  <c r="AO109" i="82"/>
  <c r="AO113" i="82"/>
  <c r="AO117" i="82"/>
  <c r="AO121" i="82"/>
  <c r="AO111" i="82"/>
  <c r="AO108" i="82"/>
  <c r="AO112" i="82"/>
  <c r="AO116" i="82"/>
  <c r="AO120" i="82"/>
  <c r="AO115" i="82"/>
  <c r="AO119" i="82"/>
  <c r="AO154" i="82"/>
  <c r="AO158" i="82"/>
  <c r="AO162" i="82"/>
  <c r="AO166" i="82"/>
  <c r="AO161" i="82"/>
  <c r="AO165" i="82"/>
  <c r="AO153" i="82"/>
  <c r="AO157" i="82"/>
  <c r="AO159" i="82"/>
  <c r="AO152" i="82"/>
  <c r="AO156" i="82"/>
  <c r="AO160" i="82"/>
  <c r="AO164" i="82"/>
  <c r="AO155" i="82"/>
  <c r="AO163" i="82"/>
  <c r="AO78" i="82"/>
  <c r="AO82" i="82"/>
  <c r="AO86" i="82"/>
  <c r="AO90" i="82"/>
  <c r="AO80" i="82"/>
  <c r="AO83" i="82"/>
  <c r="AO88" i="82"/>
  <c r="AO91" i="82"/>
  <c r="AO77" i="82"/>
  <c r="AO85" i="82"/>
  <c r="AO89" i="82"/>
  <c r="AO84" i="82"/>
  <c r="AO87" i="82"/>
  <c r="AO79" i="82"/>
  <c r="AO81" i="82"/>
  <c r="BF44" i="82"/>
  <c r="BF48" i="82"/>
  <c r="BF52" i="82"/>
  <c r="BF56" i="82"/>
  <c r="BF47" i="82"/>
  <c r="BF51" i="82"/>
  <c r="BF55" i="82"/>
  <c r="BF46" i="82"/>
  <c r="BF54" i="82"/>
  <c r="BF45" i="82"/>
  <c r="BF53" i="82"/>
  <c r="BF58" i="82"/>
  <c r="BF50" i="82"/>
  <c r="BF57" i="82"/>
  <c r="BF49" i="82"/>
  <c r="AP72" i="82"/>
  <c r="AP66" i="82"/>
  <c r="AP62" i="82"/>
  <c r="AP63" i="82"/>
  <c r="BF104" i="82"/>
  <c r="BF108" i="82"/>
  <c r="BF112" i="82"/>
  <c r="BF116" i="82"/>
  <c r="BF107" i="82"/>
  <c r="BF111" i="82"/>
  <c r="BF115" i="82"/>
  <c r="BF110" i="82"/>
  <c r="BF118" i="82"/>
  <c r="BF109" i="82"/>
  <c r="BF117" i="82"/>
  <c r="BF106" i="82"/>
  <c r="BF114" i="82"/>
  <c r="BF105" i="82"/>
  <c r="BF113" i="82"/>
  <c r="AP128" i="82"/>
  <c r="AP125" i="82"/>
  <c r="AP122" i="82"/>
  <c r="AP123" i="82"/>
  <c r="AP184" i="82"/>
  <c r="AP194" i="82"/>
  <c r="AP195" i="82"/>
  <c r="BF20" i="82"/>
  <c r="BF24" i="82"/>
  <c r="BF19" i="82"/>
  <c r="BF23" i="82"/>
  <c r="BF22" i="82"/>
  <c r="BF21" i="82"/>
  <c r="BF25" i="82"/>
  <c r="BF18" i="82"/>
  <c r="BF17" i="82"/>
  <c r="AP27" i="82"/>
  <c r="AP17" i="82"/>
  <c r="AP30" i="82"/>
  <c r="BF60" i="82"/>
  <c r="BF64" i="82"/>
  <c r="BF68" i="82"/>
  <c r="BF72" i="82"/>
  <c r="BF59" i="82"/>
  <c r="BF63" i="82"/>
  <c r="BF67" i="82"/>
  <c r="BF71" i="82"/>
  <c r="BF62" i="82"/>
  <c r="BF70" i="82"/>
  <c r="BF61" i="82"/>
  <c r="BF69" i="82"/>
  <c r="BF66" i="82"/>
  <c r="BF73" i="82"/>
  <c r="BF65" i="82"/>
  <c r="AP82" i="82"/>
  <c r="AP89" i="82"/>
  <c r="AP91" i="82"/>
  <c r="BF180" i="82"/>
  <c r="BF184" i="82"/>
  <c r="BF188" i="82"/>
  <c r="BF192" i="82"/>
  <c r="BF179" i="82"/>
  <c r="BF183" i="82"/>
  <c r="BF187" i="82"/>
  <c r="BF191" i="82"/>
  <c r="BF182" i="82"/>
  <c r="BF190" i="82"/>
  <c r="BF185" i="82"/>
  <c r="BF189" i="82"/>
  <c r="BF186" i="82"/>
  <c r="BF181" i="82"/>
  <c r="BF193" i="82"/>
  <c r="AP209" i="82"/>
  <c r="AP210" i="82"/>
  <c r="AP211" i="82"/>
  <c r="BF28" i="82"/>
  <c r="BF32" i="82"/>
  <c r="BF27" i="82"/>
  <c r="BF31" i="82"/>
  <c r="BF30" i="82"/>
  <c r="BF29" i="82"/>
  <c r="BF26" i="82"/>
  <c r="BF34" i="82"/>
  <c r="BF33" i="82"/>
  <c r="AP42" i="82"/>
  <c r="AP46" i="82"/>
  <c r="AP43" i="82"/>
  <c r="BF76" i="82"/>
  <c r="BF80" i="82"/>
  <c r="BF84" i="82"/>
  <c r="BF88" i="82"/>
  <c r="BF75" i="82"/>
  <c r="BF79" i="82"/>
  <c r="BF83" i="82"/>
  <c r="BF87" i="82"/>
  <c r="BF78" i="82"/>
  <c r="BF86" i="82"/>
  <c r="BF77" i="82"/>
  <c r="BF85" i="82"/>
  <c r="BF74" i="82"/>
  <c r="BF82" i="82"/>
  <c r="BF81" i="82"/>
  <c r="AP100" i="82"/>
  <c r="AP96" i="82"/>
  <c r="AP94" i="82"/>
  <c r="BF136" i="82"/>
  <c r="BF140" i="82"/>
  <c r="BF144" i="82"/>
  <c r="BF148" i="82"/>
  <c r="BF135" i="82"/>
  <c r="BF139" i="82"/>
  <c r="BF143" i="82"/>
  <c r="BF147" i="82"/>
  <c r="BF134" i="82"/>
  <c r="BF142" i="82"/>
  <c r="BF141" i="82"/>
  <c r="BF138" i="82"/>
  <c r="BF146" i="82"/>
  <c r="BF137" i="82"/>
  <c r="BF145" i="82"/>
  <c r="AP152" i="82"/>
  <c r="AP153" i="82"/>
  <c r="AP154" i="82"/>
  <c r="AP225" i="82"/>
  <c r="AP224" i="82"/>
  <c r="AP218" i="82"/>
  <c r="AP215" i="82"/>
  <c r="AX124" i="82"/>
  <c r="AX129" i="82"/>
  <c r="AX131" i="82"/>
  <c r="AX127" i="82"/>
  <c r="AX130" i="82"/>
  <c r="AX132" i="82"/>
  <c r="AX135" i="82"/>
  <c r="AX134" i="82"/>
  <c r="AX122" i="82"/>
  <c r="AX128" i="82"/>
  <c r="AX133" i="82"/>
  <c r="AX136" i="82"/>
  <c r="AX123" i="82"/>
  <c r="AX126" i="82"/>
  <c r="AX125" i="82"/>
  <c r="AP144" i="82"/>
  <c r="AP141" i="82"/>
  <c r="AP150" i="82"/>
  <c r="AP143" i="82"/>
  <c r="AP60" i="82"/>
  <c r="AP56" i="82"/>
  <c r="AP57" i="82"/>
  <c r="AP55" i="82"/>
  <c r="AP120" i="82"/>
  <c r="AP121" i="82"/>
  <c r="AP118" i="82"/>
  <c r="AP115" i="82"/>
  <c r="AP180" i="82"/>
  <c r="AP181" i="82"/>
  <c r="AP174" i="82"/>
  <c r="AP175" i="82"/>
  <c r="AP12" i="82"/>
  <c r="AP16" i="82"/>
  <c r="AO182" i="82"/>
  <c r="AO186" i="82"/>
  <c r="AO190" i="82"/>
  <c r="AO194" i="82"/>
  <c r="AO185" i="82"/>
  <c r="AO193" i="82"/>
  <c r="AO189" i="82"/>
  <c r="AO196" i="82"/>
  <c r="AO183" i="82"/>
  <c r="AO191" i="82"/>
  <c r="AO184" i="82"/>
  <c r="AO188" i="82"/>
  <c r="AO192" i="82"/>
  <c r="AO187" i="82"/>
  <c r="AO195" i="82"/>
  <c r="AO50" i="82"/>
  <c r="AO54" i="82"/>
  <c r="AO58" i="82"/>
  <c r="AO48" i="82"/>
  <c r="AO51" i="82"/>
  <c r="AO56" i="82"/>
  <c r="AO59" i="82"/>
  <c r="AO55" i="82"/>
  <c r="AO60" i="82"/>
  <c r="AO53" i="82"/>
  <c r="AO61" i="82"/>
  <c r="AO47" i="82"/>
  <c r="AO52" i="82"/>
  <c r="AO57" i="82"/>
  <c r="AO49" i="82"/>
  <c r="AP64" i="82"/>
  <c r="AP73" i="82"/>
  <c r="AP75" i="82"/>
  <c r="AP124" i="82"/>
  <c r="AP134" i="82"/>
  <c r="AP135" i="82"/>
  <c r="BF164" i="82"/>
  <c r="BF168" i="82"/>
  <c r="BF172" i="82"/>
  <c r="BF176" i="82"/>
  <c r="BF167" i="82"/>
  <c r="BF171" i="82"/>
  <c r="BF175" i="82"/>
  <c r="BF166" i="82"/>
  <c r="BF174" i="82"/>
  <c r="BF173" i="82"/>
  <c r="BF178" i="82"/>
  <c r="BF169" i="82"/>
  <c r="BF165" i="82"/>
  <c r="BF170" i="82"/>
  <c r="BF177" i="82"/>
  <c r="AP196" i="82"/>
  <c r="AP193" i="82"/>
  <c r="AP186" i="82"/>
  <c r="AP191" i="82"/>
  <c r="AP20" i="82"/>
  <c r="AP25" i="82"/>
  <c r="AP29" i="82"/>
  <c r="AP26" i="82"/>
  <c r="AP90" i="82"/>
  <c r="AP88" i="82"/>
  <c r="AP86" i="82"/>
  <c r="AP87" i="82"/>
  <c r="AP208" i="82"/>
  <c r="AP205" i="82"/>
  <c r="AP206" i="82"/>
  <c r="AP207" i="82"/>
  <c r="AP36" i="82"/>
  <c r="AP37" i="82"/>
  <c r="AP41" i="82"/>
  <c r="AP39" i="82"/>
  <c r="AP106" i="82"/>
  <c r="AP98" i="82"/>
  <c r="AP105" i="82"/>
  <c r="AP103" i="82"/>
  <c r="AP164" i="82"/>
  <c r="AP165" i="82"/>
  <c r="AP166" i="82"/>
  <c r="AP163" i="82"/>
  <c r="BF206" i="82"/>
  <c r="BF196" i="82"/>
  <c r="BF200" i="82"/>
  <c r="BF204" i="82"/>
  <c r="BF195" i="82"/>
  <c r="BF199" i="82"/>
  <c r="BF203" i="82"/>
  <c r="BF198" i="82"/>
  <c r="BF208" i="82"/>
  <c r="BF205" i="82"/>
  <c r="BF207" i="82"/>
  <c r="BF201" i="82"/>
  <c r="BF197" i="82"/>
  <c r="BF202" i="82"/>
  <c r="BF194" i="82"/>
  <c r="AP221" i="82"/>
  <c r="AP216" i="82"/>
  <c r="AP140" i="82"/>
  <c r="AP137" i="82"/>
  <c r="AP142" i="82"/>
  <c r="AP139" i="82"/>
  <c r="AX43" i="82"/>
  <c r="AX42" i="82"/>
  <c r="AX40" i="82"/>
  <c r="AX38" i="82"/>
  <c r="AX44" i="82"/>
  <c r="AX46" i="82"/>
  <c r="AX35" i="82"/>
  <c r="AX37" i="82"/>
  <c r="AX41" i="82"/>
  <c r="AX45" i="82"/>
  <c r="AX39" i="82"/>
  <c r="AX36" i="82"/>
  <c r="AP52" i="82"/>
  <c r="AP48" i="82"/>
  <c r="AP54" i="82"/>
  <c r="AP51" i="82"/>
  <c r="AX105" i="82"/>
  <c r="AX92" i="82"/>
  <c r="AX97" i="82"/>
  <c r="AX103" i="82"/>
  <c r="AX102" i="82"/>
  <c r="AX101" i="82"/>
  <c r="AX96" i="82"/>
  <c r="AX95" i="82"/>
  <c r="AX94" i="82"/>
  <c r="AX104" i="82"/>
  <c r="AX106" i="82"/>
  <c r="AX100" i="82"/>
  <c r="AX99" i="82"/>
  <c r="AX98" i="82"/>
  <c r="AX93" i="82"/>
  <c r="AP116" i="82"/>
  <c r="AP117" i="82"/>
  <c r="AP114" i="82"/>
  <c r="AP111" i="82"/>
  <c r="AX165" i="82"/>
  <c r="AX163" i="82"/>
  <c r="AX162" i="82"/>
  <c r="AX155" i="82"/>
  <c r="AX160" i="82"/>
  <c r="AX161" i="82"/>
  <c r="AX164" i="82"/>
  <c r="AX153" i="82"/>
  <c r="AX166" i="82"/>
  <c r="AX157" i="82"/>
  <c r="AX152" i="82"/>
  <c r="AX159" i="82"/>
  <c r="AX158" i="82"/>
  <c r="AX156" i="82"/>
  <c r="AX154" i="82"/>
  <c r="AP176" i="82"/>
  <c r="AP177" i="82"/>
  <c r="AP178" i="82"/>
  <c r="AP171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0" i="82"/>
  <c r="AO174" i="82"/>
  <c r="AO178" i="82"/>
  <c r="AO173" i="82"/>
  <c r="AO181" i="82"/>
  <c r="AO169" i="82"/>
  <c r="AO177" i="82"/>
  <c r="AO167" i="82"/>
  <c r="AO175" i="82"/>
  <c r="AO168" i="82"/>
  <c r="AO172" i="82"/>
  <c r="AO176" i="82"/>
  <c r="AO180" i="82"/>
  <c r="AO171" i="82"/>
  <c r="AO179" i="82"/>
  <c r="AX53" i="82"/>
  <c r="AX58" i="82"/>
  <c r="AX52" i="82"/>
  <c r="AX54" i="82"/>
  <c r="AX57" i="82"/>
  <c r="AX47" i="82"/>
  <c r="AX49" i="82"/>
  <c r="AX56" i="82"/>
  <c r="AX59" i="82"/>
  <c r="AX61" i="82"/>
  <c r="AX55" i="82"/>
  <c r="AX48" i="82"/>
  <c r="AX51" i="82"/>
  <c r="AX50" i="82"/>
  <c r="AX60" i="82"/>
  <c r="AP68" i="82"/>
  <c r="AP74" i="82"/>
  <c r="AP70" i="82"/>
  <c r="AP71" i="82"/>
  <c r="AX112" i="82"/>
  <c r="AX115" i="82"/>
  <c r="AX114" i="82"/>
  <c r="AX118" i="82"/>
  <c r="AX121" i="82"/>
  <c r="AX108" i="82"/>
  <c r="AX111" i="82"/>
  <c r="AX110" i="82"/>
  <c r="AX109" i="82"/>
  <c r="AX120" i="82"/>
  <c r="AX117" i="82"/>
  <c r="AX119" i="82"/>
  <c r="AX107" i="82"/>
  <c r="AX113" i="82"/>
  <c r="AX116" i="82"/>
  <c r="AP136" i="82"/>
  <c r="AP133" i="82"/>
  <c r="AP130" i="82"/>
  <c r="AP131" i="82"/>
  <c r="AX175" i="82"/>
  <c r="AX181" i="82"/>
  <c r="AX176" i="82"/>
  <c r="AX179" i="82"/>
  <c r="AX167" i="82"/>
  <c r="AX172" i="82"/>
  <c r="AX177" i="82"/>
  <c r="AX169" i="82"/>
  <c r="AX171" i="82"/>
  <c r="AX174" i="82"/>
  <c r="AX180" i="82"/>
  <c r="AX178" i="82"/>
  <c r="AX173" i="82"/>
  <c r="AX168" i="82"/>
  <c r="AX170" i="82"/>
  <c r="AP192" i="82"/>
  <c r="AP189" i="82"/>
  <c r="AP182" i="82"/>
  <c r="AP187" i="82"/>
  <c r="AX16" i="82"/>
  <c r="AX18" i="82"/>
  <c r="AX14" i="82"/>
  <c r="AX19" i="82"/>
  <c r="AX17" i="82"/>
  <c r="AX20" i="82"/>
  <c r="AX22" i="82"/>
  <c r="AX15" i="82"/>
  <c r="AX21" i="82"/>
  <c r="AP28" i="82"/>
  <c r="AP23" i="82"/>
  <c r="AP24" i="82"/>
  <c r="AP22" i="82"/>
  <c r="AX73" i="82"/>
  <c r="AX68" i="82"/>
  <c r="AX69" i="82"/>
  <c r="AX75" i="82"/>
  <c r="AX64" i="82"/>
  <c r="AX67" i="82"/>
  <c r="AX70" i="82"/>
  <c r="AX62" i="82"/>
  <c r="AX76" i="82"/>
  <c r="AX72" i="82"/>
  <c r="AX71" i="82"/>
  <c r="AX74" i="82"/>
  <c r="AX63" i="82"/>
  <c r="AX66" i="82"/>
  <c r="AX65" i="82"/>
  <c r="AP85" i="82"/>
  <c r="AP80" i="82"/>
  <c r="AP81" i="82"/>
  <c r="AP83" i="82"/>
  <c r="AX182" i="82"/>
  <c r="AX183" i="82"/>
  <c r="AX196" i="82"/>
  <c r="AX184" i="82"/>
  <c r="AP204" i="82"/>
  <c r="AP201" i="82"/>
  <c r="AP198" i="82"/>
  <c r="AP203" i="82"/>
  <c r="AX27" i="82"/>
  <c r="AX29" i="82"/>
  <c r="AX23" i="82"/>
  <c r="AX24" i="82"/>
  <c r="AX31" i="82"/>
  <c r="AX25" i="82"/>
  <c r="AX30" i="82"/>
  <c r="AX32" i="82"/>
  <c r="AX33" i="82"/>
  <c r="AX28" i="82"/>
  <c r="AX26" i="82"/>
  <c r="AX34" i="82"/>
  <c r="AP44" i="82"/>
  <c r="AP40" i="82"/>
  <c r="AP38" i="82"/>
  <c r="AP35" i="82"/>
  <c r="AX91" i="82"/>
  <c r="AX90" i="82"/>
  <c r="AX80" i="82"/>
  <c r="AX79" i="82"/>
  <c r="AX82" i="82"/>
  <c r="AX78" i="82"/>
  <c r="AX89" i="82"/>
  <c r="AX84" i="82"/>
  <c r="AX83" i="82"/>
  <c r="AX85" i="82"/>
  <c r="AX77" i="82"/>
  <c r="AX81" i="82"/>
  <c r="AX88" i="82"/>
  <c r="AX87" i="82"/>
  <c r="AX86" i="82"/>
  <c r="AP101" i="82"/>
  <c r="AP93" i="82"/>
  <c r="AP102" i="82"/>
  <c r="AP99" i="82"/>
  <c r="AX149" i="82"/>
  <c r="AX150" i="82"/>
  <c r="AX137" i="82"/>
  <c r="AX139" i="82"/>
  <c r="AX144" i="82"/>
  <c r="AX142" i="82"/>
  <c r="AX140" i="82"/>
  <c r="AX138" i="82"/>
  <c r="AX148" i="82"/>
  <c r="AX151" i="82"/>
  <c r="AX146" i="82"/>
  <c r="AX141" i="82"/>
  <c r="AX145" i="82"/>
  <c r="AX143" i="82"/>
  <c r="AX147" i="82"/>
  <c r="AP160" i="82"/>
  <c r="AP161" i="82"/>
  <c r="AP162" i="82"/>
  <c r="AP159" i="82"/>
  <c r="BF120" i="82"/>
  <c r="BF124" i="82"/>
  <c r="BF128" i="82"/>
  <c r="BF132" i="82"/>
  <c r="BF119" i="82"/>
  <c r="BF123" i="82"/>
  <c r="BF127" i="82"/>
  <c r="BF131" i="82"/>
  <c r="BF126" i="82"/>
  <c r="BF125" i="82"/>
  <c r="BF133" i="82"/>
  <c r="BF122" i="82"/>
  <c r="BF121" i="82"/>
  <c r="BF130" i="82"/>
  <c r="BF129" i="82"/>
  <c r="AP149" i="82"/>
  <c r="AP146" i="82"/>
  <c r="AP151" i="82"/>
  <c r="AP61" i="82"/>
  <c r="AP53" i="82"/>
  <c r="AP49" i="82"/>
  <c r="AP47" i="82"/>
  <c r="AP112" i="82"/>
  <c r="AP113" i="82"/>
  <c r="AP110" i="82"/>
  <c r="AP107" i="82"/>
  <c r="AP172" i="82"/>
  <c r="AP173" i="82"/>
  <c r="AP170" i="82"/>
  <c r="AP167" i="82"/>
  <c r="AP11" i="82"/>
  <c r="AP14" i="82"/>
  <c r="AP76" i="82"/>
  <c r="AP69" i="82"/>
  <c r="AP65" i="82"/>
  <c r="AP132" i="82"/>
  <c r="AP129" i="82"/>
  <c r="AP126" i="82"/>
  <c r="AP188" i="82"/>
  <c r="AP185" i="82"/>
  <c r="AP190" i="82"/>
  <c r="AP31" i="82"/>
  <c r="AP19" i="82"/>
  <c r="AP21" i="82"/>
  <c r="AP84" i="82"/>
  <c r="AP77" i="82"/>
  <c r="AP78" i="82"/>
  <c r="AP200" i="82"/>
  <c r="AP197" i="82"/>
  <c r="AP202" i="82"/>
  <c r="AP45" i="82"/>
  <c r="AP34" i="82"/>
  <c r="AP33" i="82"/>
  <c r="AP92" i="82"/>
  <c r="AP104" i="82"/>
  <c r="AP97" i="82"/>
  <c r="AP156" i="82"/>
  <c r="AP157" i="82"/>
  <c r="AP158" i="82"/>
  <c r="AX208" i="82"/>
  <c r="AX206" i="82"/>
  <c r="AX198" i="82"/>
  <c r="AX205" i="82"/>
  <c r="AX204" i="82"/>
  <c r="AX199" i="82"/>
  <c r="AX209" i="82"/>
  <c r="AX210" i="82"/>
  <c r="AX197" i="82"/>
  <c r="AX202" i="82"/>
  <c r="AX211" i="82"/>
  <c r="AX201" i="82"/>
  <c r="AX200" i="82"/>
  <c r="AX203" i="82"/>
  <c r="AX207" i="82"/>
  <c r="AP148" i="82"/>
  <c r="AP145" i="82"/>
  <c r="AP138" i="82"/>
  <c r="BF36" i="82"/>
  <c r="BF40" i="82"/>
  <c r="BF35" i="82"/>
  <c r="BF39" i="82"/>
  <c r="BF43" i="82"/>
  <c r="BF38" i="82"/>
  <c r="BF37" i="82"/>
  <c r="BF42" i="82"/>
  <c r="BF41" i="82"/>
  <c r="AP58" i="82"/>
  <c r="AP50" i="82"/>
  <c r="BF92" i="82"/>
  <c r="BF96" i="82"/>
  <c r="BF100" i="82"/>
  <c r="BF91" i="82"/>
  <c r="BF95" i="82"/>
  <c r="BF99" i="82"/>
  <c r="BF103" i="82"/>
  <c r="BF94" i="82"/>
  <c r="BF102" i="82"/>
  <c r="BF93" i="82"/>
  <c r="BF101" i="82"/>
  <c r="BF90" i="82"/>
  <c r="BF89" i="82"/>
  <c r="BF98" i="82"/>
  <c r="BF97" i="82"/>
  <c r="AP108" i="82"/>
  <c r="AP109" i="82"/>
  <c r="BF152" i="82"/>
  <c r="BF156" i="82"/>
  <c r="BF160" i="82"/>
  <c r="BF151" i="82"/>
  <c r="BF155" i="82"/>
  <c r="BF159" i="82"/>
  <c r="BF163" i="82"/>
  <c r="BF150" i="82"/>
  <c r="BF158" i="82"/>
  <c r="BF149" i="82"/>
  <c r="BF157" i="82"/>
  <c r="BF154" i="82"/>
  <c r="BF153" i="82"/>
  <c r="BF162" i="82"/>
  <c r="BF161" i="82"/>
  <c r="AP168" i="82"/>
  <c r="AP169" i="82"/>
  <c r="AP9" i="82"/>
  <c r="R37" i="89"/>
  <c r="N52" i="81"/>
  <c r="O51" i="81" s="1"/>
  <c r="N188" i="81"/>
  <c r="T184" i="81" s="1"/>
  <c r="N160" i="81"/>
  <c r="T156" i="81" s="1"/>
  <c r="N119" i="81"/>
  <c r="T118" i="81" s="1"/>
  <c r="N93" i="81"/>
  <c r="T91" i="81" s="1"/>
  <c r="O78" i="81"/>
  <c r="T76" i="81"/>
  <c r="T75" i="81"/>
  <c r="T74" i="81"/>
  <c r="T80" i="81"/>
  <c r="T210" i="81"/>
  <c r="T211" i="81"/>
  <c r="T213" i="81"/>
  <c r="T217" i="81"/>
  <c r="T218" i="81"/>
  <c r="T212" i="81"/>
  <c r="T209" i="81"/>
  <c r="O216" i="81"/>
  <c r="T215" i="81"/>
  <c r="T216" i="81"/>
  <c r="T214" i="81"/>
  <c r="T77" i="81"/>
  <c r="T72" i="81"/>
  <c r="N106" i="81"/>
  <c r="T99" i="81" s="1"/>
  <c r="T78" i="81"/>
  <c r="T73" i="81"/>
  <c r="T71" i="81"/>
  <c r="T79" i="8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T226" i="81" l="1"/>
  <c r="O230" i="81"/>
  <c r="T147" i="81"/>
  <c r="T141" i="81"/>
  <c r="T142" i="81"/>
  <c r="T224" i="81"/>
  <c r="T232" i="81"/>
  <c r="T228" i="81"/>
  <c r="T230" i="81"/>
  <c r="T225" i="81"/>
  <c r="T223" i="81"/>
  <c r="T231" i="81"/>
  <c r="T229" i="81"/>
  <c r="AL23" i="90"/>
  <c r="T166" i="81"/>
  <c r="T170" i="81"/>
  <c r="T196" i="81"/>
  <c r="T173" i="81"/>
  <c r="T168" i="81"/>
  <c r="T197" i="81"/>
  <c r="T169" i="81"/>
  <c r="O173" i="81"/>
  <c r="T174" i="81"/>
  <c r="T167" i="81"/>
  <c r="T172" i="81"/>
  <c r="T171" i="81"/>
  <c r="AJ22" i="90"/>
  <c r="AL21" i="90"/>
  <c r="AL22" i="90"/>
  <c r="AL24" i="90"/>
  <c r="AJ20" i="90"/>
  <c r="AJ24" i="90"/>
  <c r="AJ21" i="90"/>
  <c r="AJ23" i="90"/>
  <c r="AM23" i="90" s="1"/>
  <c r="AO23" i="90" s="1"/>
  <c r="AT186" i="90" s="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L14" i="90"/>
  <c r="AJ6" i="90"/>
  <c r="AJ13" i="90"/>
  <c r="AJ16" i="90"/>
  <c r="AJ12" i="90"/>
  <c r="AL10" i="90"/>
  <c r="AL13" i="90"/>
  <c r="AL15" i="90"/>
  <c r="AJ11" i="90"/>
  <c r="AJ7" i="90"/>
  <c r="AJ17" i="90"/>
  <c r="AL20" i="90"/>
  <c r="AM20" i="90" s="1"/>
  <c r="AO20" i="90" s="1"/>
  <c r="AT156" i="90" s="1"/>
  <c r="AL16" i="90"/>
  <c r="AL8" i="90"/>
  <c r="AL19" i="90"/>
  <c r="AL9" i="90"/>
  <c r="AJ19" i="90"/>
  <c r="AJ15" i="90"/>
  <c r="AJ10" i="90"/>
  <c r="AJ9" i="90"/>
  <c r="AL18" i="90"/>
  <c r="AL17" i="90"/>
  <c r="AJ18" i="90"/>
  <c r="AJ8" i="90"/>
  <c r="AJ14" i="90"/>
  <c r="AL12" i="90"/>
  <c r="AL11" i="90"/>
  <c r="AL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J5" i="90"/>
  <c r="AM5" i="90" s="1"/>
  <c r="AL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M22" i="90" l="1"/>
  <c r="AO22" i="90" s="1"/>
  <c r="AT176" i="90" s="1"/>
  <c r="AX182" i="90" s="1"/>
  <c r="AM9" i="90"/>
  <c r="AM24" i="90"/>
  <c r="AO24" i="90" s="1"/>
  <c r="AT196" i="90" s="1"/>
  <c r="AX201" i="90" s="1"/>
  <c r="AX183" i="90"/>
  <c r="AX176" i="90"/>
  <c r="AX177" i="90"/>
  <c r="AX181" i="90"/>
  <c r="AX178" i="90"/>
  <c r="AX184" i="90"/>
  <c r="AX179" i="90"/>
  <c r="AX180" i="90"/>
  <c r="AX175" i="90"/>
  <c r="AM21" i="90"/>
  <c r="AO21" i="90" s="1"/>
  <c r="AT166" i="90" s="1"/>
  <c r="AX204" i="90"/>
  <c r="AX196" i="90"/>
  <c r="AX186" i="90"/>
  <c r="AX191" i="90"/>
  <c r="AX194" i="90"/>
  <c r="AX188" i="90"/>
  <c r="AX189" i="90"/>
  <c r="AX185" i="90"/>
  <c r="AX192" i="90"/>
  <c r="AX187" i="90"/>
  <c r="AX190" i="90"/>
  <c r="AX193" i="90"/>
  <c r="AX167" i="90"/>
  <c r="AX169" i="90"/>
  <c r="AX166" i="90"/>
  <c r="AX174" i="90"/>
  <c r="AX173" i="90"/>
  <c r="AX171" i="90"/>
  <c r="AX172" i="90"/>
  <c r="AX170" i="90"/>
  <c r="AX165" i="90"/>
  <c r="AX168" i="90"/>
  <c r="AM16" i="90"/>
  <c r="AO16" i="90" s="1"/>
  <c r="AT116" i="90" s="1"/>
  <c r="AM18" i="90"/>
  <c r="AO18" i="90" s="1"/>
  <c r="AT136" i="90" s="1"/>
  <c r="AX164" i="90"/>
  <c r="AX159" i="90"/>
  <c r="AX162" i="90"/>
  <c r="AX158" i="90"/>
  <c r="AX160" i="90"/>
  <c r="AX163" i="90"/>
  <c r="AX155" i="90"/>
  <c r="AX156" i="90"/>
  <c r="AX157" i="90"/>
  <c r="AX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AI15" i="85" s="1"/>
  <c r="U10" i="85"/>
  <c r="S11" i="85"/>
  <c r="S8" i="85"/>
  <c r="W17" i="85"/>
  <c r="W13" i="85"/>
  <c r="AI56" i="85" s="1"/>
  <c r="U16" i="85"/>
  <c r="AI70" i="85" s="1"/>
  <c r="W11" i="85"/>
  <c r="U12" i="85"/>
  <c r="S13" i="85"/>
  <c r="S15" i="85"/>
  <c r="AI64" i="85" s="1"/>
  <c r="W9" i="85"/>
  <c r="U11" i="85"/>
  <c r="S12" i="85"/>
  <c r="U17" i="85"/>
  <c r="AI75" i="85" s="1"/>
  <c r="S16" i="85"/>
  <c r="W10" i="85"/>
  <c r="AI41" i="85" s="1"/>
  <c r="W18" i="85"/>
  <c r="AI81" i="85" s="1"/>
  <c r="W19" i="85"/>
  <c r="W14" i="85"/>
  <c r="U4" i="85"/>
  <c r="AI5" i="85" s="1"/>
  <c r="U6" i="85"/>
  <c r="AI20" i="85" s="1"/>
  <c r="U7" i="85"/>
  <c r="AI25" i="85" s="1"/>
  <c r="S9" i="85"/>
  <c r="AI34" i="85" s="1"/>
  <c r="B17" i="92"/>
  <c r="Q17" i="92" s="1"/>
  <c r="U18" i="85"/>
  <c r="U19" i="85"/>
  <c r="S17" i="85"/>
  <c r="AI74" i="85" s="1"/>
  <c r="W15" i="85"/>
  <c r="AI66" i="85" s="1"/>
  <c r="U14" i="85"/>
  <c r="W8" i="85"/>
  <c r="AI31" i="85" s="1"/>
  <c r="S6" i="85"/>
  <c r="U8" i="85"/>
  <c r="AI30" i="85" s="1"/>
  <c r="S7" i="85"/>
  <c r="W5" i="85"/>
  <c r="AI16" i="85" s="1"/>
  <c r="U9" i="85"/>
  <c r="S10" i="85"/>
  <c r="AI39" i="85" s="1"/>
  <c r="W12" i="85"/>
  <c r="AI51" i="85" s="1"/>
  <c r="U13" i="85"/>
  <c r="AI55" i="85" s="1"/>
  <c r="S18" i="85"/>
  <c r="AI79" i="85" s="1"/>
  <c r="S19" i="85"/>
  <c r="W16" i="85"/>
  <c r="U15" i="85"/>
  <c r="AI65" i="85" s="1"/>
  <c r="S14" i="85"/>
  <c r="AI59" i="85" s="1"/>
  <c r="AO5" i="90"/>
  <c r="AT6" i="90" s="1"/>
  <c r="AO9" i="90"/>
  <c r="AT46" i="90" s="1"/>
  <c r="AM6" i="90"/>
  <c r="AM17" i="90"/>
  <c r="AM11" i="90"/>
  <c r="AM8" i="90"/>
  <c r="AM12" i="90"/>
  <c r="AM7" i="90"/>
  <c r="AM13" i="90"/>
  <c r="AM19" i="90"/>
  <c r="AM10" i="90"/>
  <c r="AM14" i="90"/>
  <c r="AM15" i="90"/>
  <c r="Z4" i="85"/>
  <c r="F8" i="89" s="1"/>
  <c r="B10" i="92"/>
  <c r="B14" i="92"/>
  <c r="B6" i="92"/>
  <c r="Q6" i="92" s="1"/>
  <c r="B9" i="92"/>
  <c r="B15" i="92"/>
  <c r="B8" i="92"/>
  <c r="B16" i="92"/>
  <c r="B12" i="92"/>
  <c r="B7" i="92"/>
  <c r="B11" i="92"/>
  <c r="AX198" i="90" l="1"/>
  <c r="AX202" i="90"/>
  <c r="AX197" i="90"/>
  <c r="AX195" i="90"/>
  <c r="AX200" i="90"/>
  <c r="AX199" i="90"/>
  <c r="AX203" i="90"/>
  <c r="AI85" i="85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30" i="85"/>
  <c r="F34" i="89" s="1"/>
  <c r="Z23" i="85"/>
  <c r="F27" i="89" s="1"/>
  <c r="Z26" i="85"/>
  <c r="F30" i="89" s="1"/>
  <c r="Z24" i="85"/>
  <c r="F28" i="89" s="1"/>
  <c r="Z32" i="85"/>
  <c r="F36" i="89" s="1"/>
  <c r="Z28" i="85"/>
  <c r="F32" i="89" s="1"/>
  <c r="Z27" i="85"/>
  <c r="F31" i="89" s="1"/>
  <c r="Z31" i="85"/>
  <c r="F35" i="89" s="1"/>
  <c r="Z29" i="85"/>
  <c r="F33" i="89" s="1"/>
  <c r="Z25" i="85"/>
  <c r="F29" i="89" s="1"/>
  <c r="AK86" i="85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48" i="85"/>
  <c r="AK44" i="85"/>
  <c r="AK45" i="85"/>
  <c r="AK47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B13" i="92"/>
  <c r="R11" i="92" s="1"/>
  <c r="Z21" i="85"/>
  <c r="F25" i="89" s="1"/>
  <c r="Z19" i="85"/>
  <c r="F23" i="89" s="1"/>
  <c r="Z22" i="85"/>
  <c r="F26" i="89" s="1"/>
  <c r="Z20" i="85"/>
  <c r="F24" i="89" s="1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AO87" i="85" l="1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P74" i="85" l="1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AL76" i="85"/>
  <c r="AL82" i="85"/>
  <c r="AL39" i="85"/>
  <c r="AL19" i="85"/>
  <c r="AL118" i="85"/>
  <c r="AL101" i="85"/>
  <c r="AL123" i="85"/>
  <c r="AL98" i="85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BW7" i="85" l="1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T84" i="85" s="1"/>
  <c r="BU84" i="85" s="1"/>
  <c r="BV84" i="85" s="1"/>
  <c r="BR73" i="85"/>
  <c r="BT73" i="85" s="1"/>
  <c r="BU73" i="85" s="1"/>
  <c r="BV73" i="85" s="1"/>
  <c r="BR71" i="85"/>
  <c r="BT71" i="85" s="1"/>
  <c r="BU71" i="85" s="1"/>
  <c r="BV71" i="85" s="1"/>
  <c r="BR70" i="85"/>
  <c r="BT70" i="85" s="1"/>
  <c r="BU70" i="85" s="1"/>
  <c r="BV70" i="85" s="1"/>
  <c r="BR68" i="85"/>
  <c r="BT68" i="85" s="1"/>
  <c r="BU68" i="85" s="1"/>
  <c r="BV68" i="85" s="1"/>
  <c r="BR59" i="85"/>
  <c r="BT59" i="85" s="1"/>
  <c r="BU59" i="85" s="1"/>
  <c r="BV59" i="85" s="1"/>
  <c r="BR58" i="85"/>
  <c r="BT58" i="85" s="1"/>
  <c r="BU58" i="85" s="1"/>
  <c r="BV58" i="85" s="1"/>
  <c r="BR51" i="85"/>
  <c r="BT51" i="85" s="1"/>
  <c r="BU51" i="85" s="1"/>
  <c r="BV51" i="85" s="1"/>
  <c r="BR50" i="85"/>
  <c r="BT50" i="85" s="1"/>
  <c r="BU50" i="85" s="1"/>
  <c r="BV50" i="85" s="1"/>
  <c r="BR46" i="85"/>
  <c r="BT46" i="85" s="1"/>
  <c r="BU46" i="85" s="1"/>
  <c r="BV46" i="85" s="1"/>
  <c r="BR18" i="85"/>
  <c r="BT18" i="85" s="1"/>
  <c r="BU18" i="85" s="1"/>
  <c r="BV18" i="85" s="1"/>
  <c r="BR17" i="85"/>
  <c r="BT17" i="85" s="1"/>
  <c r="BU17" i="85" s="1"/>
  <c r="BV17" i="85" s="1"/>
  <c r="BR16" i="85"/>
  <c r="BT16" i="85" s="1"/>
  <c r="BU16" i="85" s="1"/>
  <c r="BV16" i="85" s="1"/>
  <c r="BR15" i="85"/>
  <c r="BT15" i="85" s="1"/>
  <c r="BU15" i="85" s="1"/>
  <c r="BV15" i="85" s="1"/>
  <c r="BR9" i="85"/>
  <c r="BT9" i="85" s="1"/>
  <c r="BU9" i="85" s="1"/>
  <c r="BV9" i="85" s="1"/>
  <c r="BR8" i="85"/>
  <c r="BT8" i="85" s="1"/>
  <c r="BU8" i="85" s="1"/>
  <c r="BV8" i="85" s="1"/>
  <c r="BR83" i="85"/>
  <c r="BT83" i="85" s="1"/>
  <c r="BU83" i="85" s="1"/>
  <c r="BV83" i="85" s="1"/>
  <c r="BR82" i="85"/>
  <c r="BT82" i="85" s="1"/>
  <c r="BU82" i="85" s="1"/>
  <c r="BV82" i="85" s="1"/>
  <c r="BR80" i="85"/>
  <c r="BT80" i="85" s="1"/>
  <c r="BU80" i="85" s="1"/>
  <c r="BV80" i="85" s="1"/>
  <c r="BR69" i="85"/>
  <c r="BT69" i="85" s="1"/>
  <c r="BU69" i="85" s="1"/>
  <c r="BV69" i="85" s="1"/>
  <c r="BR67" i="85"/>
  <c r="BT67" i="85" s="1"/>
  <c r="BU67" i="85" s="1"/>
  <c r="BV67" i="85" s="1"/>
  <c r="BR66" i="85"/>
  <c r="BT66" i="85" s="1"/>
  <c r="BU66" i="85" s="1"/>
  <c r="BV66" i="85" s="1"/>
  <c r="BR64" i="85"/>
  <c r="BT64" i="85" s="1"/>
  <c r="BU64" i="85" s="1"/>
  <c r="BV64" i="85" s="1"/>
  <c r="BR57" i="85"/>
  <c r="BT57" i="85" s="1"/>
  <c r="BU57" i="85" s="1"/>
  <c r="BV57" i="85" s="1"/>
  <c r="BR56" i="85"/>
  <c r="BT56" i="85" s="1"/>
  <c r="BU56" i="85" s="1"/>
  <c r="BV56" i="85" s="1"/>
  <c r="BR49" i="85"/>
  <c r="BT49" i="85" s="1"/>
  <c r="BU49" i="85" s="1"/>
  <c r="BV49" i="85" s="1"/>
  <c r="BR48" i="85"/>
  <c r="BT48" i="85" s="1"/>
  <c r="BU48" i="85" s="1"/>
  <c r="BV48" i="85" s="1"/>
  <c r="BR47" i="85"/>
  <c r="BT47" i="85" s="1"/>
  <c r="BU47" i="85" s="1"/>
  <c r="BV47" i="85" s="1"/>
  <c r="BR45" i="85"/>
  <c r="BT45" i="85" s="1"/>
  <c r="BU45" i="85" s="1"/>
  <c r="BV45" i="85" s="1"/>
  <c r="BR44" i="85"/>
  <c r="BT44" i="85" s="1"/>
  <c r="BU44" i="85" s="1"/>
  <c r="BV44" i="85" s="1"/>
  <c r="BR42" i="85"/>
  <c r="BT42" i="85" s="1"/>
  <c r="BU42" i="85" s="1"/>
  <c r="BV42" i="85" s="1"/>
  <c r="BR22" i="85"/>
  <c r="BT22" i="85" s="1"/>
  <c r="BU22" i="85" s="1"/>
  <c r="BV22" i="85" s="1"/>
  <c r="BR21" i="85"/>
  <c r="BT21" i="85" s="1"/>
  <c r="BU21" i="85" s="1"/>
  <c r="BV21" i="85" s="1"/>
  <c r="BR20" i="85"/>
  <c r="BT20" i="85" s="1"/>
  <c r="BU20" i="85" s="1"/>
  <c r="BV20" i="85" s="1"/>
  <c r="BR19" i="85"/>
  <c r="BT19" i="85" s="1"/>
  <c r="BU19" i="85" s="1"/>
  <c r="BV19" i="85" s="1"/>
  <c r="BR76" i="85"/>
  <c r="BT76" i="85" s="1"/>
  <c r="BU76" i="85" s="1"/>
  <c r="BV76" i="85" s="1"/>
  <c r="BR75" i="85"/>
  <c r="BT75" i="85" s="1"/>
  <c r="BU75" i="85" s="1"/>
  <c r="BV75" i="85" s="1"/>
  <c r="BR63" i="85"/>
  <c r="BT63" i="85" s="1"/>
  <c r="BU63" i="85" s="1"/>
  <c r="BV63" i="85" s="1"/>
  <c r="BR54" i="85"/>
  <c r="BT54" i="85" s="1"/>
  <c r="BU54" i="85" s="1"/>
  <c r="BV54" i="85" s="1"/>
  <c r="BR43" i="85"/>
  <c r="BT43" i="85" s="1"/>
  <c r="BU43" i="85" s="1"/>
  <c r="BV43" i="85" s="1"/>
  <c r="BR41" i="85"/>
  <c r="BT41" i="85" s="1"/>
  <c r="BU41" i="85" s="1"/>
  <c r="BV41" i="85" s="1"/>
  <c r="BR39" i="85"/>
  <c r="BT39" i="85" s="1"/>
  <c r="BU39" i="85" s="1"/>
  <c r="BV39" i="85" s="1"/>
  <c r="BR37" i="85"/>
  <c r="BT37" i="85" s="1"/>
  <c r="BU37" i="85" s="1"/>
  <c r="BV37" i="85" s="1"/>
  <c r="BR25" i="85"/>
  <c r="BT25" i="85" s="1"/>
  <c r="BU25" i="85" s="1"/>
  <c r="BV25" i="85" s="1"/>
  <c r="BR23" i="85"/>
  <c r="BT23" i="85" s="1"/>
  <c r="BU23" i="85" s="1"/>
  <c r="BV23" i="85" s="1"/>
  <c r="BR81" i="85"/>
  <c r="BT81" i="85" s="1"/>
  <c r="BU81" i="85" s="1"/>
  <c r="BV81" i="85" s="1"/>
  <c r="BR61" i="85"/>
  <c r="BT61" i="85" s="1"/>
  <c r="BU61" i="85" s="1"/>
  <c r="BV61" i="85" s="1"/>
  <c r="BR52" i="85"/>
  <c r="BT52" i="85" s="1"/>
  <c r="BU52" i="85" s="1"/>
  <c r="BV52" i="85" s="1"/>
  <c r="BR35" i="85"/>
  <c r="BT35" i="85" s="1"/>
  <c r="BU35" i="85" s="1"/>
  <c r="BV35" i="85" s="1"/>
  <c r="BR33" i="85"/>
  <c r="BT33" i="85" s="1"/>
  <c r="BU33" i="85" s="1"/>
  <c r="BV33" i="85" s="1"/>
  <c r="BR31" i="85"/>
  <c r="BT31" i="85" s="1"/>
  <c r="BU31" i="85" s="1"/>
  <c r="BV31" i="85" s="1"/>
  <c r="BR29" i="85"/>
  <c r="BT29" i="85" s="1"/>
  <c r="BU29" i="85" s="1"/>
  <c r="BV29" i="85" s="1"/>
  <c r="BR27" i="85"/>
  <c r="BT27" i="85" s="1"/>
  <c r="BU27" i="85" s="1"/>
  <c r="BV27" i="85" s="1"/>
  <c r="BR14" i="85"/>
  <c r="BT14" i="85" s="1"/>
  <c r="BU14" i="85" s="1"/>
  <c r="BV14" i="85" s="1"/>
  <c r="BR12" i="85"/>
  <c r="BT12" i="85" s="1"/>
  <c r="BU12" i="85" s="1"/>
  <c r="BV12" i="85" s="1"/>
  <c r="BR10" i="85"/>
  <c r="BT10" i="85" s="1"/>
  <c r="BU10" i="85" s="1"/>
  <c r="BV10" i="85" s="1"/>
  <c r="BR7" i="85"/>
  <c r="BT7" i="85" s="1"/>
  <c r="BU7" i="85" s="1"/>
  <c r="BV7" i="85" s="1"/>
  <c r="BR6" i="85"/>
  <c r="BT6" i="85" s="1"/>
  <c r="BU6" i="85" s="1"/>
  <c r="BV6" i="85" s="1"/>
  <c r="BR79" i="85"/>
  <c r="BT79" i="85" s="1"/>
  <c r="BU79" i="85" s="1"/>
  <c r="BV79" i="85" s="1"/>
  <c r="BR65" i="85"/>
  <c r="BT65" i="85" s="1"/>
  <c r="BU65" i="85" s="1"/>
  <c r="BV65" i="85" s="1"/>
  <c r="BR62" i="85"/>
  <c r="BT62" i="85" s="1"/>
  <c r="BU62" i="85" s="1"/>
  <c r="BV62" i="85" s="1"/>
  <c r="BR55" i="85"/>
  <c r="BT55" i="85" s="1"/>
  <c r="BU55" i="85" s="1"/>
  <c r="BV55" i="85" s="1"/>
  <c r="BR40" i="85"/>
  <c r="BT40" i="85" s="1"/>
  <c r="BU40" i="85" s="1"/>
  <c r="BV40" i="85" s="1"/>
  <c r="BR36" i="85"/>
  <c r="BT36" i="85" s="1"/>
  <c r="BU36" i="85" s="1"/>
  <c r="BV36" i="85" s="1"/>
  <c r="BR24" i="85"/>
  <c r="BT24" i="85" s="1"/>
  <c r="BU24" i="85" s="1"/>
  <c r="BV24" i="85" s="1"/>
  <c r="BR4" i="85"/>
  <c r="BT4" i="85" s="1"/>
  <c r="BU4" i="85" s="1"/>
  <c r="BV4" i="85" s="1"/>
  <c r="BR77" i="85"/>
  <c r="BT77" i="85" s="1"/>
  <c r="BU77" i="85" s="1"/>
  <c r="BV77" i="85" s="1"/>
  <c r="BR72" i="85"/>
  <c r="BT72" i="85" s="1"/>
  <c r="BU72" i="85" s="1"/>
  <c r="BV72" i="85" s="1"/>
  <c r="BR32" i="85"/>
  <c r="BT32" i="85" s="1"/>
  <c r="BU32" i="85" s="1"/>
  <c r="BV32" i="85" s="1"/>
  <c r="BR28" i="85"/>
  <c r="BT28" i="85" s="1"/>
  <c r="BU28" i="85" s="1"/>
  <c r="BV28" i="85" s="1"/>
  <c r="BR11" i="85"/>
  <c r="BT11" i="85" s="1"/>
  <c r="BU11" i="85" s="1"/>
  <c r="BV11" i="85" s="1"/>
  <c r="BR78" i="85"/>
  <c r="BT78" i="85" s="1"/>
  <c r="BU78" i="85" s="1"/>
  <c r="BV78" i="85" s="1"/>
  <c r="BR74" i="85"/>
  <c r="BT74" i="85" s="1"/>
  <c r="BU74" i="85" s="1"/>
  <c r="BV74" i="85" s="1"/>
  <c r="BR38" i="85"/>
  <c r="BT38" i="85" s="1"/>
  <c r="BU38" i="85" s="1"/>
  <c r="BV38" i="85" s="1"/>
  <c r="BR34" i="85"/>
  <c r="BT34" i="85" s="1"/>
  <c r="BU34" i="85" s="1"/>
  <c r="BV34" i="85" s="1"/>
  <c r="BR26" i="85"/>
  <c r="BT26" i="85" s="1"/>
  <c r="BU26" i="85" s="1"/>
  <c r="BV26" i="85" s="1"/>
  <c r="BR5" i="85"/>
  <c r="BT5" i="85" s="1"/>
  <c r="BU5" i="85" s="1"/>
  <c r="BV5" i="85" s="1"/>
  <c r="BR60" i="85"/>
  <c r="BT60" i="85" s="1"/>
  <c r="BU60" i="85" s="1"/>
  <c r="BV60" i="85" s="1"/>
  <c r="BR53" i="85"/>
  <c r="BT53" i="85" s="1"/>
  <c r="BU53" i="85" s="1"/>
  <c r="BV53" i="85" s="1"/>
  <c r="BR30" i="85"/>
  <c r="BT30" i="85" s="1"/>
  <c r="BU30" i="85" s="1"/>
  <c r="BV30" i="85" s="1"/>
  <c r="BR13" i="85"/>
  <c r="BT13" i="85" s="1"/>
  <c r="BU13" i="85" s="1"/>
  <c r="BV13" i="85" s="1"/>
  <c r="BM111" i="85"/>
  <c r="BO111" i="85" s="1"/>
  <c r="BP111" i="85" s="1"/>
  <c r="BQ111" i="85" s="1"/>
  <c r="BM105" i="85"/>
  <c r="BO105" i="85" s="1"/>
  <c r="BP105" i="85" s="1"/>
  <c r="BQ105" i="85" s="1"/>
  <c r="BM104" i="85"/>
  <c r="BO104" i="85" s="1"/>
  <c r="BP104" i="85" s="1"/>
  <c r="BQ104" i="85" s="1"/>
  <c r="BM97" i="85"/>
  <c r="BO97" i="85" s="1"/>
  <c r="BP97" i="85" s="1"/>
  <c r="BQ97" i="85" s="1"/>
  <c r="BM96" i="85"/>
  <c r="BO96" i="85" s="1"/>
  <c r="BP96" i="85" s="1"/>
  <c r="BQ96" i="85" s="1"/>
  <c r="BM89" i="85"/>
  <c r="BO89" i="85" s="1"/>
  <c r="BP89" i="85" s="1"/>
  <c r="BQ89" i="85" s="1"/>
  <c r="BM88" i="85"/>
  <c r="BO88" i="85" s="1"/>
  <c r="BP88" i="85" s="1"/>
  <c r="BQ88" i="85" s="1"/>
  <c r="BM79" i="85"/>
  <c r="BO79" i="85" s="1"/>
  <c r="BP79" i="85" s="1"/>
  <c r="BQ79" i="85" s="1"/>
  <c r="BM78" i="85"/>
  <c r="BO78" i="85" s="1"/>
  <c r="BP78" i="85" s="1"/>
  <c r="BQ78" i="85" s="1"/>
  <c r="BM77" i="85"/>
  <c r="BO77" i="85" s="1"/>
  <c r="BP77" i="85" s="1"/>
  <c r="BQ77" i="85" s="1"/>
  <c r="BM76" i="85"/>
  <c r="BO76" i="85" s="1"/>
  <c r="BP76" i="85" s="1"/>
  <c r="BQ76" i="85" s="1"/>
  <c r="BM62" i="85"/>
  <c r="BO62" i="85" s="1"/>
  <c r="BP62" i="85" s="1"/>
  <c r="BQ62" i="85" s="1"/>
  <c r="BM61" i="85"/>
  <c r="BO61" i="85" s="1"/>
  <c r="BP61" i="85" s="1"/>
  <c r="BQ61" i="85" s="1"/>
  <c r="BM54" i="85"/>
  <c r="BO54" i="85" s="1"/>
  <c r="BP54" i="85" s="1"/>
  <c r="BQ54" i="85" s="1"/>
  <c r="BM53" i="85"/>
  <c r="BO53" i="85" s="1"/>
  <c r="BP53" i="85" s="1"/>
  <c r="BQ53" i="85" s="1"/>
  <c r="BM38" i="85"/>
  <c r="BO38" i="85" s="1"/>
  <c r="BP38" i="85" s="1"/>
  <c r="BQ38" i="85" s="1"/>
  <c r="BM36" i="85"/>
  <c r="BO36" i="85" s="1"/>
  <c r="BP36" i="85" s="1"/>
  <c r="BQ36" i="85" s="1"/>
  <c r="BM35" i="85"/>
  <c r="BO35" i="85" s="1"/>
  <c r="BP35" i="85" s="1"/>
  <c r="BQ35" i="85" s="1"/>
  <c r="BM34" i="85"/>
  <c r="BO34" i="85" s="1"/>
  <c r="BP34" i="85" s="1"/>
  <c r="BQ34" i="85" s="1"/>
  <c r="BM33" i="85"/>
  <c r="BO33" i="85" s="1"/>
  <c r="BP33" i="85" s="1"/>
  <c r="BQ33" i="85" s="1"/>
  <c r="BM32" i="85"/>
  <c r="BO32" i="85" s="1"/>
  <c r="BP32" i="85" s="1"/>
  <c r="BQ32" i="85" s="1"/>
  <c r="BM31" i="85"/>
  <c r="BO31" i="85" s="1"/>
  <c r="BP31" i="85" s="1"/>
  <c r="BQ31" i="85" s="1"/>
  <c r="BM29" i="85"/>
  <c r="BO29" i="85" s="1"/>
  <c r="BP29" i="85" s="1"/>
  <c r="BQ29" i="85" s="1"/>
  <c r="BM28" i="85"/>
  <c r="BO28" i="85" s="1"/>
  <c r="BP28" i="85" s="1"/>
  <c r="BQ28" i="85" s="1"/>
  <c r="BM27" i="85"/>
  <c r="BO27" i="85" s="1"/>
  <c r="BP27" i="85" s="1"/>
  <c r="BQ27" i="85" s="1"/>
  <c r="BM26" i="85"/>
  <c r="BO26" i="85" s="1"/>
  <c r="BP26" i="85" s="1"/>
  <c r="BQ26" i="85" s="1"/>
  <c r="BM13" i="85"/>
  <c r="BO13" i="85" s="1"/>
  <c r="BP13" i="85" s="1"/>
  <c r="BQ13" i="85" s="1"/>
  <c r="BM12" i="85"/>
  <c r="BO12" i="85" s="1"/>
  <c r="BP12" i="85" s="1"/>
  <c r="BQ12" i="85" s="1"/>
  <c r="BM11" i="85"/>
  <c r="BO11" i="85" s="1"/>
  <c r="BP11" i="85" s="1"/>
  <c r="BQ11" i="85" s="1"/>
  <c r="BM107" i="85"/>
  <c r="BO107" i="85" s="1"/>
  <c r="BP107" i="85" s="1"/>
  <c r="BQ107" i="85" s="1"/>
  <c r="BM106" i="85"/>
  <c r="BO106" i="85" s="1"/>
  <c r="BP106" i="85" s="1"/>
  <c r="BQ106" i="85" s="1"/>
  <c r="BM99" i="85"/>
  <c r="BO99" i="85" s="1"/>
  <c r="BP99" i="85" s="1"/>
  <c r="BQ99" i="85" s="1"/>
  <c r="BM98" i="85"/>
  <c r="BO98" i="85" s="1"/>
  <c r="BP98" i="85" s="1"/>
  <c r="BQ98" i="85" s="1"/>
  <c r="BM91" i="85"/>
  <c r="BO91" i="85" s="1"/>
  <c r="BP91" i="85" s="1"/>
  <c r="BQ91" i="85" s="1"/>
  <c r="BM90" i="85"/>
  <c r="BO90" i="85" s="1"/>
  <c r="BP90" i="85" s="1"/>
  <c r="BQ90" i="85" s="1"/>
  <c r="BM75" i="85"/>
  <c r="BO75" i="85" s="1"/>
  <c r="BP75" i="85" s="1"/>
  <c r="BQ75" i="85" s="1"/>
  <c r="BM74" i="85"/>
  <c r="BO74" i="85" s="1"/>
  <c r="BP74" i="85" s="1"/>
  <c r="BQ74" i="85" s="1"/>
  <c r="BM73" i="85"/>
  <c r="BO73" i="85" s="1"/>
  <c r="BP73" i="85" s="1"/>
  <c r="BQ73" i="85" s="1"/>
  <c r="BM72" i="85"/>
  <c r="BO72" i="85" s="1"/>
  <c r="BP72" i="85" s="1"/>
  <c r="BQ72" i="85" s="1"/>
  <c r="BM60" i="85"/>
  <c r="BO60" i="85" s="1"/>
  <c r="BP60" i="85" s="1"/>
  <c r="BQ60" i="85" s="1"/>
  <c r="BM59" i="85"/>
  <c r="BO59" i="85" s="1"/>
  <c r="BP59" i="85" s="1"/>
  <c r="BQ59" i="85" s="1"/>
  <c r="BM52" i="85"/>
  <c r="BO52" i="85" s="1"/>
  <c r="BP52" i="85" s="1"/>
  <c r="BQ52" i="85" s="1"/>
  <c r="BM51" i="85"/>
  <c r="BO51" i="85" s="1"/>
  <c r="BP51" i="85" s="1"/>
  <c r="BQ51" i="85" s="1"/>
  <c r="BM30" i="85"/>
  <c r="BO30" i="85" s="1"/>
  <c r="BP30" i="85" s="1"/>
  <c r="BQ30" i="85" s="1"/>
  <c r="BM17" i="85"/>
  <c r="BO17" i="85" s="1"/>
  <c r="BP17" i="85" s="1"/>
  <c r="BQ17" i="85" s="1"/>
  <c r="BM16" i="85"/>
  <c r="BO16" i="85" s="1"/>
  <c r="BP16" i="85" s="1"/>
  <c r="BQ16" i="85" s="1"/>
  <c r="BM15" i="85"/>
  <c r="BO15" i="85" s="1"/>
  <c r="BP15" i="85" s="1"/>
  <c r="BQ15" i="85" s="1"/>
  <c r="BM14" i="85"/>
  <c r="BO14" i="85" s="1"/>
  <c r="BP14" i="85" s="1"/>
  <c r="BQ14" i="85" s="1"/>
  <c r="BM10" i="85"/>
  <c r="BO10" i="85" s="1"/>
  <c r="BP10" i="85" s="1"/>
  <c r="BQ10" i="85" s="1"/>
  <c r="BM9" i="85"/>
  <c r="BO9" i="85" s="1"/>
  <c r="BP9" i="85" s="1"/>
  <c r="BQ9" i="85" s="1"/>
  <c r="BM108" i="85"/>
  <c r="BO108" i="85" s="1"/>
  <c r="BP108" i="85" s="1"/>
  <c r="BQ108" i="85" s="1"/>
  <c r="BM103" i="85"/>
  <c r="BO103" i="85" s="1"/>
  <c r="BP103" i="85" s="1"/>
  <c r="BQ103" i="85" s="1"/>
  <c r="BM102" i="85"/>
  <c r="BO102" i="85" s="1"/>
  <c r="BP102" i="85" s="1"/>
  <c r="BQ102" i="85" s="1"/>
  <c r="BM92" i="85"/>
  <c r="BO92" i="85" s="1"/>
  <c r="BP92" i="85" s="1"/>
  <c r="BQ92" i="85" s="1"/>
  <c r="BM87" i="85"/>
  <c r="BO87" i="85" s="1"/>
  <c r="BP87" i="85" s="1"/>
  <c r="BQ87" i="85" s="1"/>
  <c r="BM86" i="85"/>
  <c r="BO86" i="85" s="1"/>
  <c r="BP86" i="85" s="1"/>
  <c r="BQ86" i="85" s="1"/>
  <c r="BM83" i="85"/>
  <c r="BO83" i="85" s="1"/>
  <c r="BP83" i="85" s="1"/>
  <c r="BQ83" i="85" s="1"/>
  <c r="BM65" i="85"/>
  <c r="BO65" i="85" s="1"/>
  <c r="BP65" i="85" s="1"/>
  <c r="BQ65" i="85" s="1"/>
  <c r="BM58" i="85"/>
  <c r="BO58" i="85" s="1"/>
  <c r="BP58" i="85" s="1"/>
  <c r="BQ58" i="85" s="1"/>
  <c r="BM49" i="85"/>
  <c r="BO49" i="85" s="1"/>
  <c r="BP49" i="85" s="1"/>
  <c r="BQ49" i="85" s="1"/>
  <c r="BM47" i="85"/>
  <c r="BO47" i="85" s="1"/>
  <c r="BP47" i="85" s="1"/>
  <c r="BQ47" i="85" s="1"/>
  <c r="BM45" i="85"/>
  <c r="BO45" i="85" s="1"/>
  <c r="BP45" i="85" s="1"/>
  <c r="BQ45" i="85" s="1"/>
  <c r="BM21" i="85"/>
  <c r="BO21" i="85" s="1"/>
  <c r="BP21" i="85" s="1"/>
  <c r="BQ21" i="85" s="1"/>
  <c r="BM19" i="85"/>
  <c r="BO19" i="85" s="1"/>
  <c r="BP19" i="85" s="1"/>
  <c r="BQ19" i="85" s="1"/>
  <c r="BM4" i="85"/>
  <c r="BO4" i="85" s="1"/>
  <c r="BP4" i="85" s="1"/>
  <c r="BQ4" i="85" s="1"/>
  <c r="BM110" i="85"/>
  <c r="BO110" i="85" s="1"/>
  <c r="BP110" i="85" s="1"/>
  <c r="BQ110" i="85" s="1"/>
  <c r="BM109" i="85"/>
  <c r="BO109" i="85" s="1"/>
  <c r="BP109" i="85" s="1"/>
  <c r="BQ109" i="85" s="1"/>
  <c r="BM93" i="85"/>
  <c r="BO93" i="85" s="1"/>
  <c r="BP93" i="85" s="1"/>
  <c r="BQ93" i="85" s="1"/>
  <c r="BM84" i="85"/>
  <c r="BO84" i="85" s="1"/>
  <c r="BP84" i="85" s="1"/>
  <c r="BQ84" i="85" s="1"/>
  <c r="BM80" i="85"/>
  <c r="BO80" i="85" s="1"/>
  <c r="BP80" i="85" s="1"/>
  <c r="BQ80" i="85" s="1"/>
  <c r="BM71" i="85"/>
  <c r="BO71" i="85" s="1"/>
  <c r="BP71" i="85" s="1"/>
  <c r="BQ71" i="85" s="1"/>
  <c r="BM69" i="85"/>
  <c r="BO69" i="85" s="1"/>
  <c r="BP69" i="85" s="1"/>
  <c r="BQ69" i="85" s="1"/>
  <c r="BM66" i="85"/>
  <c r="BO66" i="85" s="1"/>
  <c r="BP66" i="85" s="1"/>
  <c r="BQ66" i="85" s="1"/>
  <c r="BM63" i="85"/>
  <c r="BO63" i="85" s="1"/>
  <c r="BP63" i="85" s="1"/>
  <c r="BQ63" i="85" s="1"/>
  <c r="BM56" i="85"/>
  <c r="BO56" i="85" s="1"/>
  <c r="BP56" i="85" s="1"/>
  <c r="BQ56" i="85" s="1"/>
  <c r="BM43" i="85"/>
  <c r="BO43" i="85" s="1"/>
  <c r="BP43" i="85" s="1"/>
  <c r="BQ43" i="85" s="1"/>
  <c r="BM41" i="85"/>
  <c r="BO41" i="85" s="1"/>
  <c r="BP41" i="85" s="1"/>
  <c r="BQ41" i="85" s="1"/>
  <c r="BM39" i="85"/>
  <c r="BO39" i="85" s="1"/>
  <c r="BP39" i="85" s="1"/>
  <c r="BQ39" i="85" s="1"/>
  <c r="BM37" i="85"/>
  <c r="BO37" i="85" s="1"/>
  <c r="BP37" i="85" s="1"/>
  <c r="BQ37" i="85" s="1"/>
  <c r="BM25" i="85"/>
  <c r="BO25" i="85" s="1"/>
  <c r="BP25" i="85" s="1"/>
  <c r="BQ25" i="85" s="1"/>
  <c r="BM23" i="85"/>
  <c r="BO23" i="85" s="1"/>
  <c r="BP23" i="85" s="1"/>
  <c r="BQ23" i="85" s="1"/>
  <c r="BM100" i="85"/>
  <c r="BO100" i="85" s="1"/>
  <c r="BP100" i="85" s="1"/>
  <c r="BQ100" i="85" s="1"/>
  <c r="BM101" i="85"/>
  <c r="BO101" i="85" s="1"/>
  <c r="BP101" i="85" s="1"/>
  <c r="BQ101" i="85" s="1"/>
  <c r="BM70" i="85"/>
  <c r="BO70" i="85" s="1"/>
  <c r="BP70" i="85" s="1"/>
  <c r="BQ70" i="85" s="1"/>
  <c r="BM48" i="85"/>
  <c r="BO48" i="85" s="1"/>
  <c r="BP48" i="85" s="1"/>
  <c r="BQ48" i="85" s="1"/>
  <c r="BM20" i="85"/>
  <c r="BO20" i="85" s="1"/>
  <c r="BP20" i="85" s="1"/>
  <c r="BQ20" i="85" s="1"/>
  <c r="BM8" i="85"/>
  <c r="BO8" i="85" s="1"/>
  <c r="BP8" i="85" s="1"/>
  <c r="BQ8" i="85" s="1"/>
  <c r="BM94" i="85"/>
  <c r="BO94" i="85" s="1"/>
  <c r="BP94" i="85" s="1"/>
  <c r="BQ94" i="85" s="1"/>
  <c r="BM85" i="85"/>
  <c r="BO85" i="85" s="1"/>
  <c r="BP85" i="85" s="1"/>
  <c r="BQ85" i="85" s="1"/>
  <c r="BM81" i="85"/>
  <c r="BO81" i="85" s="1"/>
  <c r="BP81" i="85" s="1"/>
  <c r="BQ81" i="85" s="1"/>
  <c r="BM67" i="85"/>
  <c r="BO67" i="85" s="1"/>
  <c r="BP67" i="85" s="1"/>
  <c r="BQ67" i="85" s="1"/>
  <c r="BM55" i="85"/>
  <c r="BO55" i="85" s="1"/>
  <c r="BP55" i="85" s="1"/>
  <c r="BQ55" i="85" s="1"/>
  <c r="BM44" i="85"/>
  <c r="BO44" i="85" s="1"/>
  <c r="BP44" i="85" s="1"/>
  <c r="BQ44" i="85" s="1"/>
  <c r="BM40" i="85"/>
  <c r="BO40" i="85" s="1"/>
  <c r="BP40" i="85" s="1"/>
  <c r="BQ40" i="85" s="1"/>
  <c r="BM24" i="85"/>
  <c r="BO24" i="85" s="1"/>
  <c r="BP24" i="85" s="1"/>
  <c r="BQ24" i="85" s="1"/>
  <c r="BM6" i="85"/>
  <c r="BO6" i="85" s="1"/>
  <c r="BP6" i="85" s="1"/>
  <c r="BQ6" i="85" s="1"/>
  <c r="BM95" i="85"/>
  <c r="BO95" i="85" s="1"/>
  <c r="BP95" i="85" s="1"/>
  <c r="BQ95" i="85" s="1"/>
  <c r="BM57" i="85"/>
  <c r="BO57" i="85" s="1"/>
  <c r="BP57" i="85" s="1"/>
  <c r="BQ57" i="85" s="1"/>
  <c r="BM50" i="85"/>
  <c r="BO50" i="85" s="1"/>
  <c r="BP50" i="85" s="1"/>
  <c r="BQ50" i="85" s="1"/>
  <c r="BM18" i="85"/>
  <c r="BO18" i="85" s="1"/>
  <c r="BP18" i="85" s="1"/>
  <c r="BQ18" i="85" s="1"/>
  <c r="BM7" i="85"/>
  <c r="BO7" i="85" s="1"/>
  <c r="BP7" i="85" s="1"/>
  <c r="BQ7" i="85" s="1"/>
  <c r="BM82" i="85"/>
  <c r="BO82" i="85" s="1"/>
  <c r="BP82" i="85" s="1"/>
  <c r="BQ82" i="85" s="1"/>
  <c r="BM68" i="85"/>
  <c r="BO68" i="85" s="1"/>
  <c r="BP68" i="85" s="1"/>
  <c r="BQ68" i="85" s="1"/>
  <c r="BM64" i="85"/>
  <c r="BO64" i="85" s="1"/>
  <c r="BP64" i="85" s="1"/>
  <c r="BQ64" i="85" s="1"/>
  <c r="BM46" i="85"/>
  <c r="BO46" i="85" s="1"/>
  <c r="BP46" i="85" s="1"/>
  <c r="BQ46" i="85" s="1"/>
  <c r="BM42" i="85"/>
  <c r="BO42" i="85" s="1"/>
  <c r="BP42" i="85" s="1"/>
  <c r="BQ42" i="85" s="1"/>
  <c r="BM22" i="85"/>
  <c r="BO22" i="85" s="1"/>
  <c r="BP22" i="85" s="1"/>
  <c r="BQ22" i="85" s="1"/>
  <c r="BM5" i="85"/>
  <c r="BO5" i="85" s="1"/>
  <c r="BP5" i="85" s="1"/>
  <c r="BQ5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BY45" i="85" l="1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AA6" i="92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AT184" i="95" l="1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5" i="97" l="1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C59" i="83"/>
  <c r="BC43" i="83"/>
  <c r="BC27" i="83"/>
  <c r="BC11" i="83"/>
  <c r="BE95" i="83"/>
  <c r="BE79" i="83"/>
  <c r="BE63" i="83"/>
  <c r="BE47" i="83"/>
  <c r="BE31" i="83"/>
  <c r="BE11" i="83"/>
  <c r="BC66" i="83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G66" i="83" l="1"/>
  <c r="BH66" i="83" s="1"/>
  <c r="BG62" i="83"/>
  <c r="BH62" i="83" s="1"/>
  <c r="BG496" i="83"/>
  <c r="BH496" i="83" s="1"/>
  <c r="BG75" i="83"/>
  <c r="BH75" i="83" s="1"/>
  <c r="BG454" i="83"/>
  <c r="BH454" i="83" s="1"/>
  <c r="BG32" i="83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W21" i="93" s="1"/>
  <c r="U23" i="93"/>
  <c r="U24" i="93"/>
  <c r="U10" i="93"/>
  <c r="U11" i="93"/>
  <c r="W14" i="93"/>
  <c r="X14" i="93"/>
  <c r="Y14" i="93"/>
  <c r="Z14" i="93"/>
  <c r="W18" i="93"/>
  <c r="X18" i="93"/>
  <c r="Y18" i="93"/>
  <c r="Z18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21" i="93" l="1"/>
  <c r="X21" i="93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<sst xmlns="http://schemas.openxmlformats.org/spreadsheetml/2006/main" count="6316" uniqueCount="981">
  <si>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</si>
  <si>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</si>
  <si>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</si>
  <si>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</si>
  <si>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</si>
  <si>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</si>
  <si>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</si>
  <si>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</si>
  <si>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</si>
  <si>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</si>
  <si>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</si>
  <si>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</si>
  <si>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</si>
  <si>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</si>
  <si>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</si>
  <si>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</si>
  <si>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</si>
  <si>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</si>
  <si>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</si>
  <si>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</si>
  <si>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</si>
  <si>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</si>
  <si>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</si>
  <si>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</si>
  <si>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</si>
  <si>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</si>
  <si>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</si>
  <si>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</si>
  <si>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</si>
  <si>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</si>
  <si>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</si>
  <si>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</si>
  <si>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</si>
  <si>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</si>
  <si>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</si>
  <si>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</si>
  <si>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</si>
  <si>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</si>
  <si>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</si>
  <si>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</si>
  <si>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</si>
  <si>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</si>
  <si>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</si>
  <si>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</si>
  <si>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</si>
  <si>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</si>
  <si>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</si>
  <si>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</si>
  <si>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</si>
  <si>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</si>
  <si>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</si>
  <si>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</si>
  <si>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</si>
  <si>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</si>
  <si>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</si>
  <si>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</si>
  <si>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</si>
  <si>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</si>
  <si>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</si>
  <si>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</si>
  <si>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</si>
  <si>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</si>
  <si>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</si>
  <si>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</si>
  <si>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</si>
  <si>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</si>
  <si>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</si>
  <si>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</si>
  <si>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</si>
  <si>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</si>
  <si>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</si>
  <si>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</si>
  <si>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</si>
  <si>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</si>
  <si>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</si>
  <si>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</si>
  <si>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</si>
  <si>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</si>
  <si>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</si>
  <si>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</si>
  <si>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</si>
  <si>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</si>
  <si>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</si>
  <si>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</si>
  <si>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</si>
  <si>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</si>
  <si>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</si>
  <si>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</si>
  <si>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</si>
  <si>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</si>
  <si>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</si>
  <si>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</si>
  <si>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</si>
  <si>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</si>
  <si>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</si>
  <si>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</si>
  <si>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</si>
  <si>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</si>
  <si>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</si>
  <si>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</si>
  <si>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</si>
  <si>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</si>
  <si>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</si>
  <si>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</si>
  <si>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</si>
  <si>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</si>
  <si>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</si>
  <si>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</si>
  <si>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</si>
  <si>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</si>
  <si>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</si>
  <si>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</si>
  <si>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</si>
  <si>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</si>
  <si>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</si>
  <si>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</si>
  <si>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</si>
  <si>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</si>
  <si>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</si>
  <si>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</si>
  <si>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</si>
  <si>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</si>
  <si>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</si>
  <si>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</si>
  <si>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</si>
  <si>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</si>
  <si>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</si>
  <si>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</si>
  <si>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</si>
  <si>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</si>
  <si>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</si>
  <si>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</si>
  <si>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</si>
  <si>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</si>
  <si>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</si>
  <si>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</si>
  <si>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</si>
  <si>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</si>
  <si>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</si>
  <si>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</si>
  <si>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</si>
  <si>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</si>
  <si>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</si>
  <si>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</si>
  <si>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</si>
  <si>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</si>
  <si>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</si>
  <si>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</si>
  <si>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</si>
  <si>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</si>
  <si>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</si>
  <si>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</si>
  <si>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</si>
  <si>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</si>
  <si>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</si>
  <si>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</si>
  <si>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</si>
  <si>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</si>
  <si>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</si>
  <si>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</si>
  <si>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</si>
  <si>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</si>
  <si>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</si>
  <si>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</si>
  <si>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</si>
  <si>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</si>
  <si>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</si>
  <si>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</si>
  <si>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</si>
  <si>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</si>
  <si>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</si>
  <si>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</si>
  <si>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</si>
  <si>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</si>
  <si>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</si>
  <si>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</si>
  <si>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</si>
  <si>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</si>
  <si>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</si>
  <si>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</si>
  <si>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</si>
  <si>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</si>
  <si>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</si>
  <si>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</si>
  <si>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</si>
  <si>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</si>
  <si>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</si>
  <si>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</si>
  <si>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</si>
  <si>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</si>
  <si>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</si>
  <si>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</si>
  <si>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</si>
  <si>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</si>
  <si>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</si>
  <si>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</si>
  <si>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</si>
  <si>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</si>
  <si>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</si>
  <si>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</si>
  <si>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</si>
  <si>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</si>
  <si>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</si>
  <si>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</si>
  <si>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</si>
  <si>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</si>
  <si>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</si>
  <si>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</si>
  <si>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</si>
  <si>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</si>
  <si>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</si>
  <si>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</si>
  <si>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</si>
  <si>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</si>
  <si>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</si>
  <si>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</si>
  <si>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</si>
  <si>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</si>
  <si>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</si>
  <si>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</si>
  <si>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</si>
  <si>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</si>
  <si>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</si>
  <si>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</si>
  <si>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</si>
  <si>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</si>
  <si>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</si>
  <si>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</si>
  <si>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</si>
  <si>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</si>
  <si>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</si>
  <si>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</si>
  <si>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</si>
  <si>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</si>
  <si>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</si>
  <si>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</si>
  <si>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</si>
  <si>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</si>
  <si>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</si>
  <si>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</si>
  <si>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</si>
  <si>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</si>
  <si>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</si>
  <si>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</si>
  <si>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</si>
  <si>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</si>
  <si>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</si>
  <si>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</si>
  <si>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</si>
  <si>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</si>
  <si>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</si>
  <si>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</si>
  <si>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</si>
  <si>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</si>
  <si>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</si>
  <si>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</si>
  <si>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</si>
  <si>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</si>
  <si>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</si>
  <si>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</si>
  <si>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</si>
  <si>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</si>
  <si>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</si>
  <si>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</si>
  <si>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</si>
  <si>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</si>
  <si>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</si>
  <si>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</si>
  <si>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</si>
  <si>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</si>
  <si>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</si>
  <si>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</si>
  <si>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</si>
  <si>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</si>
  <si>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</si>
  <si>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</si>
  <si>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</si>
  <si>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</si>
  <si>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</si>
  <si>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</si>
  <si>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</si>
  <si>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</si>
  <si>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</si>
  <si>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</si>
  <si>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</si>
  <si>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</si>
  <si>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</si>
  <si>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</si>
  <si>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</si>
  <si>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</si>
  <si>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</si>
  <si>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</si>
  <si>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</si>
  <si>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</si>
  <si>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</si>
  <si>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</si>
  <si>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</si>
  <si>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</si>
  <si>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</si>
  <si>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</si>
  <si>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</si>
  <si>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</si>
  <si>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</si>
  <si>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</si>
  <si>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</si>
  <si>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</si>
  <si>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</si>
  <si>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</si>
  <si>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</si>
  <si>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</si>
  <si>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</si>
  <si>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</si>
  <si>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</si>
  <si>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</si>
  <si>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</si>
  <si>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</si>
  <si>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</si>
  <si>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</si>
  <si>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</si>
  <si>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</si>
  <si>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</si>
  <si>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</si>
  <si>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</si>
  <si>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</si>
  <si>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</si>
  <si>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</si>
  <si>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</si>
  <si>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</si>
  <si>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</si>
  <si>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</si>
  <si>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</si>
  <si>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</si>
  <si>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</si>
  <si>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</si>
  <si>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</si>
  <si>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</si>
  <si>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</si>
  <si>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</si>
  <si>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</si>
  <si>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</si>
  <si>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</si>
  <si>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</si>
  <si>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</si>
  <si>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</si>
  <si>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</si>
  <si>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</si>
  <si>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</si>
  <si>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</si>
  <si>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</si>
  <si>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</si>
  <si>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</si>
  <si>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</si>
  <si>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</si>
  <si>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</si>
  <si>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</si>
  <si>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</si>
  <si>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</si>
  <si>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</si>
  <si>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</si>
  <si>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</si>
  <si>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</si>
  <si>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</si>
  <si>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</si>
  <si>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</si>
  <si>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</si>
  <si>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</si>
  <si>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</si>
  <si>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</si>
  <si>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</si>
  <si>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</si>
  <si>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</si>
  <si>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</si>
  <si>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</si>
  <si>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</si>
  <si>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</si>
  <si>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</si>
  <si>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</si>
  <si>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</si>
  <si>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</si>
  <si>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</si>
  <si>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</si>
  <si>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</si>
  <si>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</si>
  <si>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</si>
  <si>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</si>
  <si>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</si>
  <si>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</si>
  <si>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</si>
  <si>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</si>
  <si>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</si>
  <si>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</si>
  <si>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</si>
  <si>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</si>
  <si>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</si>
  <si>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</si>
  <si>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</si>
  <si>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</si>
  <si>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</si>
  <si>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</si>
  <si>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</si>
  <si>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</si>
  <si>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</si>
  <si>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</si>
  <si>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</si>
  <si>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</si>
  <si>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</si>
  <si>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</si>
  <si>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</si>
  <si>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</si>
  <si>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</si>
  <si>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</si>
  <si>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</si>
  <si>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</si>
  <si>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</si>
  <si>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</si>
  <si>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</si>
  <si>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</si>
  <si>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</si>
  <si>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</si>
  <si>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</si>
  <si>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</si>
  <si>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</si>
  <si>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</si>
  <si>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</si>
  <si>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</si>
  <si>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</si>
  <si>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</si>
  <si>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</si>
  <si>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</si>
  <si>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</si>
  <si>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</si>
  <si>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</si>
  <si>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</si>
  <si>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</si>
  <si>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</si>
  <si>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</si>
  <si>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</si>
  <si>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</si>
  <si>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</si>
  <si>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</si>
  <si>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</si>
  <si>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</si>
  <si>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</si>
  <si>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</si>
  <si>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</si>
  <si>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</si>
  <si>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</si>
  <si>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</si>
  <si>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</si>
  <si>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</si>
  <si>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</si>
  <si>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</si>
  <si>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</si>
  <si>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</si>
  <si>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</si>
  <si>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</si>
  <si>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</si>
  <si>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</si>
  <si>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</si>
  <si>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</si>
  <si>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</si>
  <si>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</si>
  <si>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</si>
  <si>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</si>
  <si>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</si>
  <si>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</si>
  <si>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</si>
  <si>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</si>
  <si>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</si>
  <si>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</si>
  <si>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</si>
  <si>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</si>
  <si>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</si>
  <si>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</si>
  <si>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</si>
  <si>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</si>
  <si>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</si>
  <si>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</si>
  <si>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</si>
  <si>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</si>
  <si>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</si>
  <si>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</si>
  <si>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</si>
  <si>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</si>
  <si>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</si>
  <si>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</si>
  <si>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</si>
  <si>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</si>
  <si>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</si>
  <si>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</si>
  <si>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</si>
  <si>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</si>
  <si>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</si>
  <si>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</si>
  <si>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</si>
  <si>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</si>
  <si>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</si>
  <si>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</si>
  <si>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</si>
  <si>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</si>
  <si>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</si>
  <si>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</si>
  <si>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</si>
  <si>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</si>
  <si>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</si>
  <si>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</si>
  <si>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</si>
  <si>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</si>
  <si>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</si>
  <si>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</si>
  <si>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</si>
  <si>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</si>
  <si>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</si>
  <si>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</si>
  <si>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</si>
  <si>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</si>
  <si>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</si>
  <si>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</si>
  <si>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</si>
  <si>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</si>
  <si>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</si>
  <si>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</si>
  <si>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</si>
  <si>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</si>
  <si>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</si>
  <si>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</si>
  <si>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</si>
  <si>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</si>
  <si>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</si>
  <si>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</si>
  <si>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</si>
  <si>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</si>
  <si>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</si>
  <si>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</si>
  <si>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</si>
  <si>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</si>
  <si>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</si>
  <si>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</si>
  <si>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</si>
  <si>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</si>
  <si>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</si>
  <si>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</si>
  <si>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</si>
  <si>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</si>
  <si>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</si>
  <si>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</si>
  <si>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</si>
  <si>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</si>
  <si>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</si>
  <si>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</si>
  <si>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</si>
  <si>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</si>
  <si>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</si>
  <si>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</si>
  <si>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</si>
  <si>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</si>
  <si>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</si>
  <si>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</si>
  <si>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</si>
  <si>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</si>
  <si>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</si>
  <si>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</si>
  <si>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</si>
  <si>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</si>
  <si>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</si>
  <si>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</si>
  <si>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</si>
  <si>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</si>
  <si>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</si>
  <si>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</si>
  <si>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</si>
  <si>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</si>
  <si>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</si>
  <si>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</si>
  <si>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</si>
  <si>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</si>
  <si>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</si>
  <si>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</si>
  <si>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</si>
  <si>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</si>
  <si>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</si>
  <si>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</si>
  <si>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</si>
  <si>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</si>
  <si>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</si>
  <si>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</si>
  <si>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</si>
  <si>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</si>
  <si>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</si>
  <si>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</si>
  <si>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</si>
  <si>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</si>
  <si>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</si>
  <si>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</si>
  <si>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</si>
  <si>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</si>
  <si>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</si>
  <si>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</si>
  <si>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</si>
  <si>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</si>
  <si>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</si>
  <si>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</si>
  <si>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</si>
  <si>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</si>
  <si>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</si>
  <si>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</si>
  <si>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</si>
  <si>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</si>
  <si>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</si>
  <si>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</si>
  <si>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</si>
  <si>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</si>
  <si>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</si>
  <si>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</si>
  <si>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</si>
  <si>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</si>
  <si>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</si>
  <si>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</si>
  <si>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</si>
  <si>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</si>
  <si>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</si>
  <si>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</si>
  <si>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</si>
  <si>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</si>
  <si>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</si>
  <si>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</si>
  <si>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</si>
  <si>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</si>
  <si>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</si>
  <si>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</si>
  <si>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</si>
  <si>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</si>
  <si>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</si>
  <si>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</si>
  <si>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</si>
  <si>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</si>
  <si>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</si>
  <si>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</si>
  <si>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</si>
  <si>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</si>
  <si>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</si>
  <si>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</si>
  <si>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</si>
  <si>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</si>
  <si>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</si>
  <si>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</si>
  <si>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</si>
  <si>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</si>
  <si>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</si>
  <si>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</si>
  <si>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</si>
  <si>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</si>
  <si>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</si>
  <si>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</si>
  <si>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</si>
  <si>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</si>
  <si>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</si>
  <si>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</si>
  <si>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</si>
  <si>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</si>
  <si>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</si>
  <si>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</si>
  <si>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</si>
  <si>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</si>
  <si>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</si>
  <si>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</si>
  <si>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</si>
  <si>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</si>
  <si>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</si>
  <si>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</si>
  <si>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</si>
  <si>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</si>
  <si>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</si>
  <si>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</si>
  <si>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</si>
  <si>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</si>
  <si>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</si>
  <si>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</si>
  <si>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</si>
  <si>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</si>
  <si>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</si>
  <si>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</si>
  <si>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</si>
  <si>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</si>
  <si>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</si>
  <si>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</si>
  <si>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</si>
  <si>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</si>
  <si>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</si>
  <si>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</si>
  <si>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</si>
  <si>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</si>
  <si>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</si>
  <si>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</si>
  <si>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</si>
  <si>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</si>
  <si>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</si>
  <si>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</si>
  <si>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</si>
  <si>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</si>
  <si>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</si>
  <si>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</si>
  <si>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</si>
  <si>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</si>
  <si>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</si>
  <si>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</si>
  <si>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</si>
  <si>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</si>
  <si>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</si>
  <si>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</si>
  <si>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</si>
  <si>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</si>
  <si>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</si>
  <si>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</si>
  <si>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</si>
  <si>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</si>
  <si>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</si>
  <si>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</si>
  <si>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</si>
  <si>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</si>
  <si>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</si>
  <si>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</si>
  <si>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</si>
  <si>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</si>
  <si>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</si>
  <si>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</si>
  <si>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</si>
  <si>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</si>
  <si>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</si>
  <si>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</si>
  <si>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</si>
  <si>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</si>
  <si>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</si>
  <si>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</si>
  <si>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</si>
  <si>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</si>
  <si>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</si>
  <si>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</si>
  <si>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</si>
  <si>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</si>
  <si>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</si>
  <si>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</si>
  <si>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</si>
  <si>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</si>
  <si>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</si>
  <si>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</si>
  <si>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</si>
  <si>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</si>
  <si>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</si>
  <si>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</si>
  <si>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</si>
  <si>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</si>
  <si>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</si>
  <si>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</si>
  <si>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</si>
  <si>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</si>
  <si>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</si>
  <si>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</si>
  <si>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</si>
  <si>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</si>
  <si>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</si>
  <si>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</si>
  <si>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</si>
  <si>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</si>
  <si>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</si>
  <si>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</si>
  <si>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</si>
  <si>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</si>
  <si>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</si>
  <si>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</si>
  <si>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</si>
  <si>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</si>
  <si>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</si>
  <si>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</si>
  <si>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</si>
  <si>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</si>
  <si>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</si>
  <si>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</si>
  <si>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</si>
  <si>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</si>
  <si>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</si>
  <si>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</si>
  <si>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</si>
  <si>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</si>
  <si>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</si>
  <si>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</si>
  <si>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</si>
  <si>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</si>
  <si>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</si>
  <si>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</si>
  <si>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</si>
  <si>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</si>
  <si>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</si>
  <si>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</si>
  <si>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</si>
  <si>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</si>
  <si>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</si>
  <si>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</si>
  <si>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</si>
  <si>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</si>
  <si>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</si>
  <si>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</si>
  <si>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</si>
  <si>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</si>
  <si>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</si>
  <si>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</si>
  <si>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</si>
  <si>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</si>
  <si>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</si>
  <si>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</si>
  <si>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</si>
  <si>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</si>
  <si>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</si>
  <si>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</si>
  <si>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</si>
  <si>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</si>
  <si>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</si>
  <si>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</si>
  <si>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</si>
  <si>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</si>
  <si>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</si>
  <si>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</si>
  <si>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</si>
  <si>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</si>
  <si>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</si>
  <si>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</si>
  <si>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</si>
  <si>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</si>
  <si>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</si>
  <si>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</si>
  <si>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</si>
  <si>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</si>
  <si>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</si>
  <si>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</si>
  <si>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</si>
  <si>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</si>
  <si>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</si>
  <si>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</si>
  <si>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</si>
  <si>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</si>
  <si>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</si>
  <si>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</si>
  <si>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</si>
  <si>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</si>
  <si>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</si>
  <si>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</si>
  <si>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</si>
  <si>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</si>
  <si>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</si>
  <si>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</si>
  <si>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</si>
  <si>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</si>
  <si>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</si>
  <si>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</si>
  <si>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</si>
  <si>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</si>
  <si>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</si>
  <si>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</si>
  <si>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</si>
  <si>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</si>
  <si>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</si>
  <si>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</si>
  <si>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</si>
  <si>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</si>
  <si>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</si>
  <si>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</si>
  <si>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</si>
  <si>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</si>
  <si>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</si>
  <si>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</si>
  <si>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</si>
  <si>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</si>
  <si>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</si>
  <si>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</si>
  <si>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</si>
  <si>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</si>
  <si>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</si>
  <si>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</si>
  <si>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</si>
  <si>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</si>
  <si>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</si>
  <si>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</si>
  <si>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</si>
  <si>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</si>
  <si>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</si>
  <si>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</si>
  <si>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</si>
  <si>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</si>
  <si>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</si>
  <si>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</si>
  <si>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</si>
  <si>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</si>
  <si>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</si>
  <si>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</si>
  <si>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</si>
  <si>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</si>
  <si>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</si>
  <si>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</si>
  <si>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</si>
  <si>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</si>
  <si>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</si>
  <si>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</si>
  <si>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</si>
  <si>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</si>
  <si>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</si>
  <si>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</si>
  <si>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</si>
  <si>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</si>
  <si>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</si>
  <si>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</si>
  <si>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</si>
  <si>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</si>
  <si>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</si>
  <si>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</si>
  <si>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</si>
  <si>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</si>
  <si>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</si>
  <si>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</si>
  <si>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</si>
  <si>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</si>
  <si>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</si>
  <si>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</si>
  <si>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</si>
  <si>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</si>
  <si>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</si>
  <si>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</si>
  <si>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</si>
  <si>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</si>
  <si>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</si>
  <si>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</si>
  <si>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</si>
  <si>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</si>
  <si>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</si>
  <si>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</si>
  <si>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</si>
  <si>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</si>
  <si>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</si>
  <si>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</si>
  <si>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</si>
  <si>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</si>
  <si>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</si>
  <si>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</si>
  <si>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</si>
  <si>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</si>
  <si>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</si>
  <si>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</si>
  <si>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</si>
  <si>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</si>
  <si>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</si>
  <si>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</si>
  <si>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</si>
  <si>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</si>
  <si>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</si>
  <si>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</si>
  <si>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</si>
  <si>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</si>
  <si>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</si>
  <si>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</si>
  <si>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</si>
  <si>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</si>
  <si>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</si>
  <si>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</si>
  <si>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</si>
  <si>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</si>
  <si>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</si>
  <si>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</si>
  <si>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</si>
  <si>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</si>
  <si>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</si>
  <si>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</si>
  <si>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</si>
  <si>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</si>
  <si>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</si>
  <si>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</si>
  <si>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</si>
  <si>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</si>
  <si>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</si>
  <si>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</si>
  <si>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</si>
  <si>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金币</t>
    <phoneticPr fontId="2" type="noConversion"/>
  </si>
  <si>
    <t>灵玉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</si>
</sst>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3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4" xfId="4" applyAlignment="1">
      <alignment horizontal="center" vertical="center" wrapText="1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24" t="s">
        <v>13</v>
      </c>
      <c r="C2" s="125"/>
      <c r="D2" s="125"/>
      <c r="E2" s="126"/>
    </row>
    <row r="3" spans="2:5" ht="35.1" customHeight="1" x14ac:dyDescent="0.2">
      <c r="B3" s="2" t="s">
        <v>0</v>
      </c>
      <c r="C3" s="3" t="s">
        <v>11</v>
      </c>
      <c r="D3" s="127" t="s">
        <v>1</v>
      </c>
      <c r="E3" s="129" t="s">
        <v>14</v>
      </c>
    </row>
    <row r="4" spans="2:5" ht="35.1" customHeight="1" x14ac:dyDescent="0.2">
      <c r="B4" s="2" t="s">
        <v>2</v>
      </c>
      <c r="C4" s="3" t="s">
        <v>12</v>
      </c>
      <c r="D4" s="128"/>
      <c r="E4" s="130"/>
    </row>
    <row r="5" spans="2:5" ht="35.1" customHeight="1" x14ac:dyDescent="0.2">
      <c r="B5" s="4" t="s">
        <v>3</v>
      </c>
      <c r="C5" s="131" t="s">
        <v>15</v>
      </c>
      <c r="D5" s="132"/>
      <c r="E5" s="133"/>
    </row>
    <row r="6" spans="2:5" ht="18" x14ac:dyDescent="0.2">
      <c r="B6" s="134" t="s">
        <v>4</v>
      </c>
      <c r="C6" s="135"/>
      <c r="D6" s="135"/>
      <c r="E6" s="136"/>
    </row>
    <row r="7" spans="2:5" ht="18" x14ac:dyDescent="0.2">
      <c r="B7" s="5" t="s">
        <v>5</v>
      </c>
      <c r="C7" s="6" t="s">
        <v>6</v>
      </c>
      <c r="D7" s="122" t="s">
        <v>7</v>
      </c>
      <c r="E7" s="123"/>
    </row>
    <row r="8" spans="2:5" x14ac:dyDescent="0.2">
      <c r="B8" s="7">
        <v>43490</v>
      </c>
      <c r="C8" s="8" t="s">
        <v>10</v>
      </c>
      <c r="D8" s="137" t="s">
        <v>8</v>
      </c>
      <c r="E8" s="138"/>
    </row>
    <row r="9" spans="2:5" x14ac:dyDescent="0.2">
      <c r="B9" s="7"/>
      <c r="C9" s="8"/>
      <c r="D9" s="137"/>
      <c r="E9" s="138"/>
    </row>
    <row r="10" spans="2:5" x14ac:dyDescent="0.2">
      <c r="B10" s="9"/>
      <c r="C10" s="8"/>
      <c r="D10" s="137"/>
      <c r="E10" s="138"/>
    </row>
    <row r="11" spans="2:5" x14ac:dyDescent="0.2">
      <c r="B11" s="9"/>
      <c r="C11" s="8"/>
      <c r="D11" s="137"/>
      <c r="E11" s="138"/>
    </row>
    <row r="12" spans="2:5" x14ac:dyDescent="0.2">
      <c r="B12" s="9"/>
      <c r="C12" s="8"/>
      <c r="D12" s="137"/>
      <c r="E12" s="138"/>
    </row>
    <row r="13" spans="2:5" x14ac:dyDescent="0.2">
      <c r="B13" s="9"/>
      <c r="C13" s="8"/>
      <c r="D13" s="137"/>
      <c r="E13" s="138"/>
    </row>
    <row r="14" spans="2:5" x14ac:dyDescent="0.2">
      <c r="B14" s="9"/>
      <c r="C14" s="8"/>
      <c r="D14" s="137"/>
      <c r="E14" s="138"/>
    </row>
    <row r="15" spans="2:5" x14ac:dyDescent="0.2">
      <c r="B15" s="9"/>
      <c r="C15" s="8"/>
      <c r="D15" s="137"/>
      <c r="E15" s="138"/>
    </row>
    <row r="16" spans="2:5" x14ac:dyDescent="0.2">
      <c r="B16" s="9"/>
      <c r="C16" s="8"/>
      <c r="D16" s="137"/>
      <c r="E16" s="138"/>
    </row>
    <row r="17" spans="2:5" x14ac:dyDescent="0.2">
      <c r="B17" s="9"/>
      <c r="C17" s="8"/>
      <c r="D17" s="137"/>
      <c r="E17" s="138"/>
    </row>
    <row r="18" spans="2:5" x14ac:dyDescent="0.2">
      <c r="B18" s="9"/>
      <c r="C18" s="8"/>
      <c r="D18" s="137"/>
      <c r="E18" s="138"/>
    </row>
    <row r="19" spans="2:5" x14ac:dyDescent="0.2">
      <c r="B19" s="9"/>
      <c r="C19" s="8"/>
      <c r="D19" s="137"/>
      <c r="E19" s="138"/>
    </row>
    <row r="20" spans="2:5" x14ac:dyDescent="0.2">
      <c r="B20" s="9"/>
      <c r="C20" s="8"/>
      <c r="D20" s="137"/>
      <c r="E20" s="138"/>
    </row>
    <row r="21" spans="2:5" x14ac:dyDescent="0.2">
      <c r="B21" s="9"/>
      <c r="C21" s="8"/>
      <c r="D21" s="137"/>
      <c r="E21" s="138"/>
    </row>
    <row r="22" spans="2:5" x14ac:dyDescent="0.2">
      <c r="B22" s="9"/>
      <c r="C22" s="8"/>
      <c r="D22" s="137"/>
      <c r="E22" s="138"/>
    </row>
    <row r="23" spans="2:5" x14ac:dyDescent="0.2">
      <c r="B23" s="9"/>
      <c r="C23" s="8"/>
      <c r="D23" s="137"/>
      <c r="E23" s="138"/>
    </row>
    <row r="24" spans="2:5" x14ac:dyDescent="0.2">
      <c r="B24" s="9"/>
      <c r="C24" s="8"/>
      <c r="D24" s="137"/>
      <c r="E24" s="138"/>
    </row>
    <row r="25" spans="2:5" x14ac:dyDescent="0.2">
      <c r="B25" s="9"/>
      <c r="C25" s="8"/>
      <c r="D25" s="137"/>
      <c r="E25" s="138"/>
    </row>
    <row r="26" spans="2:5" x14ac:dyDescent="0.2">
      <c r="B26" s="9"/>
      <c r="C26" s="8"/>
      <c r="D26" s="137"/>
      <c r="E26" s="138"/>
    </row>
    <row r="27" spans="2:5" x14ac:dyDescent="0.2">
      <c r="B27" s="9"/>
      <c r="C27" s="8"/>
      <c r="D27" s="137"/>
      <c r="E27" s="138"/>
    </row>
    <row r="28" spans="2:5" ht="18" thickBot="1" x14ac:dyDescent="0.25">
      <c r="B28" s="10"/>
      <c r="C28" s="11"/>
      <c r="D28" s="139"/>
      <c r="E28" s="140"/>
    </row>
    <row r="30" spans="2:5" x14ac:dyDescent="0.2">
      <c r="B30" s="141" t="s">
        <v>9</v>
      </c>
      <c r="C30" s="141"/>
      <c r="D30" s="141"/>
      <c r="E30" s="141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314</v>
      </c>
      <c r="E2" s="12" t="s">
        <v>523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533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534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535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536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537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538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539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540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541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542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543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544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545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546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547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548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549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550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551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552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553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554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555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556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557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558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559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560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561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562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563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564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565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566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567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568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569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570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571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572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573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574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482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270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271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272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opLeftCell="F1" zoomScaleNormal="100" workbookViewId="0">
      <selection activeCell="R21" sqref="R21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2" t="s">
        <v>960</v>
      </c>
      <c r="BN2" s="142"/>
      <c r="BO2" s="142"/>
      <c r="BP2" s="142"/>
      <c r="BQ2" s="142"/>
      <c r="BR2" s="142" t="s">
        <v>961</v>
      </c>
      <c r="BS2" s="142"/>
      <c r="BT2" s="142"/>
      <c r="BU2" s="142"/>
      <c r="BV2" s="142"/>
      <c r="BW2" s="142" t="s">
        <v>962</v>
      </c>
      <c r="BX2" s="142"/>
      <c r="BY2" s="142"/>
      <c r="BZ2" s="142"/>
      <c r="CA2" s="142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287</v>
      </c>
      <c r="L3" s="12" t="s">
        <v>90</v>
      </c>
      <c r="M3" s="12" t="s">
        <v>99</v>
      </c>
      <c r="N3" s="12" t="s">
        <v>896</v>
      </c>
      <c r="O3" s="12" t="s">
        <v>896</v>
      </c>
      <c r="P3" s="12" t="s">
        <v>896</v>
      </c>
      <c r="Q3" s="12" t="s">
        <v>688</v>
      </c>
      <c r="R3" s="12" t="s">
        <v>854</v>
      </c>
      <c r="S3" s="12" t="s">
        <v>857</v>
      </c>
      <c r="T3" s="12" t="s">
        <v>100</v>
      </c>
      <c r="U3" s="12" t="s">
        <v>857</v>
      </c>
      <c r="V3" s="12" t="s">
        <v>853</v>
      </c>
      <c r="W3" s="12" t="s">
        <v>857</v>
      </c>
      <c r="X3" s="12" t="s">
        <v>98</v>
      </c>
      <c r="Y3" s="12" t="s">
        <v>930</v>
      </c>
      <c r="Z3" s="12" t="s">
        <v>931</v>
      </c>
      <c r="AB3" s="53" t="s">
        <v>429</v>
      </c>
      <c r="AC3" s="53" t="s">
        <v>430</v>
      </c>
      <c r="AD3" s="53" t="s">
        <v>431</v>
      </c>
      <c r="AE3" s="53" t="s">
        <v>432</v>
      </c>
      <c r="AH3" s="12" t="s">
        <v>855</v>
      </c>
      <c r="AI3" s="12" t="s">
        <v>858</v>
      </c>
      <c r="AJ3" s="12" t="s">
        <v>856</v>
      </c>
      <c r="AK3" s="12" t="s">
        <v>859</v>
      </c>
      <c r="AL3" s="12" t="s">
        <v>862</v>
      </c>
      <c r="AM3" s="12" t="s">
        <v>860</v>
      </c>
      <c r="AN3" s="12" t="s">
        <v>863</v>
      </c>
      <c r="AO3" s="12" t="s">
        <v>861</v>
      </c>
      <c r="AP3" s="12" t="s">
        <v>864</v>
      </c>
      <c r="AR3" s="12" t="s">
        <v>865</v>
      </c>
      <c r="AS3" s="12" t="s">
        <v>866</v>
      </c>
      <c r="AT3" s="12" t="s">
        <v>907</v>
      </c>
      <c r="AU3" s="12" t="s">
        <v>921</v>
      </c>
      <c r="AV3" s="12" t="s">
        <v>867</v>
      </c>
      <c r="AW3" s="12" t="s">
        <v>907</v>
      </c>
      <c r="AX3" s="12" t="s">
        <v>921</v>
      </c>
      <c r="AY3" s="12" t="s">
        <v>868</v>
      </c>
      <c r="AZ3" s="12" t="s">
        <v>907</v>
      </c>
      <c r="BA3" s="12" t="s">
        <v>921</v>
      </c>
      <c r="BC3" s="12" t="s">
        <v>908</v>
      </c>
      <c r="BD3" s="12" t="s">
        <v>917</v>
      </c>
      <c r="BE3" s="12" t="s">
        <v>907</v>
      </c>
      <c r="BF3" s="12" t="s">
        <v>918</v>
      </c>
      <c r="BH3" s="53" t="s">
        <v>923</v>
      </c>
      <c r="BI3" s="53" t="s">
        <v>907</v>
      </c>
      <c r="BJ3" s="23" t="s">
        <v>922</v>
      </c>
      <c r="BL3" s="12" t="s">
        <v>865</v>
      </c>
      <c r="BM3" s="12" t="s">
        <v>866</v>
      </c>
      <c r="BN3" s="12" t="s">
        <v>959</v>
      </c>
      <c r="BO3" s="12" t="s">
        <v>907</v>
      </c>
      <c r="BP3" s="12" t="s">
        <v>921</v>
      </c>
      <c r="BQ3" s="12" t="s">
        <v>940</v>
      </c>
      <c r="BR3" s="12" t="s">
        <v>867</v>
      </c>
      <c r="BS3" s="12" t="s">
        <v>959</v>
      </c>
      <c r="BT3" s="12" t="s">
        <v>907</v>
      </c>
      <c r="BU3" s="12" t="s">
        <v>921</v>
      </c>
      <c r="BV3" s="12" t="s">
        <v>940</v>
      </c>
      <c r="BW3" s="12" t="s">
        <v>868</v>
      </c>
      <c r="BX3" s="12" t="s">
        <v>959</v>
      </c>
      <c r="BY3" s="12" t="s">
        <v>907</v>
      </c>
      <c r="BZ3" s="12" t="s">
        <v>921</v>
      </c>
      <c r="CA3" s="12" t="s">
        <v>940</v>
      </c>
      <c r="CC3" s="12" t="s">
        <v>908</v>
      </c>
      <c r="CD3" s="12" t="s">
        <v>939</v>
      </c>
      <c r="CE3" s="12" t="s">
        <v>938</v>
      </c>
      <c r="CF3" s="12" t="s">
        <v>907</v>
      </c>
      <c r="CG3" s="12" t="s">
        <v>918</v>
      </c>
      <c r="CH3" s="12" t="s">
        <v>932</v>
      </c>
      <c r="CJ3" s="12" t="s">
        <v>933</v>
      </c>
      <c r="CK3" s="12" t="s">
        <v>941</v>
      </c>
      <c r="CL3" s="12" t="s">
        <v>963</v>
      </c>
      <c r="CM3" s="12" t="s">
        <v>934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32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909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32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909</v>
      </c>
      <c r="CE4" s="117" t="s">
        <v>909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909</v>
      </c>
      <c r="CK4" s="117" t="s">
        <v>942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878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42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910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42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9</v>
      </c>
      <c r="BZ5" s="115">
        <f t="shared" ref="BZ5:BZ63" si="29">MATCH(BY5,$CG$4:$CG$23,1)</f>
        <v>5</v>
      </c>
      <c r="CA5" s="117" t="str">
        <f t="shared" ref="CA5:CA63" si="30">INDEX($CD$4:$CD$23,BZ5)</f>
        <v>众合+1</v>
      </c>
      <c r="CC5" s="114">
        <v>2</v>
      </c>
      <c r="CD5" s="114" t="s">
        <v>910</v>
      </c>
      <c r="CE5" s="117" t="s">
        <v>910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910</v>
      </c>
      <c r="CK5" s="117" t="s">
        <v>943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797</v>
      </c>
      <c r="I6" s="25">
        <v>3</v>
      </c>
      <c r="J6" s="113" t="s">
        <v>879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49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911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49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924</v>
      </c>
      <c r="CE6" s="117" t="s">
        <v>910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911</v>
      </c>
      <c r="CK6" s="117" t="s">
        <v>944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796</v>
      </c>
      <c r="I7" s="25">
        <v>4</v>
      </c>
      <c r="J7" s="113" t="s">
        <v>880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56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915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56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911</v>
      </c>
      <c r="CE7" s="117" t="s">
        <v>911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915</v>
      </c>
      <c r="CK7" s="117" t="s">
        <v>945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881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62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912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62</v>
      </c>
      <c r="BX8" s="118" t="str">
        <f t="shared" si="27"/>
        <v>叫唤</v>
      </c>
      <c r="BY8" s="114">
        <f t="shared" si="28"/>
        <v>17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914</v>
      </c>
      <c r="CE8" s="117" t="s">
        <v>911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912</v>
      </c>
      <c r="CK8" s="117" t="s">
        <v>946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882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67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913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67</v>
      </c>
      <c r="BX9" s="118" t="str">
        <f t="shared" si="27"/>
        <v>叫唤</v>
      </c>
      <c r="BY9" s="114">
        <f t="shared" si="28"/>
        <v>19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950</v>
      </c>
      <c r="CE9" s="117" t="s">
        <v>911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913</v>
      </c>
      <c r="CK9" s="117" t="s">
        <v>947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883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71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919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71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915</v>
      </c>
      <c r="CE10" s="117" t="s">
        <v>915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919</v>
      </c>
      <c r="CK10" s="117" t="s">
        <v>948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884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920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951</v>
      </c>
      <c r="CE11" s="117" t="s">
        <v>915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920</v>
      </c>
      <c r="CK11" s="117" t="s">
        <v>949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885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78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78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925</v>
      </c>
      <c r="CE12" s="117" t="s">
        <v>915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886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81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81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952</v>
      </c>
      <c r="CE13" s="117" t="s">
        <v>912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887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953</v>
      </c>
      <c r="CE14" s="117" t="s">
        <v>912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888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86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86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926</v>
      </c>
      <c r="CE15" s="117" t="s">
        <v>912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889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954</v>
      </c>
      <c r="CE16" s="117" t="s">
        <v>913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890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955</v>
      </c>
      <c r="CE17" s="117" t="s">
        <v>913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891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93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93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916</v>
      </c>
      <c r="CE18" s="117" t="s">
        <v>913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892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919</v>
      </c>
      <c r="CE19" s="117" t="s">
        <v>919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893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956</v>
      </c>
      <c r="CE20" s="117" t="s">
        <v>919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894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99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99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927</v>
      </c>
      <c r="CE21" s="117" t="s">
        <v>919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895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957</v>
      </c>
      <c r="CE22" s="117" t="s">
        <v>920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897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958</v>
      </c>
      <c r="CE23" s="117" t="s">
        <v>920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898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7.4999999999999997E-3</v>
      </c>
      <c r="AP24" s="111">
        <f>ROUND(SUM(AO$4:AO24),2)</f>
        <v>0.2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899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1.125E-2</v>
      </c>
      <c r="AP25" s="111">
        <f>ROUND(SUM(AO$4:AO25),2)</f>
        <v>0.21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107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107</v>
      </c>
      <c r="BX25" s="118" t="str">
        <f t="shared" si="27"/>
        <v>焦热</v>
      </c>
      <c r="BY25" s="114">
        <f t="shared" si="28"/>
        <v>35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900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7.4999999999999997E-2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1.4999999999999999E-2</v>
      </c>
      <c r="AP26" s="111">
        <f>ROUND(SUM(AO$4:AO26),2)</f>
        <v>0.22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901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1.8749999999999999E-2</v>
      </c>
      <c r="AP27" s="111">
        <f>ROUND(SUM(AO$4:AO27),2)</f>
        <v>0.24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110</v>
      </c>
      <c r="AZ27" s="114">
        <f t="shared" si="15"/>
        <v>22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110</v>
      </c>
      <c r="BX27" s="118" t="str">
        <f t="shared" si="27"/>
        <v>大焦热</v>
      </c>
      <c r="BY27" s="114">
        <f t="shared" si="28"/>
        <v>36</v>
      </c>
      <c r="BZ27" s="115">
        <f t="shared" si="29"/>
        <v>15</v>
      </c>
      <c r="CA27" s="117" t="str">
        <f t="shared" si="30"/>
        <v>焦热+2</v>
      </c>
    </row>
    <row r="28" spans="1:86" ht="16.5" x14ac:dyDescent="0.2">
      <c r="I28" s="113">
        <v>25</v>
      </c>
      <c r="J28" s="113" t="s">
        <v>902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2.2499999999999999E-2</v>
      </c>
      <c r="AP28" s="111">
        <f>ROUND(SUM(AO$4:AO28),2)</f>
        <v>0.27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903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0.32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114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114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904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0.41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905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0.52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906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0.66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119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119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0.83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0.87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0.94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1.02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1.1299999999999999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1.27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1.32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1.41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1.52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131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131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1.66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1.83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1.89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1.98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2.11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2.27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2.46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2.52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2.62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2.76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141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141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2.92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142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142</v>
      </c>
      <c r="BX52" s="118" t="str">
        <f t="shared" si="27"/>
        <v>无间</v>
      </c>
      <c r="BY52" s="114">
        <f t="shared" si="28"/>
        <v>49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3.13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3.2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3.3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3.44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3.62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146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146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3.83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147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147</v>
      </c>
      <c r="BX58" s="118" t="str">
        <f t="shared" si="27"/>
        <v>无间</v>
      </c>
      <c r="BY58" s="114">
        <f t="shared" si="28"/>
        <v>51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3.91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4.04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4.21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149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149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4.42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4.68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4.78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4.93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5.13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5.38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5.68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5.79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5.96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6.19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6.48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6.83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6.96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7.16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7.42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7.76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8.16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8.31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8.5500000000000007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8.86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9.25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9.7200000000000006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9.91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10.199999999999999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10.58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11.06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11.64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11.85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12.18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12.62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13.17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13.83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14.06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14.4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14.86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15.44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16.13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16.37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16.739999999999998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17.22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17.829999999999998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18.57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18.82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19.21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19.73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20.38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21.16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21.43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21.84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22.39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23.07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23.9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24.18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24.62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25.2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25.92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26.79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27.09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27.55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28.15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28.91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29.83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30.18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30.72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31.44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32.340000000000003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33.42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33.82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34.43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35.24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36.26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37.479999999999997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37.94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38.64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39.57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40.729999999999997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42.13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42.65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43.44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44.49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45.81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47.39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47.97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48.86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50.03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51.5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53.27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53.92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54.91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56.22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57.86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59.83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workbookViewId="0">
      <selection activeCell="AQ26" sqref="AQ26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3" t="s">
        <v>105</v>
      </c>
      <c r="B3" s="143"/>
      <c r="C3" s="143"/>
      <c r="D3" s="143"/>
      <c r="E3" s="143"/>
      <c r="F3" s="143"/>
      <c r="G3" s="143"/>
      <c r="H3" s="143"/>
      <c r="I3" s="143"/>
      <c r="J3" s="143"/>
      <c r="L3" s="142" t="s">
        <v>114</v>
      </c>
      <c r="M3" s="142"/>
      <c r="N3" s="142"/>
      <c r="O3" s="142"/>
      <c r="P3" s="142"/>
      <c r="Q3" s="142"/>
      <c r="R3" s="142"/>
      <c r="S3" s="142"/>
      <c r="T3" s="142"/>
      <c r="U3" s="142"/>
      <c r="V3" s="142"/>
      <c r="X3" s="142" t="s">
        <v>120</v>
      </c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K3" s="143" t="s">
        <v>102</v>
      </c>
      <c r="AL3" s="143"/>
      <c r="AM3" s="143"/>
      <c r="AN3" s="143"/>
      <c r="AO3" s="143"/>
      <c r="AP3" s="143"/>
      <c r="AS3" s="142" t="s">
        <v>655</v>
      </c>
      <c r="AT3" s="142"/>
      <c r="AU3" s="142"/>
      <c r="AV3" s="142"/>
      <c r="AW3" s="142"/>
      <c r="AX3" s="142"/>
      <c r="BA3" s="142" t="s">
        <v>40</v>
      </c>
      <c r="BB3" s="142"/>
      <c r="BC3" s="142"/>
      <c r="BD3" s="142"/>
      <c r="BE3" s="142"/>
      <c r="BF3" s="142"/>
    </row>
    <row r="4" spans="1:58" ht="17.25" x14ac:dyDescent="0.2">
      <c r="A4" s="12" t="s">
        <v>34</v>
      </c>
      <c r="B4" s="12" t="s">
        <v>978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843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273</v>
      </c>
      <c r="V4" s="12" t="s">
        <v>274</v>
      </c>
      <c r="X4" s="12" t="s">
        <v>34</v>
      </c>
      <c r="Y4" s="12" t="s">
        <v>119</v>
      </c>
      <c r="Z4" s="12" t="s">
        <v>843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273</v>
      </c>
      <c r="AH4" s="12" t="s">
        <v>274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4">
        <f>SUM(Y$5:Y6)</f>
        <v>9</v>
      </c>
      <c r="AA6" s="69">
        <v>20</v>
      </c>
      <c r="AB6" s="14">
        <f>INDEX($D$6:$D$34,X6)*AA6</f>
        <v>100</v>
      </c>
      <c r="AC6" s="25">
        <v>60</v>
      </c>
      <c r="AD6" s="14">
        <f>INDEX($F$6:$F$34,X6)*AC6</f>
        <v>600</v>
      </c>
      <c r="AE6" s="25">
        <v>90</v>
      </c>
      <c r="AF6" s="14">
        <f>INDEX($I$6:$I$34,X6)*AE6</f>
        <v>2250</v>
      </c>
      <c r="AG6" s="36">
        <v>120</v>
      </c>
      <c r="AH6" s="14">
        <f>INDEX($I$6:$I$34,X6)*AG6</f>
        <v>3000</v>
      </c>
      <c r="AK6" s="25">
        <v>2</v>
      </c>
      <c r="AL6" s="25">
        <v>1</v>
      </c>
      <c r="AM6" s="25">
        <v>2</v>
      </c>
      <c r="AN6" s="98">
        <f t="shared" ref="AN6:AN25" si="6">INDEX($D$6:$D$25,AL6)</f>
        <v>5</v>
      </c>
      <c r="AO6" s="98">
        <f t="shared" ref="AO6:AO25" si="7">INT(INDEX($F$5:$F$25,AL6)+AM6*INDEX($G$6:$G$25,AL6))</f>
        <v>4</v>
      </c>
      <c r="AP6" s="98">
        <f t="shared" ref="AP6:AP25" si="8">INT(INDEX($I$5:$I$25,AL6)+AM6*INDEX($J$6:$J$25,AL6))</f>
        <v>16</v>
      </c>
      <c r="AS6" s="17">
        <v>2</v>
      </c>
      <c r="AT6" s="14">
        <f t="shared" ref="AT6:AT25" si="9">INDEX($L$5:$L$25,MATCH(AS6-1,$N$5:$N$25,1))+1</f>
        <v>1</v>
      </c>
      <c r="AU6" s="14">
        <f t="shared" ref="AU6:AU25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25" si="11">INDEX($X$5:$X$25,MATCH(BA6-1,$Z$5:$Z$25,1))+1</f>
        <v>1</v>
      </c>
      <c r="BC6" s="14">
        <f t="shared" ref="BC6:BC25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120">
        <v>2</v>
      </c>
      <c r="Y7" s="25">
        <v>9</v>
      </c>
      <c r="Z7" s="14">
        <f>SUM(Y$5:Y7)</f>
        <v>18</v>
      </c>
      <c r="AA7" s="25">
        <v>40</v>
      </c>
      <c r="AB7" s="14">
        <f t="shared" ref="AB7:AB34" si="18">INDEX($D$6:$D$34,X7)*AA7</f>
        <v>240</v>
      </c>
      <c r="AC7" s="25">
        <v>60</v>
      </c>
      <c r="AD7" s="14">
        <f t="shared" ref="AD7:AD34" si="19">INDEX($F$6:$F$34,X7)*AC7</f>
        <v>900</v>
      </c>
      <c r="AE7" s="69">
        <v>90</v>
      </c>
      <c r="AF7" s="14">
        <f t="shared" ref="AF7:AF34" si="20">INDEX($I$6:$I$34,X7)*AE7</f>
        <v>2700</v>
      </c>
      <c r="AG7" s="36">
        <v>180</v>
      </c>
      <c r="AH7" s="14">
        <f t="shared" ref="AH7:AH34" si="21">INDEX($I$6:$I$34,X7)*AG7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120">
        <v>3</v>
      </c>
      <c r="Y8" s="25">
        <v>9</v>
      </c>
      <c r="Z8" s="14">
        <f>SUM(Y$5:Y8)</f>
        <v>27</v>
      </c>
      <c r="AA8" s="25">
        <v>40</v>
      </c>
      <c r="AB8" s="14">
        <f t="shared" si="18"/>
        <v>280</v>
      </c>
      <c r="AC8" s="25">
        <v>60</v>
      </c>
      <c r="AD8" s="14">
        <f t="shared" si="19"/>
        <v>1200</v>
      </c>
      <c r="AE8" s="69">
        <v>90</v>
      </c>
      <c r="AF8" s="14">
        <f t="shared" si="20"/>
        <v>3150</v>
      </c>
      <c r="AG8" s="36">
        <v>240</v>
      </c>
      <c r="AH8" s="14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120">
        <v>4</v>
      </c>
      <c r="Y9" s="25">
        <v>9</v>
      </c>
      <c r="Z9" s="14">
        <f>SUM(Y$5:Y9)</f>
        <v>36</v>
      </c>
      <c r="AA9" s="25">
        <v>40</v>
      </c>
      <c r="AB9" s="14">
        <f t="shared" si="18"/>
        <v>320</v>
      </c>
      <c r="AC9" s="25">
        <v>60</v>
      </c>
      <c r="AD9" s="14">
        <f t="shared" si="19"/>
        <v>1500</v>
      </c>
      <c r="AE9" s="69">
        <v>90</v>
      </c>
      <c r="AF9" s="14">
        <f t="shared" si="20"/>
        <v>3600</v>
      </c>
      <c r="AG9" s="36">
        <v>240</v>
      </c>
      <c r="AH9" s="14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120">
        <v>5</v>
      </c>
      <c r="Y10" s="120">
        <v>9</v>
      </c>
      <c r="Z10" s="14">
        <f>SUM(Y$5:Y10)</f>
        <v>45</v>
      </c>
      <c r="AA10" s="25">
        <v>40</v>
      </c>
      <c r="AB10" s="14">
        <f t="shared" si="18"/>
        <v>360</v>
      </c>
      <c r="AC10" s="25">
        <v>60</v>
      </c>
      <c r="AD10" s="14">
        <f t="shared" si="19"/>
        <v>1800</v>
      </c>
      <c r="AE10" s="69">
        <v>90</v>
      </c>
      <c r="AF10" s="14">
        <f t="shared" si="20"/>
        <v>4050</v>
      </c>
      <c r="AG10" s="36">
        <v>300</v>
      </c>
      <c r="AH10" s="14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120">
        <v>6</v>
      </c>
      <c r="Y11" s="120">
        <v>9</v>
      </c>
      <c r="Z11" s="14">
        <f>SUM(Y$5:Y11)</f>
        <v>54</v>
      </c>
      <c r="AA11" s="25">
        <v>40</v>
      </c>
      <c r="AB11" s="14">
        <f t="shared" si="18"/>
        <v>400</v>
      </c>
      <c r="AC11" s="25">
        <v>60</v>
      </c>
      <c r="AD11" s="14">
        <f t="shared" si="19"/>
        <v>2100</v>
      </c>
      <c r="AE11" s="69">
        <v>90</v>
      </c>
      <c r="AF11" s="14">
        <f t="shared" si="20"/>
        <v>4500</v>
      </c>
      <c r="AG11" s="36">
        <v>300</v>
      </c>
      <c r="AH11" s="14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120">
        <v>7</v>
      </c>
      <c r="Y12" s="120">
        <v>9</v>
      </c>
      <c r="Z12" s="14">
        <f>SUM(Y$5:Y12)</f>
        <v>63</v>
      </c>
      <c r="AA12" s="25">
        <v>40</v>
      </c>
      <c r="AB12" s="14">
        <f t="shared" si="18"/>
        <v>480</v>
      </c>
      <c r="AC12" s="25">
        <v>60</v>
      </c>
      <c r="AD12" s="14">
        <f t="shared" si="19"/>
        <v>2400</v>
      </c>
      <c r="AE12" s="69">
        <v>90</v>
      </c>
      <c r="AF12" s="14">
        <f t="shared" si="20"/>
        <v>5400</v>
      </c>
      <c r="AG12" s="36">
        <v>300</v>
      </c>
      <c r="AH12" s="14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120">
        <v>8</v>
      </c>
      <c r="Y13" s="120">
        <v>9</v>
      </c>
      <c r="Z13" s="14">
        <f>SUM(Y$5:Y13)</f>
        <v>72</v>
      </c>
      <c r="AA13" s="25">
        <v>40</v>
      </c>
      <c r="AB13" s="14">
        <f t="shared" si="18"/>
        <v>560</v>
      </c>
      <c r="AC13" s="25">
        <v>60</v>
      </c>
      <c r="AD13" s="14">
        <f t="shared" si="19"/>
        <v>2700</v>
      </c>
      <c r="AE13" s="69">
        <v>90</v>
      </c>
      <c r="AF13" s="14">
        <f t="shared" si="20"/>
        <v>6300</v>
      </c>
      <c r="AG13" s="36">
        <v>300</v>
      </c>
      <c r="AH13" s="14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120">
        <v>9</v>
      </c>
      <c r="Y14" s="120">
        <v>9</v>
      </c>
      <c r="Z14" s="14">
        <f>SUM(Y$5:Y14)</f>
        <v>81</v>
      </c>
      <c r="AA14" s="25">
        <v>40</v>
      </c>
      <c r="AB14" s="14">
        <f t="shared" si="18"/>
        <v>640</v>
      </c>
      <c r="AC14" s="25">
        <v>60</v>
      </c>
      <c r="AD14" s="14">
        <f t="shared" si="19"/>
        <v>3000</v>
      </c>
      <c r="AE14" s="69">
        <v>90</v>
      </c>
      <c r="AF14" s="14">
        <f t="shared" si="20"/>
        <v>7200</v>
      </c>
      <c r="AG14" s="36">
        <v>300</v>
      </c>
      <c r="AH14" s="14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25" si="22">INDEX($P$6:$P$25,AT14)</f>
        <v>120</v>
      </c>
      <c r="AW14" s="14">
        <f t="shared" ref="AW14:AW25" si="23">INDEX($R$6:$R$25,AT14)</f>
        <v>450</v>
      </c>
      <c r="AX14" s="14">
        <f t="shared" ref="AX14:AX25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120">
        <v>10</v>
      </c>
      <c r="Y15" s="120">
        <v>9</v>
      </c>
      <c r="Z15" s="14">
        <f>SUM(Y$5:Y15)</f>
        <v>90</v>
      </c>
      <c r="AA15" s="25">
        <v>40</v>
      </c>
      <c r="AB15" s="14">
        <f t="shared" si="18"/>
        <v>720</v>
      </c>
      <c r="AC15" s="25">
        <v>60</v>
      </c>
      <c r="AD15" s="14">
        <f t="shared" si="19"/>
        <v>3300</v>
      </c>
      <c r="AE15" s="69">
        <v>90</v>
      </c>
      <c r="AF15" s="14">
        <f t="shared" si="20"/>
        <v>8100</v>
      </c>
      <c r="AG15" s="36">
        <v>300</v>
      </c>
      <c r="AH15" s="14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25" si="25">INDEX($AB$6:$AB$25,BB15)</f>
        <v>100</v>
      </c>
      <c r="BE15" s="14">
        <f t="shared" ref="BE15:BE25" si="26">INDEX($AD$6:$AD$25,BB15)</f>
        <v>600</v>
      </c>
      <c r="BF15" s="14">
        <f t="shared" ref="BF15:BF25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120">
        <v>11</v>
      </c>
      <c r="Y16" s="120">
        <v>9</v>
      </c>
      <c r="Z16" s="14">
        <f>SUM(Y$5:Y16)</f>
        <v>99</v>
      </c>
      <c r="AA16" s="25">
        <v>40</v>
      </c>
      <c r="AB16" s="14">
        <f t="shared" si="18"/>
        <v>800</v>
      </c>
      <c r="AC16" s="25">
        <v>60</v>
      </c>
      <c r="AD16" s="14">
        <f t="shared" si="19"/>
        <v>3600</v>
      </c>
      <c r="AE16" s="69">
        <v>90</v>
      </c>
      <c r="AF16" s="14">
        <f t="shared" si="20"/>
        <v>9000</v>
      </c>
      <c r="AG16" s="36">
        <v>300</v>
      </c>
      <c r="AH16" s="14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120">
        <v>12</v>
      </c>
      <c r="Y17" s="120">
        <v>9</v>
      </c>
      <c r="Z17" s="14">
        <f>SUM(Y$5:Y17)</f>
        <v>108</v>
      </c>
      <c r="AA17" s="25">
        <v>40</v>
      </c>
      <c r="AB17" s="14">
        <f t="shared" si="18"/>
        <v>880</v>
      </c>
      <c r="AC17" s="25">
        <v>60</v>
      </c>
      <c r="AD17" s="14">
        <f t="shared" si="19"/>
        <v>3900</v>
      </c>
      <c r="AE17" s="69">
        <v>90</v>
      </c>
      <c r="AF17" s="14">
        <f t="shared" si="20"/>
        <v>9900</v>
      </c>
      <c r="AG17" s="36">
        <v>300</v>
      </c>
      <c r="AH17" s="14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120">
        <v>13</v>
      </c>
      <c r="Y18" s="120">
        <v>9</v>
      </c>
      <c r="Z18" s="14">
        <f>SUM(Y$5:Y18)</f>
        <v>117</v>
      </c>
      <c r="AA18" s="25">
        <v>40</v>
      </c>
      <c r="AB18" s="14">
        <f t="shared" si="18"/>
        <v>1000</v>
      </c>
      <c r="AC18" s="25">
        <v>60</v>
      </c>
      <c r="AD18" s="14">
        <f t="shared" si="19"/>
        <v>4200</v>
      </c>
      <c r="AE18" s="69">
        <v>90</v>
      </c>
      <c r="AF18" s="14">
        <f t="shared" si="20"/>
        <v>11250</v>
      </c>
      <c r="AG18" s="36">
        <v>300</v>
      </c>
      <c r="AH18" s="14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120">
        <v>14</v>
      </c>
      <c r="Y19" s="120">
        <v>9</v>
      </c>
      <c r="Z19" s="14">
        <f>SUM(Y$5:Y19)</f>
        <v>126</v>
      </c>
      <c r="AA19" s="25">
        <v>40</v>
      </c>
      <c r="AB19" s="14">
        <f t="shared" si="18"/>
        <v>1080</v>
      </c>
      <c r="AC19" s="25">
        <v>60</v>
      </c>
      <c r="AD19" s="14">
        <f t="shared" si="19"/>
        <v>4500</v>
      </c>
      <c r="AE19" s="69">
        <v>90</v>
      </c>
      <c r="AF19" s="14">
        <f t="shared" si="20"/>
        <v>12150</v>
      </c>
      <c r="AG19" s="36">
        <v>300</v>
      </c>
      <c r="AH19" s="14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120">
        <v>15</v>
      </c>
      <c r="Y20" s="120">
        <v>9</v>
      </c>
      <c r="Z20" s="14">
        <f>SUM(Y$5:Y20)</f>
        <v>135</v>
      </c>
      <c r="AA20" s="25">
        <v>40</v>
      </c>
      <c r="AB20" s="14">
        <f t="shared" si="18"/>
        <v>1200</v>
      </c>
      <c r="AC20" s="25">
        <v>60</v>
      </c>
      <c r="AD20" s="14">
        <f t="shared" si="19"/>
        <v>4800</v>
      </c>
      <c r="AE20" s="69">
        <v>90</v>
      </c>
      <c r="AF20" s="14">
        <f t="shared" si="20"/>
        <v>13500</v>
      </c>
      <c r="AG20" s="36">
        <v>300</v>
      </c>
      <c r="AH20" s="14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120">
        <v>16</v>
      </c>
      <c r="Y21" s="120">
        <v>9</v>
      </c>
      <c r="Z21" s="14">
        <f>SUM(Y$5:Y21)</f>
        <v>144</v>
      </c>
      <c r="AA21" s="98">
        <v>40</v>
      </c>
      <c r="AB21" s="14">
        <f t="shared" si="18"/>
        <v>1280</v>
      </c>
      <c r="AC21" s="98">
        <v>60</v>
      </c>
      <c r="AD21" s="14">
        <f t="shared" si="19"/>
        <v>5400</v>
      </c>
      <c r="AE21" s="98">
        <v>90</v>
      </c>
      <c r="AF21" s="14">
        <f t="shared" si="20"/>
        <v>14400</v>
      </c>
      <c r="AG21" s="98">
        <v>300</v>
      </c>
      <c r="AH21" s="14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120">
        <v>17</v>
      </c>
      <c r="Y22" s="120">
        <v>9</v>
      </c>
      <c r="Z22" s="14">
        <f>SUM(Y$5:Y22)</f>
        <v>153</v>
      </c>
      <c r="AA22" s="98">
        <v>40</v>
      </c>
      <c r="AB22" s="14">
        <f t="shared" si="18"/>
        <v>1400</v>
      </c>
      <c r="AC22" s="98">
        <v>60</v>
      </c>
      <c r="AD22" s="14">
        <f t="shared" si="19"/>
        <v>6000</v>
      </c>
      <c r="AE22" s="98">
        <v>90</v>
      </c>
      <c r="AF22" s="14">
        <f t="shared" si="20"/>
        <v>15750</v>
      </c>
      <c r="AG22" s="98">
        <v>300</v>
      </c>
      <c r="AH22" s="14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120">
        <v>18</v>
      </c>
      <c r="Y23" s="120">
        <v>9</v>
      </c>
      <c r="Z23" s="14">
        <f>SUM(Y$5:Y23)</f>
        <v>162</v>
      </c>
      <c r="AA23" s="98">
        <v>40</v>
      </c>
      <c r="AB23" s="14">
        <f t="shared" si="18"/>
        <v>1480</v>
      </c>
      <c r="AC23" s="98">
        <v>60</v>
      </c>
      <c r="AD23" s="14">
        <f t="shared" si="19"/>
        <v>6600</v>
      </c>
      <c r="AE23" s="98">
        <v>90</v>
      </c>
      <c r="AF23" s="14">
        <f t="shared" si="20"/>
        <v>16650</v>
      </c>
      <c r="AG23" s="98">
        <v>300</v>
      </c>
      <c r="AH23" s="14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120">
        <v>19</v>
      </c>
      <c r="Y24" s="120">
        <v>9</v>
      </c>
      <c r="Z24" s="14">
        <f>SUM(Y$5:Y24)</f>
        <v>171</v>
      </c>
      <c r="AA24" s="98">
        <v>40</v>
      </c>
      <c r="AB24" s="14">
        <f t="shared" si="18"/>
        <v>1600</v>
      </c>
      <c r="AC24" s="98">
        <v>60</v>
      </c>
      <c r="AD24" s="14">
        <f t="shared" si="19"/>
        <v>7200</v>
      </c>
      <c r="AE24" s="98">
        <v>90</v>
      </c>
      <c r="AF24" s="14">
        <f t="shared" si="20"/>
        <v>18000</v>
      </c>
      <c r="AG24" s="98">
        <v>300</v>
      </c>
      <c r="AH24" s="14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120">
        <v>20</v>
      </c>
      <c r="Y25" s="120">
        <v>9</v>
      </c>
      <c r="Z25" s="14">
        <f>SUM(Y$5:Y25)</f>
        <v>180</v>
      </c>
      <c r="AA25" s="98">
        <v>40</v>
      </c>
      <c r="AB25" s="14">
        <f t="shared" si="18"/>
        <v>1680</v>
      </c>
      <c r="AC25" s="98">
        <v>60</v>
      </c>
      <c r="AD25" s="14">
        <f t="shared" si="19"/>
        <v>7800</v>
      </c>
      <c r="AE25" s="98">
        <v>90</v>
      </c>
      <c r="AF25" s="14">
        <f t="shared" si="20"/>
        <v>18900</v>
      </c>
      <c r="AG25" s="98">
        <v>300</v>
      </c>
      <c r="AH25" s="14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20">
        <v>21</v>
      </c>
      <c r="Y26" s="120">
        <v>9</v>
      </c>
      <c r="Z26" s="14">
        <f>SUM(Y$5:Y26)</f>
        <v>189</v>
      </c>
      <c r="AA26" s="120">
        <v>40</v>
      </c>
      <c r="AB26" s="14">
        <f t="shared" si="18"/>
        <v>1800</v>
      </c>
      <c r="AC26" s="120">
        <v>61</v>
      </c>
      <c r="AD26" s="14">
        <f t="shared" si="19"/>
        <v>8540</v>
      </c>
      <c r="AE26" s="120">
        <v>91</v>
      </c>
      <c r="AF26" s="14">
        <f t="shared" si="20"/>
        <v>20475</v>
      </c>
      <c r="AG26" s="120">
        <v>301</v>
      </c>
      <c r="AH26" s="14">
        <f t="shared" si="21"/>
        <v>67725</v>
      </c>
      <c r="AK26" s="25">
        <v>22</v>
      </c>
      <c r="AL26" s="25">
        <v>3</v>
      </c>
      <c r="AM26" s="25">
        <v>10</v>
      </c>
      <c r="AN26" s="98">
        <f t="shared" ref="AN26:AN69" si="31">INDEX($D$6:$D$25,AL26)</f>
        <v>7</v>
      </c>
      <c r="AO26" s="98">
        <f t="shared" ref="AO26:AO69" si="32">INT(INDEX($F$5:$F$25,AL26)+AM26*INDEX($G$6:$G$25,AL26))</f>
        <v>25</v>
      </c>
      <c r="AP26" s="98">
        <f t="shared" ref="AP26:AP69" si="33">INT(INDEX($I$5:$I$25,AL26)+AM26*INDEX($J$6:$J$25,AL26))</f>
        <v>40</v>
      </c>
      <c r="AS26" s="62">
        <v>22</v>
      </c>
      <c r="AT26" s="14">
        <f t="shared" ref="AT26:AT69" si="34">INDEX($L$5:$L$25,MATCH(AS26-1,$N$5:$N$25,1))+1</f>
        <v>3</v>
      </c>
      <c r="AU26" s="14">
        <f t="shared" ref="AU26:AU69" si="35">AS26-INDEX($N$5:$N$25,AT26)</f>
        <v>4</v>
      </c>
      <c r="AV26" s="14">
        <f t="shared" ref="AV26:AV57" si="36">INDEX($P$6:$P$25,AT26)</f>
        <v>140</v>
      </c>
      <c r="AW26" s="14">
        <f t="shared" ref="AW26:AW57" si="37">INDEX($R$6:$R$25,AT26)</f>
        <v>600</v>
      </c>
      <c r="AX26" s="14">
        <f t="shared" ref="AX26:AX57" si="38">INDEX($T$6:$T$25,AT26)</f>
        <v>1575</v>
      </c>
      <c r="BA26" s="17">
        <v>19</v>
      </c>
      <c r="BB26" s="14">
        <f t="shared" ref="BB26:BB69" si="39">INDEX($X$5:$X$25,MATCH(BA26-1,$Z$5:$Z$25,1))+1</f>
        <v>3</v>
      </c>
      <c r="BC26" s="14">
        <f t="shared" ref="BC26:BC69" si="40">BA26-INDEX($Z$5:$Z$25,BB26)</f>
        <v>1</v>
      </c>
      <c r="BD26" s="14">
        <f t="shared" ref="BD26:BD57" si="41">INDEX($AB$6:$AB$25,BB26)</f>
        <v>280</v>
      </c>
      <c r="BE26" s="14">
        <f t="shared" ref="BE26:BE57" si="42">INDEX($AD$6:$AD$25,BB26)</f>
        <v>1200</v>
      </c>
      <c r="BF26" s="14">
        <f t="shared" ref="BF26:BF57" si="43">INDEX($AF$6:$AF$25,BB26)</f>
        <v>3150</v>
      </c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20">
        <v>22</v>
      </c>
      <c r="Y27" s="120">
        <v>9</v>
      </c>
      <c r="Z27" s="14">
        <f>SUM(Y$5:Y27)</f>
        <v>198</v>
      </c>
      <c r="AA27" s="120">
        <v>40</v>
      </c>
      <c r="AB27" s="14">
        <f t="shared" si="18"/>
        <v>1880</v>
      </c>
      <c r="AC27" s="120">
        <v>62</v>
      </c>
      <c r="AD27" s="14">
        <f t="shared" si="19"/>
        <v>9300</v>
      </c>
      <c r="AE27" s="120">
        <v>92</v>
      </c>
      <c r="AF27" s="14">
        <f t="shared" si="20"/>
        <v>21620</v>
      </c>
      <c r="AG27" s="120">
        <v>302</v>
      </c>
      <c r="AH27" s="14">
        <f t="shared" si="21"/>
        <v>70970</v>
      </c>
      <c r="AK27" s="25">
        <v>23</v>
      </c>
      <c r="AL27" s="25">
        <v>3</v>
      </c>
      <c r="AM27" s="25">
        <v>11</v>
      </c>
      <c r="AN27" s="98">
        <f t="shared" si="31"/>
        <v>7</v>
      </c>
      <c r="AO27" s="98">
        <f t="shared" si="32"/>
        <v>26</v>
      </c>
      <c r="AP27" s="98">
        <f t="shared" si="33"/>
        <v>41</v>
      </c>
      <c r="AS27" s="62">
        <v>23</v>
      </c>
      <c r="AT27" s="14">
        <f t="shared" si="34"/>
        <v>3</v>
      </c>
      <c r="AU27" s="14">
        <f t="shared" si="35"/>
        <v>5</v>
      </c>
      <c r="AV27" s="14">
        <f t="shared" si="36"/>
        <v>140</v>
      </c>
      <c r="AW27" s="14">
        <f t="shared" si="37"/>
        <v>600</v>
      </c>
      <c r="AX27" s="14">
        <f t="shared" si="38"/>
        <v>1575</v>
      </c>
      <c r="BA27" s="17">
        <v>20</v>
      </c>
      <c r="BB27" s="14">
        <f t="shared" si="39"/>
        <v>3</v>
      </c>
      <c r="BC27" s="14">
        <f t="shared" si="40"/>
        <v>2</v>
      </c>
      <c r="BD27" s="14">
        <f t="shared" si="41"/>
        <v>280</v>
      </c>
      <c r="BE27" s="14">
        <f t="shared" si="42"/>
        <v>1200</v>
      </c>
      <c r="BF27" s="14">
        <f t="shared" si="43"/>
        <v>3150</v>
      </c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20">
        <v>23</v>
      </c>
      <c r="Y28" s="120">
        <v>9</v>
      </c>
      <c r="Z28" s="14">
        <f>SUM(Y$5:Y28)</f>
        <v>207</v>
      </c>
      <c r="AA28" s="120">
        <v>40</v>
      </c>
      <c r="AB28" s="14">
        <f t="shared" si="18"/>
        <v>2000</v>
      </c>
      <c r="AC28" s="120">
        <v>63</v>
      </c>
      <c r="AD28" s="14">
        <f t="shared" si="19"/>
        <v>10080</v>
      </c>
      <c r="AE28" s="120">
        <v>93</v>
      </c>
      <c r="AF28" s="14">
        <f t="shared" si="20"/>
        <v>23250</v>
      </c>
      <c r="AG28" s="120">
        <v>303</v>
      </c>
      <c r="AH28" s="14">
        <f t="shared" si="21"/>
        <v>75750</v>
      </c>
      <c r="AK28" s="25">
        <v>24</v>
      </c>
      <c r="AL28" s="25">
        <v>3</v>
      </c>
      <c r="AM28" s="25">
        <v>12</v>
      </c>
      <c r="AN28" s="98">
        <f t="shared" si="31"/>
        <v>7</v>
      </c>
      <c r="AO28" s="98">
        <f t="shared" si="32"/>
        <v>27</v>
      </c>
      <c r="AP28" s="98">
        <f t="shared" si="33"/>
        <v>42</v>
      </c>
      <c r="AS28" s="62">
        <v>24</v>
      </c>
      <c r="AT28" s="14">
        <f t="shared" si="34"/>
        <v>3</v>
      </c>
      <c r="AU28" s="14">
        <f t="shared" si="35"/>
        <v>6</v>
      </c>
      <c r="AV28" s="14">
        <f t="shared" si="36"/>
        <v>140</v>
      </c>
      <c r="AW28" s="14">
        <f t="shared" si="37"/>
        <v>600</v>
      </c>
      <c r="AX28" s="14">
        <f t="shared" si="38"/>
        <v>1575</v>
      </c>
      <c r="BA28" s="17">
        <v>21</v>
      </c>
      <c r="BB28" s="14">
        <f t="shared" si="39"/>
        <v>3</v>
      </c>
      <c r="BC28" s="14">
        <f t="shared" si="40"/>
        <v>3</v>
      </c>
      <c r="BD28" s="14">
        <f t="shared" si="41"/>
        <v>280</v>
      </c>
      <c r="BE28" s="14">
        <f t="shared" si="42"/>
        <v>1200</v>
      </c>
      <c r="BF28" s="14">
        <f t="shared" si="43"/>
        <v>3150</v>
      </c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20">
        <v>24</v>
      </c>
      <c r="Y29" s="120">
        <v>9</v>
      </c>
      <c r="Z29" s="14">
        <f>SUM(Y$5:Y29)</f>
        <v>216</v>
      </c>
      <c r="AA29" s="120">
        <v>40</v>
      </c>
      <c r="AB29" s="14">
        <f t="shared" si="18"/>
        <v>2200</v>
      </c>
      <c r="AC29" s="120">
        <v>64</v>
      </c>
      <c r="AD29" s="14">
        <f t="shared" si="19"/>
        <v>10880</v>
      </c>
      <c r="AE29" s="120">
        <v>94</v>
      </c>
      <c r="AF29" s="14">
        <f t="shared" si="20"/>
        <v>25850</v>
      </c>
      <c r="AG29" s="120">
        <v>304</v>
      </c>
      <c r="AH29" s="14">
        <f t="shared" si="21"/>
        <v>83600</v>
      </c>
      <c r="AK29" s="25">
        <v>25</v>
      </c>
      <c r="AL29" s="25">
        <v>3</v>
      </c>
      <c r="AM29" s="25">
        <v>13</v>
      </c>
      <c r="AN29" s="98">
        <f t="shared" si="31"/>
        <v>7</v>
      </c>
      <c r="AO29" s="98">
        <f t="shared" si="32"/>
        <v>28</v>
      </c>
      <c r="AP29" s="98">
        <f t="shared" si="33"/>
        <v>43</v>
      </c>
      <c r="AS29" s="62">
        <v>25</v>
      </c>
      <c r="AT29" s="14">
        <f t="shared" si="34"/>
        <v>3</v>
      </c>
      <c r="AU29" s="14">
        <f t="shared" si="35"/>
        <v>7</v>
      </c>
      <c r="AV29" s="14">
        <f t="shared" si="36"/>
        <v>140</v>
      </c>
      <c r="AW29" s="14">
        <f t="shared" si="37"/>
        <v>600</v>
      </c>
      <c r="AX29" s="14">
        <f t="shared" si="38"/>
        <v>1575</v>
      </c>
      <c r="BA29" s="17">
        <v>22</v>
      </c>
      <c r="BB29" s="14">
        <f t="shared" si="39"/>
        <v>3</v>
      </c>
      <c r="BC29" s="14">
        <f t="shared" si="40"/>
        <v>4</v>
      </c>
      <c r="BD29" s="14">
        <f t="shared" si="41"/>
        <v>280</v>
      </c>
      <c r="BE29" s="14">
        <f t="shared" si="42"/>
        <v>1200</v>
      </c>
      <c r="BF29" s="14">
        <f t="shared" si="43"/>
        <v>3150</v>
      </c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20">
        <v>25</v>
      </c>
      <c r="Y30" s="120">
        <v>9</v>
      </c>
      <c r="Z30" s="14">
        <f>SUM(Y$5:Y30)</f>
        <v>225</v>
      </c>
      <c r="AA30" s="120">
        <v>40</v>
      </c>
      <c r="AB30" s="14">
        <f t="shared" si="18"/>
        <v>2400</v>
      </c>
      <c r="AC30" s="120">
        <v>65</v>
      </c>
      <c r="AD30" s="14">
        <f t="shared" si="19"/>
        <v>11700</v>
      </c>
      <c r="AE30" s="120">
        <v>95</v>
      </c>
      <c r="AF30" s="14">
        <f t="shared" si="20"/>
        <v>28500</v>
      </c>
      <c r="AG30" s="120">
        <v>305</v>
      </c>
      <c r="AH30" s="14">
        <f t="shared" si="21"/>
        <v>91500</v>
      </c>
      <c r="AK30" s="25">
        <v>26</v>
      </c>
      <c r="AL30" s="25">
        <v>3</v>
      </c>
      <c r="AM30" s="25">
        <v>14</v>
      </c>
      <c r="AN30" s="98">
        <f t="shared" si="31"/>
        <v>7</v>
      </c>
      <c r="AO30" s="98">
        <f t="shared" si="32"/>
        <v>29</v>
      </c>
      <c r="AP30" s="98">
        <f t="shared" si="33"/>
        <v>44</v>
      </c>
      <c r="AS30" s="62">
        <v>26</v>
      </c>
      <c r="AT30" s="14">
        <f t="shared" si="34"/>
        <v>3</v>
      </c>
      <c r="AU30" s="14">
        <f t="shared" si="35"/>
        <v>8</v>
      </c>
      <c r="AV30" s="14">
        <f t="shared" si="36"/>
        <v>140</v>
      </c>
      <c r="AW30" s="14">
        <f t="shared" si="37"/>
        <v>600</v>
      </c>
      <c r="AX30" s="14">
        <f t="shared" si="38"/>
        <v>1575</v>
      </c>
      <c r="BA30" s="62">
        <v>23</v>
      </c>
      <c r="BB30" s="14">
        <f t="shared" si="39"/>
        <v>3</v>
      </c>
      <c r="BC30" s="14">
        <f t="shared" si="40"/>
        <v>5</v>
      </c>
      <c r="BD30" s="14">
        <f t="shared" si="41"/>
        <v>280</v>
      </c>
      <c r="BE30" s="14">
        <f t="shared" si="42"/>
        <v>1200</v>
      </c>
      <c r="BF30" s="14">
        <f t="shared" si="43"/>
        <v>3150</v>
      </c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20">
        <v>26</v>
      </c>
      <c r="Y31" s="120">
        <v>9</v>
      </c>
      <c r="Z31" s="14">
        <f>SUM(Y$5:Y31)</f>
        <v>234</v>
      </c>
      <c r="AA31" s="120">
        <v>40</v>
      </c>
      <c r="AB31" s="14">
        <f t="shared" si="18"/>
        <v>2600</v>
      </c>
      <c r="AC31" s="120">
        <v>66</v>
      </c>
      <c r="AD31" s="14">
        <f t="shared" si="19"/>
        <v>12540</v>
      </c>
      <c r="AE31" s="120">
        <v>96</v>
      </c>
      <c r="AF31" s="14">
        <f t="shared" si="20"/>
        <v>31200</v>
      </c>
      <c r="AG31" s="120">
        <v>306</v>
      </c>
      <c r="AH31" s="14">
        <f t="shared" si="21"/>
        <v>99450</v>
      </c>
      <c r="AK31" s="25">
        <v>27</v>
      </c>
      <c r="AL31" s="25">
        <v>3</v>
      </c>
      <c r="AM31" s="25">
        <v>15</v>
      </c>
      <c r="AN31" s="98">
        <f t="shared" si="31"/>
        <v>7</v>
      </c>
      <c r="AO31" s="98">
        <f t="shared" si="32"/>
        <v>30</v>
      </c>
      <c r="AP31" s="98">
        <f t="shared" si="33"/>
        <v>45</v>
      </c>
      <c r="AS31" s="62">
        <v>27</v>
      </c>
      <c r="AT31" s="14">
        <f t="shared" si="34"/>
        <v>3</v>
      </c>
      <c r="AU31" s="14">
        <f t="shared" si="35"/>
        <v>9</v>
      </c>
      <c r="AV31" s="14">
        <f t="shared" si="36"/>
        <v>140</v>
      </c>
      <c r="AW31" s="14">
        <f t="shared" si="37"/>
        <v>600</v>
      </c>
      <c r="AX31" s="14">
        <f t="shared" si="38"/>
        <v>1575</v>
      </c>
      <c r="BA31" s="62">
        <v>24</v>
      </c>
      <c r="BB31" s="14">
        <f t="shared" si="39"/>
        <v>3</v>
      </c>
      <c r="BC31" s="14">
        <f t="shared" si="40"/>
        <v>6</v>
      </c>
      <c r="BD31" s="14">
        <f t="shared" si="41"/>
        <v>280</v>
      </c>
      <c r="BE31" s="14">
        <f t="shared" si="42"/>
        <v>1200</v>
      </c>
      <c r="BF31" s="14">
        <f t="shared" si="43"/>
        <v>3150</v>
      </c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20">
        <v>27</v>
      </c>
      <c r="Y32" s="120">
        <v>9</v>
      </c>
      <c r="Z32" s="14">
        <f>SUM(Y$5:Y32)</f>
        <v>243</v>
      </c>
      <c r="AA32" s="120">
        <v>40</v>
      </c>
      <c r="AB32" s="14">
        <f t="shared" si="18"/>
        <v>2800</v>
      </c>
      <c r="AC32" s="120">
        <v>67</v>
      </c>
      <c r="AD32" s="14">
        <f t="shared" si="19"/>
        <v>13400</v>
      </c>
      <c r="AE32" s="120">
        <v>97</v>
      </c>
      <c r="AF32" s="14">
        <f t="shared" si="20"/>
        <v>33950</v>
      </c>
      <c r="AG32" s="120">
        <v>307</v>
      </c>
      <c r="AH32" s="14">
        <f t="shared" si="21"/>
        <v>107450</v>
      </c>
      <c r="AK32" s="25">
        <v>28</v>
      </c>
      <c r="AL32" s="25">
        <v>4</v>
      </c>
      <c r="AM32" s="25">
        <v>1</v>
      </c>
      <c r="AN32" s="98">
        <f t="shared" si="31"/>
        <v>8</v>
      </c>
      <c r="AO32" s="98">
        <f t="shared" si="32"/>
        <v>21</v>
      </c>
      <c r="AP32" s="98">
        <f t="shared" si="33"/>
        <v>36</v>
      </c>
      <c r="AS32" s="62">
        <v>28</v>
      </c>
      <c r="AT32" s="14">
        <f t="shared" si="34"/>
        <v>4</v>
      </c>
      <c r="AU32" s="14">
        <f t="shared" si="35"/>
        <v>1</v>
      </c>
      <c r="AV32" s="14">
        <f t="shared" si="36"/>
        <v>160</v>
      </c>
      <c r="AW32" s="14">
        <f t="shared" si="37"/>
        <v>750</v>
      </c>
      <c r="AX32" s="14">
        <f t="shared" si="38"/>
        <v>1800</v>
      </c>
      <c r="BA32" s="62">
        <v>25</v>
      </c>
      <c r="BB32" s="14">
        <f t="shared" si="39"/>
        <v>3</v>
      </c>
      <c r="BC32" s="14">
        <f t="shared" si="40"/>
        <v>7</v>
      </c>
      <c r="BD32" s="14">
        <f t="shared" si="41"/>
        <v>280</v>
      </c>
      <c r="BE32" s="14">
        <f t="shared" si="42"/>
        <v>1200</v>
      </c>
      <c r="BF32" s="14">
        <f t="shared" si="43"/>
        <v>3150</v>
      </c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20">
        <v>28</v>
      </c>
      <c r="Y33" s="120">
        <v>9</v>
      </c>
      <c r="Z33" s="14">
        <f>SUM(Y$5:Y33)</f>
        <v>252</v>
      </c>
      <c r="AA33" s="120">
        <v>40</v>
      </c>
      <c r="AB33" s="14">
        <f t="shared" si="18"/>
        <v>3000</v>
      </c>
      <c r="AC33" s="120">
        <v>68</v>
      </c>
      <c r="AD33" s="14">
        <f t="shared" si="19"/>
        <v>14280</v>
      </c>
      <c r="AE33" s="120">
        <v>98</v>
      </c>
      <c r="AF33" s="14">
        <f t="shared" si="20"/>
        <v>36750</v>
      </c>
      <c r="AG33" s="120">
        <v>308</v>
      </c>
      <c r="AH33" s="14">
        <f t="shared" si="21"/>
        <v>115500</v>
      </c>
      <c r="AK33" s="25">
        <v>29</v>
      </c>
      <c r="AL33" s="25">
        <v>4</v>
      </c>
      <c r="AM33" s="25">
        <v>2</v>
      </c>
      <c r="AN33" s="98">
        <f t="shared" si="31"/>
        <v>8</v>
      </c>
      <c r="AO33" s="98">
        <f t="shared" si="32"/>
        <v>22</v>
      </c>
      <c r="AP33" s="98">
        <f t="shared" si="33"/>
        <v>37</v>
      </c>
      <c r="AS33" s="62">
        <v>29</v>
      </c>
      <c r="AT33" s="14">
        <f t="shared" si="34"/>
        <v>4</v>
      </c>
      <c r="AU33" s="14">
        <f t="shared" si="35"/>
        <v>2</v>
      </c>
      <c r="AV33" s="14">
        <f t="shared" si="36"/>
        <v>160</v>
      </c>
      <c r="AW33" s="14">
        <f t="shared" si="37"/>
        <v>750</v>
      </c>
      <c r="AX33" s="14">
        <f t="shared" si="38"/>
        <v>1800</v>
      </c>
      <c r="BA33" s="62">
        <v>26</v>
      </c>
      <c r="BB33" s="14">
        <f t="shared" si="39"/>
        <v>3</v>
      </c>
      <c r="BC33" s="14">
        <f t="shared" si="40"/>
        <v>8</v>
      </c>
      <c r="BD33" s="14">
        <f t="shared" si="41"/>
        <v>280</v>
      </c>
      <c r="BE33" s="14">
        <f t="shared" si="42"/>
        <v>1200</v>
      </c>
      <c r="BF33" s="14">
        <f t="shared" si="43"/>
        <v>3150</v>
      </c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20">
        <v>29</v>
      </c>
      <c r="Y34" s="120">
        <v>9</v>
      </c>
      <c r="Z34" s="14">
        <f>SUM(Y$5:Y34)</f>
        <v>261</v>
      </c>
      <c r="AA34" s="120">
        <v>40</v>
      </c>
      <c r="AB34" s="14">
        <f t="shared" si="18"/>
        <v>3200</v>
      </c>
      <c r="AC34" s="120">
        <v>69</v>
      </c>
      <c r="AD34" s="14">
        <f t="shared" si="19"/>
        <v>15180</v>
      </c>
      <c r="AE34" s="120">
        <v>99</v>
      </c>
      <c r="AF34" s="14">
        <f t="shared" si="20"/>
        <v>39600</v>
      </c>
      <c r="AG34" s="120">
        <v>309</v>
      </c>
      <c r="AH34" s="14">
        <f t="shared" si="21"/>
        <v>123600</v>
      </c>
      <c r="AK34" s="25">
        <v>30</v>
      </c>
      <c r="AL34" s="25">
        <v>4</v>
      </c>
      <c r="AM34" s="25">
        <v>3</v>
      </c>
      <c r="AN34" s="98">
        <f t="shared" si="31"/>
        <v>8</v>
      </c>
      <c r="AO34" s="98">
        <f t="shared" si="32"/>
        <v>23</v>
      </c>
      <c r="AP34" s="98">
        <f t="shared" si="33"/>
        <v>38</v>
      </c>
      <c r="AS34" s="62">
        <v>30</v>
      </c>
      <c r="AT34" s="14">
        <f t="shared" si="34"/>
        <v>4</v>
      </c>
      <c r="AU34" s="14">
        <f t="shared" si="35"/>
        <v>3</v>
      </c>
      <c r="AV34" s="14">
        <f t="shared" si="36"/>
        <v>160</v>
      </c>
      <c r="AW34" s="14">
        <f t="shared" si="37"/>
        <v>750</v>
      </c>
      <c r="AX34" s="14">
        <f t="shared" si="38"/>
        <v>1800</v>
      </c>
      <c r="BA34" s="62">
        <v>27</v>
      </c>
      <c r="BB34" s="14">
        <f t="shared" si="39"/>
        <v>3</v>
      </c>
      <c r="BC34" s="14">
        <f t="shared" si="40"/>
        <v>9</v>
      </c>
      <c r="BD34" s="14">
        <f t="shared" si="41"/>
        <v>280</v>
      </c>
      <c r="BE34" s="14">
        <f t="shared" si="42"/>
        <v>1200</v>
      </c>
      <c r="BF34" s="14">
        <f t="shared" si="43"/>
        <v>3150</v>
      </c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31</v>
      </c>
      <c r="AL35" s="25">
        <v>4</v>
      </c>
      <c r="AM35" s="25">
        <v>4</v>
      </c>
      <c r="AN35" s="98">
        <f t="shared" si="31"/>
        <v>8</v>
      </c>
      <c r="AO35" s="98">
        <f t="shared" si="32"/>
        <v>24</v>
      </c>
      <c r="AP35" s="98">
        <f t="shared" si="33"/>
        <v>39</v>
      </c>
      <c r="AS35" s="62">
        <v>31</v>
      </c>
      <c r="AT35" s="14">
        <f t="shared" si="34"/>
        <v>4</v>
      </c>
      <c r="AU35" s="14">
        <f t="shared" si="35"/>
        <v>4</v>
      </c>
      <c r="AV35" s="14">
        <f t="shared" si="36"/>
        <v>160</v>
      </c>
      <c r="AW35" s="14">
        <f t="shared" si="37"/>
        <v>750</v>
      </c>
      <c r="AX35" s="14">
        <f t="shared" si="38"/>
        <v>1800</v>
      </c>
      <c r="BA35" s="62">
        <v>28</v>
      </c>
      <c r="BB35" s="14">
        <f t="shared" si="39"/>
        <v>4</v>
      </c>
      <c r="BC35" s="14">
        <f t="shared" si="40"/>
        <v>1</v>
      </c>
      <c r="BD35" s="14">
        <f t="shared" si="41"/>
        <v>320</v>
      </c>
      <c r="BE35" s="14">
        <f t="shared" si="42"/>
        <v>1500</v>
      </c>
      <c r="BF35" s="14">
        <f t="shared" si="43"/>
        <v>3600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32</v>
      </c>
      <c r="AL36" s="25">
        <v>4</v>
      </c>
      <c r="AM36" s="25">
        <v>5</v>
      </c>
      <c r="AN36" s="98">
        <f t="shared" si="31"/>
        <v>8</v>
      </c>
      <c r="AO36" s="98">
        <f t="shared" si="32"/>
        <v>25</v>
      </c>
      <c r="AP36" s="98">
        <f t="shared" si="33"/>
        <v>40</v>
      </c>
      <c r="AS36" s="62">
        <v>32</v>
      </c>
      <c r="AT36" s="14">
        <f t="shared" si="34"/>
        <v>4</v>
      </c>
      <c r="AU36" s="14">
        <f t="shared" si="35"/>
        <v>5</v>
      </c>
      <c r="AV36" s="14">
        <f t="shared" si="36"/>
        <v>160</v>
      </c>
      <c r="AW36" s="14">
        <f t="shared" si="37"/>
        <v>750</v>
      </c>
      <c r="AX36" s="14">
        <f t="shared" si="38"/>
        <v>1800</v>
      </c>
      <c r="BA36" s="62">
        <v>29</v>
      </c>
      <c r="BB36" s="14">
        <f t="shared" si="39"/>
        <v>4</v>
      </c>
      <c r="BC36" s="14">
        <f t="shared" si="40"/>
        <v>2</v>
      </c>
      <c r="BD36" s="14">
        <f t="shared" si="41"/>
        <v>320</v>
      </c>
      <c r="BE36" s="14">
        <f t="shared" si="42"/>
        <v>1500</v>
      </c>
      <c r="BF36" s="14">
        <f t="shared" si="43"/>
        <v>3600</v>
      </c>
    </row>
    <row r="37" spans="1:58" ht="20.25" x14ac:dyDescent="0.2">
      <c r="A37" s="142" t="s">
        <v>398</v>
      </c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51"/>
      <c r="N37" s="142" t="s">
        <v>399</v>
      </c>
      <c r="O37" s="142"/>
      <c r="P37" s="142"/>
      <c r="Q37" s="142"/>
      <c r="R37" s="142"/>
      <c r="S37" s="142"/>
      <c r="T37" s="142"/>
      <c r="U37" s="142"/>
      <c r="V37" s="142"/>
      <c r="AK37" s="25">
        <v>33</v>
      </c>
      <c r="AL37" s="25">
        <v>4</v>
      </c>
      <c r="AM37" s="25">
        <v>6</v>
      </c>
      <c r="AN37" s="98">
        <f t="shared" si="31"/>
        <v>8</v>
      </c>
      <c r="AO37" s="98">
        <f t="shared" si="32"/>
        <v>26</v>
      </c>
      <c r="AP37" s="98">
        <f t="shared" si="33"/>
        <v>41</v>
      </c>
      <c r="AS37" s="62">
        <v>33</v>
      </c>
      <c r="AT37" s="14">
        <f t="shared" si="34"/>
        <v>4</v>
      </c>
      <c r="AU37" s="14">
        <f t="shared" si="35"/>
        <v>6</v>
      </c>
      <c r="AV37" s="14">
        <f t="shared" si="36"/>
        <v>160</v>
      </c>
      <c r="AW37" s="14">
        <f t="shared" si="37"/>
        <v>750</v>
      </c>
      <c r="AX37" s="14">
        <f t="shared" si="38"/>
        <v>1800</v>
      </c>
      <c r="BA37" s="62">
        <v>30</v>
      </c>
      <c r="BB37" s="14">
        <f t="shared" si="39"/>
        <v>4</v>
      </c>
      <c r="BC37" s="14">
        <f t="shared" si="40"/>
        <v>3</v>
      </c>
      <c r="BD37" s="14">
        <f t="shared" si="41"/>
        <v>320</v>
      </c>
      <c r="BE37" s="14">
        <f t="shared" si="42"/>
        <v>1500</v>
      </c>
      <c r="BF37" s="14">
        <f t="shared" si="43"/>
        <v>3600</v>
      </c>
    </row>
    <row r="38" spans="1:58" ht="17.25" x14ac:dyDescent="0.2">
      <c r="A38" s="12" t="s">
        <v>381</v>
      </c>
      <c r="B38" s="12"/>
      <c r="C38" s="12" t="s">
        <v>382</v>
      </c>
      <c r="D38" s="12" t="s">
        <v>383</v>
      </c>
      <c r="E38" s="33" t="s">
        <v>390</v>
      </c>
      <c r="F38" s="33" t="s">
        <v>391</v>
      </c>
      <c r="G38" s="12" t="s">
        <v>384</v>
      </c>
      <c r="H38" s="12" t="s">
        <v>385</v>
      </c>
      <c r="I38" s="12" t="s">
        <v>386</v>
      </c>
      <c r="J38" s="12" t="s">
        <v>387</v>
      </c>
      <c r="K38" s="12" t="s">
        <v>388</v>
      </c>
      <c r="L38" s="12" t="s">
        <v>389</v>
      </c>
      <c r="M38" s="51"/>
      <c r="N38" s="53" t="s">
        <v>400</v>
      </c>
      <c r="O38" s="12" t="s">
        <v>390</v>
      </c>
      <c r="P38" s="12" t="s">
        <v>391</v>
      </c>
      <c r="Q38" s="12" t="s">
        <v>384</v>
      </c>
      <c r="R38" s="12" t="s">
        <v>385</v>
      </c>
      <c r="S38" s="12" t="s">
        <v>386</v>
      </c>
      <c r="T38" s="12" t="s">
        <v>387</v>
      </c>
      <c r="U38" s="12" t="s">
        <v>388</v>
      </c>
      <c r="V38" s="12" t="s">
        <v>389</v>
      </c>
      <c r="AK38" s="25">
        <v>34</v>
      </c>
      <c r="AL38" s="25">
        <v>4</v>
      </c>
      <c r="AM38" s="25">
        <v>7</v>
      </c>
      <c r="AN38" s="98">
        <f t="shared" si="31"/>
        <v>8</v>
      </c>
      <c r="AO38" s="98">
        <f t="shared" si="32"/>
        <v>27</v>
      </c>
      <c r="AP38" s="98">
        <f t="shared" si="33"/>
        <v>42</v>
      </c>
      <c r="AS38" s="62">
        <v>34</v>
      </c>
      <c r="AT38" s="14">
        <f t="shared" si="34"/>
        <v>4</v>
      </c>
      <c r="AU38" s="14">
        <f t="shared" si="35"/>
        <v>7</v>
      </c>
      <c r="AV38" s="14">
        <f t="shared" si="36"/>
        <v>160</v>
      </c>
      <c r="AW38" s="14">
        <f t="shared" si="37"/>
        <v>750</v>
      </c>
      <c r="AX38" s="14">
        <f t="shared" si="38"/>
        <v>1800</v>
      </c>
      <c r="BA38" s="62">
        <v>31</v>
      </c>
      <c r="BB38" s="14">
        <f t="shared" si="39"/>
        <v>4</v>
      </c>
      <c r="BC38" s="14">
        <f t="shared" si="40"/>
        <v>4</v>
      </c>
      <c r="BD38" s="14">
        <f t="shared" si="41"/>
        <v>320</v>
      </c>
      <c r="BE38" s="14">
        <f t="shared" si="42"/>
        <v>1500</v>
      </c>
      <c r="BF38" s="14">
        <f t="shared" si="43"/>
        <v>3600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392</v>
      </c>
      <c r="H39" s="50">
        <f>INDEX($F$5:$F$25,C39)*E39</f>
        <v>0</v>
      </c>
      <c r="I39" s="50" t="s">
        <v>393</v>
      </c>
      <c r="J39" s="50">
        <f>INT(INDEX(挂机升级突破!$H$8:$L$27,章节关卡!$C39,MATCH(I39,挂机升级突破!$AT$63:$BC$63,0))*章节关卡!F39/6)</f>
        <v>0</v>
      </c>
      <c r="K39" s="50" t="s">
        <v>397</v>
      </c>
      <c r="L39" s="50">
        <v>50</v>
      </c>
      <c r="M39" s="15"/>
      <c r="N39" s="50">
        <f t="shared" ref="N39:N80" si="44">C39+1</f>
        <v>2</v>
      </c>
      <c r="O39" s="50">
        <f t="shared" ref="O39:O95" si="45">E39*N$36</f>
        <v>90</v>
      </c>
      <c r="P39" s="50">
        <f t="shared" ref="P39:P80" si="46">F39*O$36</f>
        <v>135</v>
      </c>
      <c r="Q39" s="50" t="s">
        <v>392</v>
      </c>
      <c r="R39" s="50">
        <f t="shared" ref="R39:R82" si="47">INDEX($F$5:$F$20,C39)*O39</f>
        <v>0</v>
      </c>
      <c r="S39" s="99" t="s">
        <v>393</v>
      </c>
      <c r="T39" s="50">
        <f>INT(INDEX(挂机升级突破!$H$8:$L$27,章节关卡!$N39,MATCH(S39,挂机升级突破!$AT$63:$BC$63,0))*章节关卡!P39/6)</f>
        <v>11</v>
      </c>
      <c r="U39" s="50" t="s">
        <v>401</v>
      </c>
      <c r="V39" s="50">
        <v>100</v>
      </c>
      <c r="X39" s="15"/>
      <c r="Y39" s="15"/>
      <c r="Z39" s="15"/>
      <c r="AK39" s="25">
        <v>35</v>
      </c>
      <c r="AL39" s="25">
        <v>4</v>
      </c>
      <c r="AM39" s="25">
        <v>8</v>
      </c>
      <c r="AN39" s="98">
        <f t="shared" si="31"/>
        <v>8</v>
      </c>
      <c r="AO39" s="98">
        <f t="shared" si="32"/>
        <v>28</v>
      </c>
      <c r="AP39" s="98">
        <f t="shared" si="33"/>
        <v>43</v>
      </c>
      <c r="AS39" s="62">
        <v>35</v>
      </c>
      <c r="AT39" s="14">
        <f t="shared" si="34"/>
        <v>4</v>
      </c>
      <c r="AU39" s="14">
        <f t="shared" si="35"/>
        <v>8</v>
      </c>
      <c r="AV39" s="14">
        <f t="shared" si="36"/>
        <v>160</v>
      </c>
      <c r="AW39" s="14">
        <f t="shared" si="37"/>
        <v>750</v>
      </c>
      <c r="AX39" s="14">
        <f t="shared" si="38"/>
        <v>1800</v>
      </c>
      <c r="BA39" s="62">
        <v>32</v>
      </c>
      <c r="BB39" s="14">
        <f t="shared" si="39"/>
        <v>4</v>
      </c>
      <c r="BC39" s="14">
        <f t="shared" si="40"/>
        <v>5</v>
      </c>
      <c r="BD39" s="14">
        <f t="shared" si="41"/>
        <v>320</v>
      </c>
      <c r="BE39" s="14">
        <f t="shared" si="42"/>
        <v>1500</v>
      </c>
      <c r="BF39" s="14">
        <f t="shared" si="43"/>
        <v>3600</v>
      </c>
    </row>
    <row r="40" spans="1:58" ht="16.5" x14ac:dyDescent="0.2">
      <c r="A40" s="50">
        <v>2</v>
      </c>
      <c r="B40" s="119"/>
      <c r="C40" s="98">
        <f t="shared" ref="C40:C98" si="48">INDEX($A$6:$A$25,INT((A40-1)/3)+1)</f>
        <v>1</v>
      </c>
      <c r="D40" s="50">
        <f t="shared" ref="D40:D83" si="49">MOD(A40-1,3)+1</f>
        <v>2</v>
      </c>
      <c r="E40" s="50">
        <v>120</v>
      </c>
      <c r="F40" s="50">
        <v>180</v>
      </c>
      <c r="G40" s="50" t="s">
        <v>392</v>
      </c>
      <c r="H40" s="98">
        <f t="shared" ref="H40:H98" si="50">INDEX($F$5:$F$25,C40)*E40</f>
        <v>0</v>
      </c>
      <c r="I40" s="50" t="s">
        <v>393</v>
      </c>
      <c r="J40" s="99">
        <f>INT(INDEX(挂机升级突破!$H$8:$L$27,章节关卡!$C40,MATCH(I40,挂机升级突破!$AT$63:$BC$63,0))*章节关卡!F40/6)</f>
        <v>0</v>
      </c>
      <c r="K40" s="50" t="s">
        <v>402</v>
      </c>
      <c r="L40" s="50">
        <v>3</v>
      </c>
      <c r="M40" s="15"/>
      <c r="N40" s="50">
        <f t="shared" si="44"/>
        <v>2</v>
      </c>
      <c r="O40" s="50">
        <f t="shared" si="45"/>
        <v>180</v>
      </c>
      <c r="P40" s="50">
        <f t="shared" si="46"/>
        <v>270</v>
      </c>
      <c r="Q40" s="50" t="s">
        <v>392</v>
      </c>
      <c r="R40" s="50">
        <f t="shared" si="47"/>
        <v>0</v>
      </c>
      <c r="S40" s="99" t="s">
        <v>393</v>
      </c>
      <c r="T40" s="99">
        <f>INT(INDEX(挂机升级突破!$H$8:$L$27,章节关卡!$N40,MATCH(S40,挂机升级突破!$AT$63:$BC$63,0))*章节关卡!P40/6)</f>
        <v>22</v>
      </c>
      <c r="U40" s="50" t="s">
        <v>402</v>
      </c>
      <c r="V40" s="50">
        <v>3</v>
      </c>
      <c r="X40" s="15"/>
      <c r="Y40" s="15"/>
      <c r="Z40" s="15"/>
      <c r="AK40" s="25">
        <v>36</v>
      </c>
      <c r="AL40" s="25">
        <v>4</v>
      </c>
      <c r="AM40" s="25">
        <v>9</v>
      </c>
      <c r="AN40" s="98">
        <f t="shared" si="31"/>
        <v>8</v>
      </c>
      <c r="AO40" s="98">
        <f t="shared" si="32"/>
        <v>29</v>
      </c>
      <c r="AP40" s="98">
        <f t="shared" si="33"/>
        <v>44</v>
      </c>
      <c r="AS40" s="62">
        <v>36</v>
      </c>
      <c r="AT40" s="14">
        <f t="shared" si="34"/>
        <v>4</v>
      </c>
      <c r="AU40" s="14">
        <f t="shared" si="35"/>
        <v>9</v>
      </c>
      <c r="AV40" s="14">
        <f t="shared" si="36"/>
        <v>160</v>
      </c>
      <c r="AW40" s="14">
        <f t="shared" si="37"/>
        <v>750</v>
      </c>
      <c r="AX40" s="14">
        <f t="shared" si="38"/>
        <v>1800</v>
      </c>
      <c r="BA40" s="62">
        <v>33</v>
      </c>
      <c r="BB40" s="14">
        <f t="shared" si="39"/>
        <v>4</v>
      </c>
      <c r="BC40" s="14">
        <f t="shared" si="40"/>
        <v>6</v>
      </c>
      <c r="BD40" s="14">
        <f t="shared" si="41"/>
        <v>320</v>
      </c>
      <c r="BE40" s="14">
        <f t="shared" si="42"/>
        <v>1500</v>
      </c>
      <c r="BF40" s="14">
        <f t="shared" si="43"/>
        <v>3600</v>
      </c>
    </row>
    <row r="41" spans="1:58" ht="16.5" x14ac:dyDescent="0.2">
      <c r="A41" s="50">
        <v>3</v>
      </c>
      <c r="B41" s="119"/>
      <c r="C41" s="98">
        <f t="shared" si="48"/>
        <v>1</v>
      </c>
      <c r="D41" s="50">
        <f t="shared" si="49"/>
        <v>3</v>
      </c>
      <c r="E41" s="50">
        <v>180</v>
      </c>
      <c r="F41" s="50">
        <v>270</v>
      </c>
      <c r="G41" s="50" t="s">
        <v>392</v>
      </c>
      <c r="H41" s="98">
        <f t="shared" si="50"/>
        <v>0</v>
      </c>
      <c r="I41" s="50" t="s">
        <v>393</v>
      </c>
      <c r="J41" s="99">
        <f>INT(INDEX(挂机升级突破!$H$8:$L$27,章节关卡!$C41,MATCH(I41,挂机升级突破!$AT$63:$BC$63,0))*章节关卡!F41/6)</f>
        <v>0</v>
      </c>
      <c r="K41" s="50" t="s">
        <v>402</v>
      </c>
      <c r="L41" s="50">
        <v>7</v>
      </c>
      <c r="M41" s="15"/>
      <c r="N41" s="50">
        <f t="shared" si="44"/>
        <v>2</v>
      </c>
      <c r="O41" s="50">
        <f t="shared" si="45"/>
        <v>270</v>
      </c>
      <c r="P41" s="50">
        <f t="shared" si="46"/>
        <v>405</v>
      </c>
      <c r="Q41" s="50" t="s">
        <v>392</v>
      </c>
      <c r="R41" s="50">
        <f t="shared" si="47"/>
        <v>0</v>
      </c>
      <c r="S41" s="99" t="s">
        <v>393</v>
      </c>
      <c r="T41" s="99">
        <f>INT(INDEX(挂机升级突破!$H$8:$L$27,章节关卡!$N41,MATCH(S41,挂机升级突破!$AT$63:$BC$63,0))*章节关卡!P41/6)</f>
        <v>33</v>
      </c>
      <c r="U41" s="50" t="s">
        <v>402</v>
      </c>
      <c r="V41" s="50">
        <v>7</v>
      </c>
      <c r="X41" s="15"/>
      <c r="Y41" s="15"/>
      <c r="Z41" s="15"/>
      <c r="AK41" s="25">
        <v>37</v>
      </c>
      <c r="AL41" s="25">
        <v>4</v>
      </c>
      <c r="AM41" s="25">
        <v>10</v>
      </c>
      <c r="AN41" s="98">
        <f t="shared" si="31"/>
        <v>8</v>
      </c>
      <c r="AO41" s="98">
        <f t="shared" si="32"/>
        <v>30</v>
      </c>
      <c r="AP41" s="98">
        <f t="shared" si="33"/>
        <v>45</v>
      </c>
      <c r="AS41" s="62">
        <v>37</v>
      </c>
      <c r="AT41" s="14">
        <f t="shared" si="34"/>
        <v>5</v>
      </c>
      <c r="AU41" s="14">
        <f t="shared" si="35"/>
        <v>1</v>
      </c>
      <c r="AV41" s="14">
        <f t="shared" si="36"/>
        <v>180</v>
      </c>
      <c r="AW41" s="14">
        <f t="shared" si="37"/>
        <v>900</v>
      </c>
      <c r="AX41" s="14">
        <f t="shared" si="38"/>
        <v>2025</v>
      </c>
      <c r="BA41" s="62">
        <v>34</v>
      </c>
      <c r="BB41" s="14">
        <f t="shared" si="39"/>
        <v>4</v>
      </c>
      <c r="BC41" s="14">
        <f t="shared" si="40"/>
        <v>7</v>
      </c>
      <c r="BD41" s="14">
        <f t="shared" si="41"/>
        <v>320</v>
      </c>
      <c r="BE41" s="14">
        <f t="shared" si="42"/>
        <v>1500</v>
      </c>
      <c r="BF41" s="14">
        <f t="shared" si="43"/>
        <v>3600</v>
      </c>
    </row>
    <row r="42" spans="1:58" ht="16.5" x14ac:dyDescent="0.2">
      <c r="A42" s="50">
        <v>4</v>
      </c>
      <c r="B42" s="119"/>
      <c r="C42" s="98">
        <f t="shared" si="48"/>
        <v>2</v>
      </c>
      <c r="D42" s="50">
        <f t="shared" si="49"/>
        <v>1</v>
      </c>
      <c r="E42" s="50">
        <v>60</v>
      </c>
      <c r="F42" s="50">
        <v>90</v>
      </c>
      <c r="G42" s="50" t="s">
        <v>392</v>
      </c>
      <c r="H42" s="98">
        <f t="shared" si="50"/>
        <v>600</v>
      </c>
      <c r="I42" s="50" t="s">
        <v>393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44"/>
        <v>3</v>
      </c>
      <c r="O42" s="50">
        <f t="shared" si="45"/>
        <v>90</v>
      </c>
      <c r="P42" s="50">
        <f t="shared" si="46"/>
        <v>135</v>
      </c>
      <c r="Q42" s="50" t="s">
        <v>392</v>
      </c>
      <c r="R42" s="50">
        <f t="shared" si="47"/>
        <v>900</v>
      </c>
      <c r="S42" s="99" t="s">
        <v>393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38</v>
      </c>
      <c r="AL42" s="25">
        <v>4</v>
      </c>
      <c r="AM42" s="25">
        <v>11</v>
      </c>
      <c r="AN42" s="98">
        <f t="shared" si="31"/>
        <v>8</v>
      </c>
      <c r="AO42" s="98">
        <f t="shared" si="32"/>
        <v>31</v>
      </c>
      <c r="AP42" s="98">
        <f t="shared" si="33"/>
        <v>46</v>
      </c>
      <c r="AS42" s="62">
        <v>38</v>
      </c>
      <c r="AT42" s="14">
        <f t="shared" si="34"/>
        <v>5</v>
      </c>
      <c r="AU42" s="14">
        <f t="shared" si="35"/>
        <v>2</v>
      </c>
      <c r="AV42" s="14">
        <f t="shared" si="36"/>
        <v>180</v>
      </c>
      <c r="AW42" s="14">
        <f t="shared" si="37"/>
        <v>900</v>
      </c>
      <c r="AX42" s="14">
        <f t="shared" si="38"/>
        <v>2025</v>
      </c>
      <c r="BA42" s="62">
        <v>35</v>
      </c>
      <c r="BB42" s="14">
        <f t="shared" si="39"/>
        <v>4</v>
      </c>
      <c r="BC42" s="14">
        <f t="shared" si="40"/>
        <v>8</v>
      </c>
      <c r="BD42" s="14">
        <f t="shared" si="41"/>
        <v>320</v>
      </c>
      <c r="BE42" s="14">
        <f t="shared" si="42"/>
        <v>1500</v>
      </c>
      <c r="BF42" s="14">
        <f t="shared" si="43"/>
        <v>3600</v>
      </c>
    </row>
    <row r="43" spans="1:58" ht="16.5" x14ac:dyDescent="0.2">
      <c r="A43" s="50">
        <v>5</v>
      </c>
      <c r="B43" s="119"/>
      <c r="C43" s="98">
        <f t="shared" si="48"/>
        <v>2</v>
      </c>
      <c r="D43" s="50">
        <f t="shared" si="49"/>
        <v>2</v>
      </c>
      <c r="E43" s="50">
        <v>120</v>
      </c>
      <c r="F43" s="50">
        <v>180</v>
      </c>
      <c r="G43" s="50" t="s">
        <v>392</v>
      </c>
      <c r="H43" s="98">
        <f t="shared" si="50"/>
        <v>1200</v>
      </c>
      <c r="I43" s="50" t="s">
        <v>393</v>
      </c>
      <c r="J43" s="99">
        <f>INT(INDEX(挂机升级突破!$H$8:$L$27,章节关卡!$C43,MATCH(I43,挂机升级突破!$AT$63:$BC$63,0))*章节关卡!F43/6)</f>
        <v>15</v>
      </c>
      <c r="K43" s="101" t="s">
        <v>402</v>
      </c>
      <c r="L43" s="101">
        <v>3</v>
      </c>
      <c r="M43" s="15"/>
      <c r="N43" s="50">
        <f t="shared" si="44"/>
        <v>3</v>
      </c>
      <c r="O43" s="50">
        <f t="shared" si="45"/>
        <v>180</v>
      </c>
      <c r="P43" s="50">
        <f t="shared" si="46"/>
        <v>270</v>
      </c>
      <c r="Q43" s="50" t="s">
        <v>392</v>
      </c>
      <c r="R43" s="50">
        <f t="shared" si="47"/>
        <v>1800</v>
      </c>
      <c r="S43" s="99" t="s">
        <v>393</v>
      </c>
      <c r="T43" s="99">
        <f>INT(INDEX(挂机升级突破!$H$8:$L$27,章节关卡!$N43,MATCH(S43,挂机升级突破!$AT$63:$BC$63,0))*章节关卡!P43/6)</f>
        <v>33</v>
      </c>
      <c r="U43" s="101" t="s">
        <v>402</v>
      </c>
      <c r="V43" s="101">
        <v>3</v>
      </c>
      <c r="AK43" s="25">
        <v>39</v>
      </c>
      <c r="AL43" s="25">
        <v>4</v>
      </c>
      <c r="AM43" s="25">
        <v>12</v>
      </c>
      <c r="AN43" s="98">
        <f t="shared" si="31"/>
        <v>8</v>
      </c>
      <c r="AO43" s="98">
        <f t="shared" si="32"/>
        <v>32</v>
      </c>
      <c r="AP43" s="98">
        <f t="shared" si="33"/>
        <v>47</v>
      </c>
      <c r="AS43" s="62">
        <v>39</v>
      </c>
      <c r="AT43" s="14">
        <f t="shared" si="34"/>
        <v>5</v>
      </c>
      <c r="AU43" s="14">
        <f t="shared" si="35"/>
        <v>3</v>
      </c>
      <c r="AV43" s="14">
        <f t="shared" si="36"/>
        <v>180</v>
      </c>
      <c r="AW43" s="14">
        <f t="shared" si="37"/>
        <v>900</v>
      </c>
      <c r="AX43" s="14">
        <f t="shared" si="38"/>
        <v>2025</v>
      </c>
      <c r="BA43" s="62">
        <v>36</v>
      </c>
      <c r="BB43" s="14">
        <f t="shared" si="39"/>
        <v>4</v>
      </c>
      <c r="BC43" s="14">
        <f t="shared" si="40"/>
        <v>9</v>
      </c>
      <c r="BD43" s="14">
        <f t="shared" si="41"/>
        <v>320</v>
      </c>
      <c r="BE43" s="14">
        <f t="shared" si="42"/>
        <v>1500</v>
      </c>
      <c r="BF43" s="14">
        <f t="shared" si="43"/>
        <v>3600</v>
      </c>
    </row>
    <row r="44" spans="1:58" ht="16.5" x14ac:dyDescent="0.2">
      <c r="A44" s="50">
        <v>6</v>
      </c>
      <c r="B44" s="119"/>
      <c r="C44" s="98">
        <f t="shared" si="48"/>
        <v>2</v>
      </c>
      <c r="D44" s="50">
        <f t="shared" si="49"/>
        <v>3</v>
      </c>
      <c r="E44" s="50">
        <v>180</v>
      </c>
      <c r="F44" s="50">
        <v>270</v>
      </c>
      <c r="G44" s="50" t="s">
        <v>392</v>
      </c>
      <c r="H44" s="98">
        <f t="shared" si="50"/>
        <v>1800</v>
      </c>
      <c r="I44" s="50" t="s">
        <v>393</v>
      </c>
      <c r="J44" s="99">
        <f>INT(INDEX(挂机升级突破!$H$8:$L$27,章节关卡!$C44,MATCH(I44,挂机升级突破!$AT$63:$BC$63,0))*章节关卡!F44/6)</f>
        <v>22</v>
      </c>
      <c r="K44" s="101" t="s">
        <v>402</v>
      </c>
      <c r="L44" s="101">
        <v>7</v>
      </c>
      <c r="M44" s="15"/>
      <c r="N44" s="50">
        <f t="shared" si="44"/>
        <v>3</v>
      </c>
      <c r="O44" s="50">
        <f t="shared" si="45"/>
        <v>270</v>
      </c>
      <c r="P44" s="50">
        <f t="shared" si="46"/>
        <v>405</v>
      </c>
      <c r="Q44" s="50" t="s">
        <v>392</v>
      </c>
      <c r="R44" s="50">
        <f t="shared" si="47"/>
        <v>2700</v>
      </c>
      <c r="S44" s="99" t="s">
        <v>393</v>
      </c>
      <c r="T44" s="99">
        <f>INT(INDEX(挂机升级突破!$H$8:$L$27,章节关卡!$N44,MATCH(S44,挂机升级突破!$AT$63:$BC$63,0))*章节关卡!P44/6)</f>
        <v>50</v>
      </c>
      <c r="U44" s="101" t="s">
        <v>402</v>
      </c>
      <c r="V44" s="101">
        <v>7</v>
      </c>
      <c r="AK44" s="25">
        <v>40</v>
      </c>
      <c r="AL44" s="25">
        <v>4</v>
      </c>
      <c r="AM44" s="25">
        <v>13</v>
      </c>
      <c r="AN44" s="98">
        <f t="shared" si="31"/>
        <v>8</v>
      </c>
      <c r="AO44" s="98">
        <f t="shared" si="32"/>
        <v>33</v>
      </c>
      <c r="AP44" s="98">
        <f t="shared" si="33"/>
        <v>48</v>
      </c>
      <c r="AS44" s="62">
        <v>40</v>
      </c>
      <c r="AT44" s="14">
        <f t="shared" si="34"/>
        <v>5</v>
      </c>
      <c r="AU44" s="14">
        <f t="shared" si="35"/>
        <v>4</v>
      </c>
      <c r="AV44" s="14">
        <f t="shared" si="36"/>
        <v>180</v>
      </c>
      <c r="AW44" s="14">
        <f t="shared" si="37"/>
        <v>900</v>
      </c>
      <c r="AX44" s="14">
        <f t="shared" si="38"/>
        <v>2025</v>
      </c>
      <c r="BA44" s="62">
        <v>37</v>
      </c>
      <c r="BB44" s="14">
        <f t="shared" si="39"/>
        <v>5</v>
      </c>
      <c r="BC44" s="14">
        <f t="shared" si="40"/>
        <v>1</v>
      </c>
      <c r="BD44" s="14">
        <f t="shared" si="41"/>
        <v>360</v>
      </c>
      <c r="BE44" s="14">
        <f t="shared" si="42"/>
        <v>1800</v>
      </c>
      <c r="BF44" s="14">
        <f t="shared" si="43"/>
        <v>4050</v>
      </c>
    </row>
    <row r="45" spans="1:58" ht="16.5" x14ac:dyDescent="0.2">
      <c r="A45" s="50">
        <v>7</v>
      </c>
      <c r="B45" s="119"/>
      <c r="C45" s="98">
        <f t="shared" si="48"/>
        <v>3</v>
      </c>
      <c r="D45" s="50">
        <f t="shared" si="49"/>
        <v>1</v>
      </c>
      <c r="E45" s="50">
        <v>90</v>
      </c>
      <c r="F45" s="50">
        <v>135</v>
      </c>
      <c r="G45" s="50" t="s">
        <v>392</v>
      </c>
      <c r="H45" s="98">
        <f t="shared" si="50"/>
        <v>1350</v>
      </c>
      <c r="I45" s="99" t="s">
        <v>393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44"/>
        <v>4</v>
      </c>
      <c r="O45" s="50">
        <f t="shared" si="45"/>
        <v>135</v>
      </c>
      <c r="P45" s="50">
        <f t="shared" si="46"/>
        <v>202.5</v>
      </c>
      <c r="Q45" s="50" t="s">
        <v>392</v>
      </c>
      <c r="R45" s="50">
        <f t="shared" si="47"/>
        <v>2025</v>
      </c>
      <c r="S45" s="99" t="s">
        <v>393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41</v>
      </c>
      <c r="AL45" s="25">
        <v>4</v>
      </c>
      <c r="AM45" s="25">
        <v>14</v>
      </c>
      <c r="AN45" s="98">
        <f t="shared" si="31"/>
        <v>8</v>
      </c>
      <c r="AO45" s="98">
        <f t="shared" si="32"/>
        <v>34</v>
      </c>
      <c r="AP45" s="98">
        <f t="shared" si="33"/>
        <v>49</v>
      </c>
      <c r="AS45" s="62">
        <v>41</v>
      </c>
      <c r="AT45" s="14">
        <f t="shared" si="34"/>
        <v>5</v>
      </c>
      <c r="AU45" s="14">
        <f t="shared" si="35"/>
        <v>5</v>
      </c>
      <c r="AV45" s="14">
        <f t="shared" si="36"/>
        <v>180</v>
      </c>
      <c r="AW45" s="14">
        <f t="shared" si="37"/>
        <v>900</v>
      </c>
      <c r="AX45" s="14">
        <f t="shared" si="38"/>
        <v>2025</v>
      </c>
      <c r="BA45" s="62">
        <v>38</v>
      </c>
      <c r="BB45" s="14">
        <f t="shared" si="39"/>
        <v>5</v>
      </c>
      <c r="BC45" s="14">
        <f t="shared" si="40"/>
        <v>2</v>
      </c>
      <c r="BD45" s="14">
        <f t="shared" si="41"/>
        <v>360</v>
      </c>
      <c r="BE45" s="14">
        <f t="shared" si="42"/>
        <v>1800</v>
      </c>
      <c r="BF45" s="14">
        <f t="shared" si="43"/>
        <v>4050</v>
      </c>
    </row>
    <row r="46" spans="1:58" ht="16.5" x14ac:dyDescent="0.2">
      <c r="A46" s="50">
        <v>8</v>
      </c>
      <c r="B46" s="119"/>
      <c r="C46" s="98">
        <f t="shared" si="48"/>
        <v>3</v>
      </c>
      <c r="D46" s="50">
        <f t="shared" si="49"/>
        <v>2</v>
      </c>
      <c r="E46" s="50">
        <v>150</v>
      </c>
      <c r="F46" s="50">
        <v>225</v>
      </c>
      <c r="G46" s="50" t="s">
        <v>392</v>
      </c>
      <c r="H46" s="98">
        <f t="shared" si="50"/>
        <v>2250</v>
      </c>
      <c r="I46" s="99" t="s">
        <v>393</v>
      </c>
      <c r="J46" s="99">
        <f>INT(INDEX(挂机升级突破!$H$8:$L$27,章节关卡!$C46,MATCH(I46,挂机升级突破!$AT$63:$BC$63,0))*章节关卡!F46/6)</f>
        <v>28</v>
      </c>
      <c r="K46" s="101" t="s">
        <v>402</v>
      </c>
      <c r="L46" s="101">
        <v>3</v>
      </c>
      <c r="M46" s="15"/>
      <c r="N46" s="50">
        <f t="shared" si="44"/>
        <v>4</v>
      </c>
      <c r="O46" s="50">
        <f t="shared" si="45"/>
        <v>225</v>
      </c>
      <c r="P46" s="50">
        <f t="shared" si="46"/>
        <v>337.5</v>
      </c>
      <c r="Q46" s="50" t="s">
        <v>392</v>
      </c>
      <c r="R46" s="50">
        <f t="shared" si="47"/>
        <v>3375</v>
      </c>
      <c r="S46" s="99" t="s">
        <v>393</v>
      </c>
      <c r="T46" s="99">
        <f>INT(INDEX(挂机升级突破!$H$8:$L$27,章节关卡!$N46,MATCH(S46,挂机升级突破!$AT$63:$BC$63,0))*章节关卡!P46/6)</f>
        <v>56</v>
      </c>
      <c r="U46" s="101" t="s">
        <v>402</v>
      </c>
      <c r="V46" s="101">
        <v>3</v>
      </c>
      <c r="AK46" s="25">
        <v>42</v>
      </c>
      <c r="AL46" s="25">
        <v>4</v>
      </c>
      <c r="AM46" s="25">
        <v>15</v>
      </c>
      <c r="AN46" s="98">
        <f t="shared" si="31"/>
        <v>8</v>
      </c>
      <c r="AO46" s="98">
        <f t="shared" si="32"/>
        <v>35</v>
      </c>
      <c r="AP46" s="98">
        <f t="shared" si="33"/>
        <v>50</v>
      </c>
      <c r="AS46" s="62">
        <v>42</v>
      </c>
      <c r="AT46" s="14">
        <f t="shared" si="34"/>
        <v>5</v>
      </c>
      <c r="AU46" s="14">
        <f t="shared" si="35"/>
        <v>6</v>
      </c>
      <c r="AV46" s="14">
        <f t="shared" si="36"/>
        <v>180</v>
      </c>
      <c r="AW46" s="14">
        <f t="shared" si="37"/>
        <v>900</v>
      </c>
      <c r="AX46" s="14">
        <f t="shared" si="38"/>
        <v>2025</v>
      </c>
      <c r="BA46" s="62">
        <v>39</v>
      </c>
      <c r="BB46" s="14">
        <f t="shared" si="39"/>
        <v>5</v>
      </c>
      <c r="BC46" s="14">
        <f t="shared" si="40"/>
        <v>3</v>
      </c>
      <c r="BD46" s="14">
        <f t="shared" si="41"/>
        <v>360</v>
      </c>
      <c r="BE46" s="14">
        <f t="shared" si="42"/>
        <v>1800</v>
      </c>
      <c r="BF46" s="14">
        <f t="shared" si="43"/>
        <v>4050</v>
      </c>
    </row>
    <row r="47" spans="1:58" ht="16.5" x14ac:dyDescent="0.2">
      <c r="A47" s="50">
        <v>9</v>
      </c>
      <c r="B47" s="119"/>
      <c r="C47" s="98">
        <f t="shared" si="48"/>
        <v>3</v>
      </c>
      <c r="D47" s="50">
        <f t="shared" si="49"/>
        <v>3</v>
      </c>
      <c r="E47" s="50">
        <v>210</v>
      </c>
      <c r="F47" s="50">
        <v>315</v>
      </c>
      <c r="G47" s="50" t="s">
        <v>392</v>
      </c>
      <c r="H47" s="98">
        <f t="shared" si="50"/>
        <v>3150</v>
      </c>
      <c r="I47" s="99" t="s">
        <v>393</v>
      </c>
      <c r="J47" s="99">
        <f>INT(INDEX(挂机升级突破!$H$8:$L$27,章节关卡!$C47,MATCH(I47,挂机升级突破!$AT$63:$BC$63,0))*章节关卡!F47/6)</f>
        <v>39</v>
      </c>
      <c r="K47" s="101" t="s">
        <v>402</v>
      </c>
      <c r="L47" s="101">
        <v>7</v>
      </c>
      <c r="M47" s="15"/>
      <c r="N47" s="50">
        <f t="shared" si="44"/>
        <v>4</v>
      </c>
      <c r="O47" s="50">
        <f t="shared" si="45"/>
        <v>315</v>
      </c>
      <c r="P47" s="50">
        <f t="shared" si="46"/>
        <v>472.5</v>
      </c>
      <c r="Q47" s="50" t="s">
        <v>392</v>
      </c>
      <c r="R47" s="50">
        <f t="shared" si="47"/>
        <v>4725</v>
      </c>
      <c r="S47" s="99" t="s">
        <v>393</v>
      </c>
      <c r="T47" s="99">
        <f>INT(INDEX(挂机升级突破!$H$8:$L$27,章节关卡!$N47,MATCH(S47,挂机升级突破!$AT$63:$BC$63,0))*章节关卡!P47/6)</f>
        <v>78</v>
      </c>
      <c r="U47" s="101" t="s">
        <v>402</v>
      </c>
      <c r="V47" s="101">
        <v>7</v>
      </c>
      <c r="AK47" s="25">
        <v>43</v>
      </c>
      <c r="AL47" s="25">
        <v>5</v>
      </c>
      <c r="AM47" s="25">
        <v>1</v>
      </c>
      <c r="AN47" s="98">
        <f t="shared" si="31"/>
        <v>9</v>
      </c>
      <c r="AO47" s="98">
        <f t="shared" si="32"/>
        <v>26</v>
      </c>
      <c r="AP47" s="98">
        <f t="shared" si="33"/>
        <v>41</v>
      </c>
      <c r="AS47" s="62">
        <v>43</v>
      </c>
      <c r="AT47" s="14">
        <f t="shared" si="34"/>
        <v>5</v>
      </c>
      <c r="AU47" s="14">
        <f t="shared" si="35"/>
        <v>7</v>
      </c>
      <c r="AV47" s="14">
        <f t="shared" si="36"/>
        <v>180</v>
      </c>
      <c r="AW47" s="14">
        <f t="shared" si="37"/>
        <v>900</v>
      </c>
      <c r="AX47" s="14">
        <f t="shared" si="38"/>
        <v>2025</v>
      </c>
      <c r="BA47" s="62">
        <v>40</v>
      </c>
      <c r="BB47" s="14">
        <f t="shared" si="39"/>
        <v>5</v>
      </c>
      <c r="BC47" s="14">
        <f t="shared" si="40"/>
        <v>4</v>
      </c>
      <c r="BD47" s="14">
        <f t="shared" si="41"/>
        <v>360</v>
      </c>
      <c r="BE47" s="14">
        <f t="shared" si="42"/>
        <v>1800</v>
      </c>
      <c r="BF47" s="14">
        <f t="shared" si="43"/>
        <v>4050</v>
      </c>
    </row>
    <row r="48" spans="1:58" ht="16.5" x14ac:dyDescent="0.2">
      <c r="A48" s="50">
        <v>10</v>
      </c>
      <c r="B48" s="119"/>
      <c r="C48" s="98">
        <f t="shared" si="48"/>
        <v>4</v>
      </c>
      <c r="D48" s="50">
        <f t="shared" si="49"/>
        <v>1</v>
      </c>
      <c r="E48" s="50">
        <v>90</v>
      </c>
      <c r="F48" s="50">
        <v>135</v>
      </c>
      <c r="G48" s="50" t="s">
        <v>392</v>
      </c>
      <c r="H48" s="98">
        <f t="shared" si="50"/>
        <v>1800</v>
      </c>
      <c r="I48" s="50" t="s">
        <v>394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44"/>
        <v>5</v>
      </c>
      <c r="O48" s="50">
        <f t="shared" si="45"/>
        <v>135</v>
      </c>
      <c r="P48" s="50">
        <f t="shared" si="46"/>
        <v>202.5</v>
      </c>
      <c r="Q48" s="50" t="s">
        <v>392</v>
      </c>
      <c r="R48" s="50">
        <f t="shared" si="47"/>
        <v>2700</v>
      </c>
      <c r="S48" s="99" t="s">
        <v>394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44</v>
      </c>
      <c r="AL48" s="25">
        <v>5</v>
      </c>
      <c r="AM48" s="25">
        <v>2</v>
      </c>
      <c r="AN48" s="98">
        <f t="shared" si="31"/>
        <v>9</v>
      </c>
      <c r="AO48" s="98">
        <f t="shared" si="32"/>
        <v>27</v>
      </c>
      <c r="AP48" s="98">
        <f t="shared" si="33"/>
        <v>42</v>
      </c>
      <c r="AS48" s="62">
        <v>44</v>
      </c>
      <c r="AT48" s="14">
        <f t="shared" si="34"/>
        <v>5</v>
      </c>
      <c r="AU48" s="14">
        <f t="shared" si="35"/>
        <v>8</v>
      </c>
      <c r="AV48" s="14">
        <f t="shared" si="36"/>
        <v>180</v>
      </c>
      <c r="AW48" s="14">
        <f t="shared" si="37"/>
        <v>900</v>
      </c>
      <c r="AX48" s="14">
        <f t="shared" si="38"/>
        <v>2025</v>
      </c>
      <c r="BA48" s="62">
        <v>41</v>
      </c>
      <c r="BB48" s="14">
        <f t="shared" si="39"/>
        <v>5</v>
      </c>
      <c r="BC48" s="14">
        <f t="shared" si="40"/>
        <v>5</v>
      </c>
      <c r="BD48" s="14">
        <f t="shared" si="41"/>
        <v>360</v>
      </c>
      <c r="BE48" s="14">
        <f t="shared" si="42"/>
        <v>1800</v>
      </c>
      <c r="BF48" s="14">
        <f t="shared" si="43"/>
        <v>4050</v>
      </c>
    </row>
    <row r="49" spans="1:58" ht="16.5" x14ac:dyDescent="0.2">
      <c r="A49" s="50">
        <v>11</v>
      </c>
      <c r="B49" s="119"/>
      <c r="C49" s="98">
        <f t="shared" si="48"/>
        <v>4</v>
      </c>
      <c r="D49" s="50">
        <f t="shared" si="49"/>
        <v>2</v>
      </c>
      <c r="E49" s="50">
        <v>150</v>
      </c>
      <c r="F49" s="50">
        <v>225</v>
      </c>
      <c r="G49" s="50" t="s">
        <v>392</v>
      </c>
      <c r="H49" s="98">
        <f t="shared" si="50"/>
        <v>3000</v>
      </c>
      <c r="I49" s="99" t="s">
        <v>394</v>
      </c>
      <c r="J49" s="99">
        <f>INT(INDEX(挂机升级突破!$H$8:$L$27,章节关卡!$C49,MATCH(I49,挂机升级突破!$AT$63:$BC$63,0))*章节关卡!F49/6)</f>
        <v>0</v>
      </c>
      <c r="K49" s="101" t="s">
        <v>402</v>
      </c>
      <c r="L49" s="101">
        <v>3</v>
      </c>
      <c r="M49" s="15"/>
      <c r="N49" s="50">
        <f t="shared" si="44"/>
        <v>5</v>
      </c>
      <c r="O49" s="50">
        <f t="shared" si="45"/>
        <v>225</v>
      </c>
      <c r="P49" s="50">
        <f t="shared" si="46"/>
        <v>337.5</v>
      </c>
      <c r="Q49" s="50" t="s">
        <v>392</v>
      </c>
      <c r="R49" s="50">
        <f t="shared" si="47"/>
        <v>4500</v>
      </c>
      <c r="S49" s="99" t="s">
        <v>394</v>
      </c>
      <c r="T49" s="99">
        <f>INT(INDEX(挂机升级突破!$H$8:$L$27,章节关卡!$N49,MATCH(S49,挂机升级突破!$AT$63:$BC$63,0))*章节关卡!P49/6)</f>
        <v>11</v>
      </c>
      <c r="U49" s="101" t="s">
        <v>402</v>
      </c>
      <c r="V49" s="101">
        <v>3</v>
      </c>
      <c r="AK49" s="25">
        <v>45</v>
      </c>
      <c r="AL49" s="25">
        <v>5</v>
      </c>
      <c r="AM49" s="25">
        <v>3</v>
      </c>
      <c r="AN49" s="98">
        <f t="shared" si="31"/>
        <v>9</v>
      </c>
      <c r="AO49" s="98">
        <f t="shared" si="32"/>
        <v>28</v>
      </c>
      <c r="AP49" s="98">
        <f t="shared" si="33"/>
        <v>43</v>
      </c>
      <c r="AS49" s="62">
        <v>45</v>
      </c>
      <c r="AT49" s="14">
        <f t="shared" si="34"/>
        <v>5</v>
      </c>
      <c r="AU49" s="14">
        <f t="shared" si="35"/>
        <v>9</v>
      </c>
      <c r="AV49" s="14">
        <f t="shared" si="36"/>
        <v>180</v>
      </c>
      <c r="AW49" s="14">
        <f t="shared" si="37"/>
        <v>900</v>
      </c>
      <c r="AX49" s="14">
        <f t="shared" si="38"/>
        <v>2025</v>
      </c>
      <c r="BA49" s="62">
        <v>42</v>
      </c>
      <c r="BB49" s="14">
        <f t="shared" si="39"/>
        <v>5</v>
      </c>
      <c r="BC49" s="14">
        <f t="shared" si="40"/>
        <v>6</v>
      </c>
      <c r="BD49" s="14">
        <f t="shared" si="41"/>
        <v>360</v>
      </c>
      <c r="BE49" s="14">
        <f t="shared" si="42"/>
        <v>1800</v>
      </c>
      <c r="BF49" s="14">
        <f t="shared" si="43"/>
        <v>4050</v>
      </c>
    </row>
    <row r="50" spans="1:58" ht="16.5" x14ac:dyDescent="0.2">
      <c r="A50" s="50">
        <v>12</v>
      </c>
      <c r="B50" s="119"/>
      <c r="C50" s="98">
        <f t="shared" si="48"/>
        <v>4</v>
      </c>
      <c r="D50" s="50">
        <f t="shared" si="49"/>
        <v>3</v>
      </c>
      <c r="E50" s="50">
        <v>210</v>
      </c>
      <c r="F50" s="50">
        <v>315</v>
      </c>
      <c r="G50" s="50" t="s">
        <v>392</v>
      </c>
      <c r="H50" s="98">
        <f t="shared" si="50"/>
        <v>4200</v>
      </c>
      <c r="I50" s="99" t="s">
        <v>394</v>
      </c>
      <c r="J50" s="99">
        <f>INT(INDEX(挂机升级突破!$H$8:$L$27,章节关卡!$C50,MATCH(I50,挂机升级突破!$AT$63:$BC$63,0))*章节关卡!F50/6)</f>
        <v>0</v>
      </c>
      <c r="K50" s="101" t="s">
        <v>402</v>
      </c>
      <c r="L50" s="101">
        <v>7</v>
      </c>
      <c r="M50" s="15"/>
      <c r="N50" s="50">
        <f t="shared" si="44"/>
        <v>5</v>
      </c>
      <c r="O50" s="50">
        <f t="shared" si="45"/>
        <v>315</v>
      </c>
      <c r="P50" s="50">
        <f t="shared" si="46"/>
        <v>472.5</v>
      </c>
      <c r="Q50" s="50" t="s">
        <v>392</v>
      </c>
      <c r="R50" s="50">
        <f t="shared" si="47"/>
        <v>6300</v>
      </c>
      <c r="S50" s="99" t="s">
        <v>394</v>
      </c>
      <c r="T50" s="99">
        <f>INT(INDEX(挂机升级突破!$H$8:$L$27,章节关卡!$N50,MATCH(S50,挂机升级突破!$AT$63:$BC$63,0))*章节关卡!P50/6)</f>
        <v>15</v>
      </c>
      <c r="U50" s="101" t="s">
        <v>402</v>
      </c>
      <c r="V50" s="101">
        <v>7</v>
      </c>
      <c r="AK50" s="25">
        <v>46</v>
      </c>
      <c r="AL50" s="25">
        <v>5</v>
      </c>
      <c r="AM50" s="25">
        <v>4</v>
      </c>
      <c r="AN50" s="98">
        <f t="shared" si="31"/>
        <v>9</v>
      </c>
      <c r="AO50" s="98">
        <f t="shared" si="32"/>
        <v>29</v>
      </c>
      <c r="AP50" s="98">
        <f t="shared" si="33"/>
        <v>44</v>
      </c>
      <c r="AS50" s="62">
        <v>46</v>
      </c>
      <c r="AT50" s="14">
        <f t="shared" si="34"/>
        <v>6</v>
      </c>
      <c r="AU50" s="14">
        <f t="shared" si="35"/>
        <v>1</v>
      </c>
      <c r="AV50" s="14">
        <f t="shared" si="36"/>
        <v>200</v>
      </c>
      <c r="AW50" s="14">
        <f t="shared" si="37"/>
        <v>1050</v>
      </c>
      <c r="AX50" s="14">
        <f t="shared" si="38"/>
        <v>2250</v>
      </c>
      <c r="BA50" s="62">
        <v>43</v>
      </c>
      <c r="BB50" s="14">
        <f t="shared" si="39"/>
        <v>5</v>
      </c>
      <c r="BC50" s="14">
        <f t="shared" si="40"/>
        <v>7</v>
      </c>
      <c r="BD50" s="14">
        <f t="shared" si="41"/>
        <v>360</v>
      </c>
      <c r="BE50" s="14">
        <f t="shared" si="42"/>
        <v>1800</v>
      </c>
      <c r="BF50" s="14">
        <f t="shared" si="43"/>
        <v>4050</v>
      </c>
    </row>
    <row r="51" spans="1:58" ht="16.5" x14ac:dyDescent="0.2">
      <c r="A51" s="50">
        <v>13</v>
      </c>
      <c r="B51" s="119"/>
      <c r="C51" s="98">
        <f t="shared" si="48"/>
        <v>5</v>
      </c>
      <c r="D51" s="50">
        <f t="shared" si="49"/>
        <v>1</v>
      </c>
      <c r="E51" s="50">
        <v>120</v>
      </c>
      <c r="F51" s="50">
        <v>180</v>
      </c>
      <c r="G51" s="50" t="s">
        <v>392</v>
      </c>
      <c r="H51" s="98">
        <f t="shared" si="50"/>
        <v>3000</v>
      </c>
      <c r="I51" s="99" t="s">
        <v>394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44"/>
        <v>6</v>
      </c>
      <c r="O51" s="50">
        <f t="shared" si="45"/>
        <v>180</v>
      </c>
      <c r="P51" s="50">
        <f t="shared" si="46"/>
        <v>270</v>
      </c>
      <c r="Q51" s="50" t="s">
        <v>392</v>
      </c>
      <c r="R51" s="50">
        <f t="shared" si="47"/>
        <v>4500</v>
      </c>
      <c r="S51" s="99" t="s">
        <v>394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47</v>
      </c>
      <c r="AL51" s="25">
        <v>5</v>
      </c>
      <c r="AM51" s="25">
        <v>5</v>
      </c>
      <c r="AN51" s="98">
        <f t="shared" si="31"/>
        <v>9</v>
      </c>
      <c r="AO51" s="98">
        <f t="shared" si="32"/>
        <v>30</v>
      </c>
      <c r="AP51" s="98">
        <f t="shared" si="33"/>
        <v>45</v>
      </c>
      <c r="AS51" s="62">
        <v>47</v>
      </c>
      <c r="AT51" s="14">
        <f t="shared" si="34"/>
        <v>6</v>
      </c>
      <c r="AU51" s="14">
        <f t="shared" si="35"/>
        <v>2</v>
      </c>
      <c r="AV51" s="14">
        <f t="shared" si="36"/>
        <v>200</v>
      </c>
      <c r="AW51" s="14">
        <f t="shared" si="37"/>
        <v>1050</v>
      </c>
      <c r="AX51" s="14">
        <f t="shared" si="38"/>
        <v>2250</v>
      </c>
      <c r="BA51" s="62">
        <v>44</v>
      </c>
      <c r="BB51" s="14">
        <f t="shared" si="39"/>
        <v>5</v>
      </c>
      <c r="BC51" s="14">
        <f t="shared" si="40"/>
        <v>8</v>
      </c>
      <c r="BD51" s="14">
        <f t="shared" si="41"/>
        <v>360</v>
      </c>
      <c r="BE51" s="14">
        <f t="shared" si="42"/>
        <v>1800</v>
      </c>
      <c r="BF51" s="14">
        <f t="shared" si="43"/>
        <v>4050</v>
      </c>
    </row>
    <row r="52" spans="1:58" ht="16.5" x14ac:dyDescent="0.2">
      <c r="A52" s="50">
        <v>14</v>
      </c>
      <c r="B52" s="119"/>
      <c r="C52" s="98">
        <f t="shared" si="48"/>
        <v>5</v>
      </c>
      <c r="D52" s="50">
        <f t="shared" si="49"/>
        <v>2</v>
      </c>
      <c r="E52" s="50">
        <v>240</v>
      </c>
      <c r="F52" s="50">
        <v>360</v>
      </c>
      <c r="G52" s="50" t="s">
        <v>392</v>
      </c>
      <c r="H52" s="98">
        <f t="shared" si="50"/>
        <v>6000</v>
      </c>
      <c r="I52" s="99" t="s">
        <v>394</v>
      </c>
      <c r="J52" s="99">
        <f>INT(INDEX(挂机升级突破!$H$8:$L$27,章节关卡!$C52,MATCH(I52,挂机升级突破!$AT$63:$BC$63,0))*章节关卡!F52/6)</f>
        <v>12</v>
      </c>
      <c r="K52" s="101" t="s">
        <v>402</v>
      </c>
      <c r="L52" s="101">
        <v>3</v>
      </c>
      <c r="M52" s="15"/>
      <c r="N52" s="50">
        <f t="shared" si="44"/>
        <v>6</v>
      </c>
      <c r="O52" s="50">
        <f t="shared" si="45"/>
        <v>360</v>
      </c>
      <c r="P52" s="50">
        <f t="shared" si="46"/>
        <v>540</v>
      </c>
      <c r="Q52" s="50" t="s">
        <v>392</v>
      </c>
      <c r="R52" s="50">
        <f t="shared" si="47"/>
        <v>9000</v>
      </c>
      <c r="S52" s="99" t="s">
        <v>394</v>
      </c>
      <c r="T52" s="99">
        <f>INT(INDEX(挂机升级突破!$H$8:$L$27,章节关卡!$N52,MATCH(S52,挂机升级突破!$AT$63:$BC$63,0))*章节关卡!P52/6)</f>
        <v>31</v>
      </c>
      <c r="U52" s="101" t="s">
        <v>402</v>
      </c>
      <c r="V52" s="101">
        <v>3</v>
      </c>
      <c r="AK52" s="25">
        <v>48</v>
      </c>
      <c r="AL52" s="25">
        <v>5</v>
      </c>
      <c r="AM52" s="25">
        <v>6</v>
      </c>
      <c r="AN52" s="98">
        <f t="shared" si="31"/>
        <v>9</v>
      </c>
      <c r="AO52" s="98">
        <f t="shared" si="32"/>
        <v>31</v>
      </c>
      <c r="AP52" s="98">
        <f t="shared" si="33"/>
        <v>46</v>
      </c>
      <c r="AS52" s="62">
        <v>48</v>
      </c>
      <c r="AT52" s="14">
        <f t="shared" si="34"/>
        <v>6</v>
      </c>
      <c r="AU52" s="14">
        <f t="shared" si="35"/>
        <v>3</v>
      </c>
      <c r="AV52" s="14">
        <f t="shared" si="36"/>
        <v>200</v>
      </c>
      <c r="AW52" s="14">
        <f t="shared" si="37"/>
        <v>1050</v>
      </c>
      <c r="AX52" s="14">
        <f t="shared" si="38"/>
        <v>2250</v>
      </c>
      <c r="BA52" s="62">
        <v>45</v>
      </c>
      <c r="BB52" s="14">
        <f t="shared" si="39"/>
        <v>5</v>
      </c>
      <c r="BC52" s="14">
        <f t="shared" si="40"/>
        <v>9</v>
      </c>
      <c r="BD52" s="14">
        <f t="shared" si="41"/>
        <v>360</v>
      </c>
      <c r="BE52" s="14">
        <f t="shared" si="42"/>
        <v>1800</v>
      </c>
      <c r="BF52" s="14">
        <f t="shared" si="43"/>
        <v>4050</v>
      </c>
    </row>
    <row r="53" spans="1:58" ht="16.5" x14ac:dyDescent="0.2">
      <c r="A53" s="50">
        <v>15</v>
      </c>
      <c r="B53" s="119"/>
      <c r="C53" s="98">
        <f t="shared" si="48"/>
        <v>5</v>
      </c>
      <c r="D53" s="50">
        <f t="shared" si="49"/>
        <v>3</v>
      </c>
      <c r="E53" s="50">
        <v>360</v>
      </c>
      <c r="F53" s="50">
        <v>540</v>
      </c>
      <c r="G53" s="50" t="s">
        <v>392</v>
      </c>
      <c r="H53" s="98">
        <f t="shared" si="50"/>
        <v>9000</v>
      </c>
      <c r="I53" s="99" t="s">
        <v>394</v>
      </c>
      <c r="J53" s="99">
        <f>INT(INDEX(挂机升级突破!$H$8:$L$27,章节关卡!$C53,MATCH(I53,挂机升级突破!$AT$63:$BC$63,0))*章节关卡!F53/6)</f>
        <v>18</v>
      </c>
      <c r="K53" s="101" t="s">
        <v>402</v>
      </c>
      <c r="L53" s="101">
        <v>7</v>
      </c>
      <c r="M53" s="15"/>
      <c r="N53" s="50">
        <f t="shared" si="44"/>
        <v>6</v>
      </c>
      <c r="O53" s="50">
        <f t="shared" si="45"/>
        <v>540</v>
      </c>
      <c r="P53" s="50">
        <f t="shared" si="46"/>
        <v>810</v>
      </c>
      <c r="Q53" s="50" t="s">
        <v>392</v>
      </c>
      <c r="R53" s="50">
        <f t="shared" si="47"/>
        <v>13500</v>
      </c>
      <c r="S53" s="99" t="s">
        <v>394</v>
      </c>
      <c r="T53" s="99">
        <f>INT(INDEX(挂机升级突破!$H$8:$L$27,章节关卡!$N53,MATCH(S53,挂机升级突破!$AT$63:$BC$63,0))*章节关卡!P53/6)</f>
        <v>47</v>
      </c>
      <c r="U53" s="101" t="s">
        <v>402</v>
      </c>
      <c r="V53" s="101">
        <v>7</v>
      </c>
      <c r="AK53" s="25">
        <v>49</v>
      </c>
      <c r="AL53" s="25">
        <v>5</v>
      </c>
      <c r="AM53" s="25">
        <v>7</v>
      </c>
      <c r="AN53" s="98">
        <f t="shared" si="31"/>
        <v>9</v>
      </c>
      <c r="AO53" s="98">
        <f t="shared" si="32"/>
        <v>32</v>
      </c>
      <c r="AP53" s="98">
        <f t="shared" si="33"/>
        <v>47</v>
      </c>
      <c r="AS53" s="62">
        <v>49</v>
      </c>
      <c r="AT53" s="14">
        <f t="shared" si="34"/>
        <v>6</v>
      </c>
      <c r="AU53" s="14">
        <f t="shared" si="35"/>
        <v>4</v>
      </c>
      <c r="AV53" s="14">
        <f t="shared" si="36"/>
        <v>200</v>
      </c>
      <c r="AW53" s="14">
        <f t="shared" si="37"/>
        <v>1050</v>
      </c>
      <c r="AX53" s="14">
        <f t="shared" si="38"/>
        <v>2250</v>
      </c>
      <c r="BA53" s="62">
        <v>46</v>
      </c>
      <c r="BB53" s="14">
        <f t="shared" si="39"/>
        <v>6</v>
      </c>
      <c r="BC53" s="14">
        <f t="shared" si="40"/>
        <v>1</v>
      </c>
      <c r="BD53" s="14">
        <f t="shared" si="41"/>
        <v>400</v>
      </c>
      <c r="BE53" s="14">
        <f t="shared" si="42"/>
        <v>2100</v>
      </c>
      <c r="BF53" s="14">
        <f t="shared" si="43"/>
        <v>4500</v>
      </c>
    </row>
    <row r="54" spans="1:58" ht="16.5" x14ac:dyDescent="0.2">
      <c r="A54" s="50">
        <v>16</v>
      </c>
      <c r="B54" s="119"/>
      <c r="C54" s="98">
        <f t="shared" si="48"/>
        <v>6</v>
      </c>
      <c r="D54" s="50">
        <f t="shared" si="49"/>
        <v>1</v>
      </c>
      <c r="E54" s="50">
        <v>120</v>
      </c>
      <c r="F54" s="50">
        <v>180</v>
      </c>
      <c r="G54" s="50" t="s">
        <v>392</v>
      </c>
      <c r="H54" s="98">
        <f t="shared" si="50"/>
        <v>3600</v>
      </c>
      <c r="I54" s="99" t="s">
        <v>394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44"/>
        <v>7</v>
      </c>
      <c r="O54" s="50">
        <f t="shared" si="45"/>
        <v>180</v>
      </c>
      <c r="P54" s="50">
        <f t="shared" si="46"/>
        <v>270</v>
      </c>
      <c r="Q54" s="50" t="s">
        <v>392</v>
      </c>
      <c r="R54" s="50">
        <f t="shared" si="47"/>
        <v>5400</v>
      </c>
      <c r="S54" s="99" t="s">
        <v>394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50</v>
      </c>
      <c r="AL54" s="25">
        <v>5</v>
      </c>
      <c r="AM54" s="25">
        <v>8</v>
      </c>
      <c r="AN54" s="98">
        <f t="shared" si="31"/>
        <v>9</v>
      </c>
      <c r="AO54" s="98">
        <f t="shared" si="32"/>
        <v>33</v>
      </c>
      <c r="AP54" s="98">
        <f t="shared" si="33"/>
        <v>48</v>
      </c>
      <c r="AS54" s="62">
        <v>50</v>
      </c>
      <c r="AT54" s="14">
        <f t="shared" si="34"/>
        <v>6</v>
      </c>
      <c r="AU54" s="14">
        <f t="shared" si="35"/>
        <v>5</v>
      </c>
      <c r="AV54" s="14">
        <f t="shared" si="36"/>
        <v>200</v>
      </c>
      <c r="AW54" s="14">
        <f t="shared" si="37"/>
        <v>1050</v>
      </c>
      <c r="AX54" s="14">
        <f t="shared" si="38"/>
        <v>2250</v>
      </c>
      <c r="BA54" s="62">
        <v>47</v>
      </c>
      <c r="BB54" s="14">
        <f t="shared" si="39"/>
        <v>6</v>
      </c>
      <c r="BC54" s="14">
        <f t="shared" si="40"/>
        <v>2</v>
      </c>
      <c r="BD54" s="14">
        <f t="shared" si="41"/>
        <v>400</v>
      </c>
      <c r="BE54" s="14">
        <f t="shared" si="42"/>
        <v>2100</v>
      </c>
      <c r="BF54" s="14">
        <f t="shared" si="43"/>
        <v>4500</v>
      </c>
    </row>
    <row r="55" spans="1:58" ht="16.5" x14ac:dyDescent="0.2">
      <c r="A55" s="50">
        <v>17</v>
      </c>
      <c r="B55" s="119"/>
      <c r="C55" s="98">
        <f t="shared" si="48"/>
        <v>6</v>
      </c>
      <c r="D55" s="50">
        <f t="shared" si="49"/>
        <v>2</v>
      </c>
      <c r="E55" s="50">
        <v>240</v>
      </c>
      <c r="F55" s="50">
        <v>360</v>
      </c>
      <c r="G55" s="50" t="s">
        <v>392</v>
      </c>
      <c r="H55" s="98">
        <f t="shared" si="50"/>
        <v>7200</v>
      </c>
      <c r="I55" s="99" t="s">
        <v>394</v>
      </c>
      <c r="J55" s="99">
        <f>INT(INDEX(挂机升级突破!$H$8:$L$27,章节关卡!$C55,MATCH(I55,挂机升级突破!$AT$63:$BC$63,0))*章节关卡!F55/6)</f>
        <v>21</v>
      </c>
      <c r="K55" s="101" t="s">
        <v>402</v>
      </c>
      <c r="L55" s="101">
        <v>3</v>
      </c>
      <c r="N55" s="50">
        <f t="shared" si="44"/>
        <v>7</v>
      </c>
      <c r="O55" s="50">
        <f t="shared" si="45"/>
        <v>360</v>
      </c>
      <c r="P55" s="50">
        <f t="shared" si="46"/>
        <v>540</v>
      </c>
      <c r="Q55" s="50" t="s">
        <v>392</v>
      </c>
      <c r="R55" s="50">
        <f t="shared" si="47"/>
        <v>10800</v>
      </c>
      <c r="S55" s="99" t="s">
        <v>394</v>
      </c>
      <c r="T55" s="99">
        <f>INT(INDEX(挂机升级突破!$H$8:$L$27,章节关卡!$N55,MATCH(S55,挂机升级突破!$AT$63:$BC$63,0))*章节关卡!P55/6)</f>
        <v>45</v>
      </c>
      <c r="U55" s="101" t="s">
        <v>402</v>
      </c>
      <c r="V55" s="101">
        <v>3</v>
      </c>
      <c r="AK55" s="25">
        <v>51</v>
      </c>
      <c r="AL55" s="25">
        <v>5</v>
      </c>
      <c r="AM55" s="25">
        <v>9</v>
      </c>
      <c r="AN55" s="98">
        <f t="shared" si="31"/>
        <v>9</v>
      </c>
      <c r="AO55" s="98">
        <f t="shared" si="32"/>
        <v>34</v>
      </c>
      <c r="AP55" s="98">
        <f t="shared" si="33"/>
        <v>49</v>
      </c>
      <c r="AS55" s="62">
        <v>51</v>
      </c>
      <c r="AT55" s="14">
        <f t="shared" si="34"/>
        <v>6</v>
      </c>
      <c r="AU55" s="14">
        <f t="shared" si="35"/>
        <v>6</v>
      </c>
      <c r="AV55" s="14">
        <f t="shared" si="36"/>
        <v>200</v>
      </c>
      <c r="AW55" s="14">
        <f t="shared" si="37"/>
        <v>1050</v>
      </c>
      <c r="AX55" s="14">
        <f t="shared" si="38"/>
        <v>2250</v>
      </c>
      <c r="BA55" s="62">
        <v>48</v>
      </c>
      <c r="BB55" s="14">
        <f t="shared" si="39"/>
        <v>6</v>
      </c>
      <c r="BC55" s="14">
        <f t="shared" si="40"/>
        <v>3</v>
      </c>
      <c r="BD55" s="14">
        <f t="shared" si="41"/>
        <v>400</v>
      </c>
      <c r="BE55" s="14">
        <f t="shared" si="42"/>
        <v>2100</v>
      </c>
      <c r="BF55" s="14">
        <f t="shared" si="43"/>
        <v>4500</v>
      </c>
    </row>
    <row r="56" spans="1:58" ht="16.5" x14ac:dyDescent="0.2">
      <c r="A56" s="50">
        <v>18</v>
      </c>
      <c r="B56" s="119"/>
      <c r="C56" s="98">
        <f t="shared" si="48"/>
        <v>6</v>
      </c>
      <c r="D56" s="50">
        <f t="shared" si="49"/>
        <v>3</v>
      </c>
      <c r="E56" s="50">
        <v>360</v>
      </c>
      <c r="F56" s="50">
        <v>540</v>
      </c>
      <c r="G56" s="50" t="s">
        <v>392</v>
      </c>
      <c r="H56" s="98">
        <f t="shared" si="50"/>
        <v>10800</v>
      </c>
      <c r="I56" s="99" t="s">
        <v>394</v>
      </c>
      <c r="J56" s="99">
        <f>INT(INDEX(挂机升级突破!$H$8:$L$27,章节关卡!$C56,MATCH(I56,挂机升级突破!$AT$63:$BC$63,0))*章节关卡!F56/6)</f>
        <v>31</v>
      </c>
      <c r="K56" s="101" t="s">
        <v>402</v>
      </c>
      <c r="L56" s="101">
        <v>7</v>
      </c>
      <c r="N56" s="50">
        <f t="shared" si="44"/>
        <v>7</v>
      </c>
      <c r="O56" s="50">
        <f t="shared" si="45"/>
        <v>540</v>
      </c>
      <c r="P56" s="50">
        <f t="shared" si="46"/>
        <v>810</v>
      </c>
      <c r="Q56" s="50" t="s">
        <v>392</v>
      </c>
      <c r="R56" s="50">
        <f t="shared" si="47"/>
        <v>16200</v>
      </c>
      <c r="S56" s="99" t="s">
        <v>394</v>
      </c>
      <c r="T56" s="99">
        <f>INT(INDEX(挂机升级突破!$H$8:$L$27,章节关卡!$N56,MATCH(S56,挂机升级突破!$AT$63:$BC$63,0))*章节关卡!P56/6)</f>
        <v>67</v>
      </c>
      <c r="U56" s="101" t="s">
        <v>402</v>
      </c>
      <c r="V56" s="101">
        <v>7</v>
      </c>
      <c r="AK56" s="25">
        <v>52</v>
      </c>
      <c r="AL56" s="25">
        <v>5</v>
      </c>
      <c r="AM56" s="25">
        <v>10</v>
      </c>
      <c r="AN56" s="98">
        <f t="shared" si="31"/>
        <v>9</v>
      </c>
      <c r="AO56" s="98">
        <f t="shared" si="32"/>
        <v>35</v>
      </c>
      <c r="AP56" s="98">
        <f t="shared" si="33"/>
        <v>50</v>
      </c>
      <c r="AS56" s="62">
        <v>52</v>
      </c>
      <c r="AT56" s="14">
        <f t="shared" si="34"/>
        <v>6</v>
      </c>
      <c r="AU56" s="14">
        <f t="shared" si="35"/>
        <v>7</v>
      </c>
      <c r="AV56" s="14">
        <f t="shared" si="36"/>
        <v>200</v>
      </c>
      <c r="AW56" s="14">
        <f t="shared" si="37"/>
        <v>1050</v>
      </c>
      <c r="AX56" s="14">
        <f t="shared" si="38"/>
        <v>2250</v>
      </c>
      <c r="BA56" s="62">
        <v>49</v>
      </c>
      <c r="BB56" s="14">
        <f t="shared" si="39"/>
        <v>6</v>
      </c>
      <c r="BC56" s="14">
        <f t="shared" si="40"/>
        <v>4</v>
      </c>
      <c r="BD56" s="14">
        <f t="shared" si="41"/>
        <v>400</v>
      </c>
      <c r="BE56" s="14">
        <f t="shared" si="42"/>
        <v>2100</v>
      </c>
      <c r="BF56" s="14">
        <f t="shared" si="43"/>
        <v>4500</v>
      </c>
    </row>
    <row r="57" spans="1:58" ht="16.5" x14ac:dyDescent="0.2">
      <c r="A57" s="50">
        <v>19</v>
      </c>
      <c r="B57" s="119"/>
      <c r="C57" s="98">
        <f t="shared" si="48"/>
        <v>7</v>
      </c>
      <c r="D57" s="50">
        <f t="shared" si="49"/>
        <v>1</v>
      </c>
      <c r="E57" s="50">
        <v>120</v>
      </c>
      <c r="F57" s="50">
        <v>180</v>
      </c>
      <c r="G57" s="50" t="s">
        <v>392</v>
      </c>
      <c r="H57" s="98">
        <f t="shared" si="50"/>
        <v>4200</v>
      </c>
      <c r="I57" s="50" t="s">
        <v>395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44"/>
        <v>8</v>
      </c>
      <c r="O57" s="50">
        <f t="shared" si="45"/>
        <v>180</v>
      </c>
      <c r="P57" s="50">
        <f t="shared" si="46"/>
        <v>270</v>
      </c>
      <c r="Q57" s="50" t="s">
        <v>392</v>
      </c>
      <c r="R57" s="50">
        <f t="shared" si="47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53</v>
      </c>
      <c r="AL57" s="25">
        <v>5</v>
      </c>
      <c r="AM57" s="25">
        <v>11</v>
      </c>
      <c r="AN57" s="98">
        <f t="shared" si="31"/>
        <v>9</v>
      </c>
      <c r="AO57" s="98">
        <f t="shared" si="32"/>
        <v>36</v>
      </c>
      <c r="AP57" s="98">
        <f t="shared" si="33"/>
        <v>51</v>
      </c>
      <c r="AS57" s="62">
        <v>53</v>
      </c>
      <c r="AT57" s="14">
        <f t="shared" si="34"/>
        <v>6</v>
      </c>
      <c r="AU57" s="14">
        <f t="shared" si="35"/>
        <v>8</v>
      </c>
      <c r="AV57" s="14">
        <f t="shared" si="36"/>
        <v>200</v>
      </c>
      <c r="AW57" s="14">
        <f t="shared" si="37"/>
        <v>1050</v>
      </c>
      <c r="AX57" s="14">
        <f t="shared" si="38"/>
        <v>2250</v>
      </c>
      <c r="BA57" s="62">
        <v>50</v>
      </c>
      <c r="BB57" s="14">
        <f t="shared" si="39"/>
        <v>6</v>
      </c>
      <c r="BC57" s="14">
        <f t="shared" si="40"/>
        <v>5</v>
      </c>
      <c r="BD57" s="14">
        <f t="shared" si="41"/>
        <v>400</v>
      </c>
      <c r="BE57" s="14">
        <f t="shared" si="42"/>
        <v>2100</v>
      </c>
      <c r="BF57" s="14">
        <f t="shared" si="43"/>
        <v>4500</v>
      </c>
    </row>
    <row r="58" spans="1:58" ht="16.5" x14ac:dyDescent="0.2">
      <c r="A58" s="50">
        <v>20</v>
      </c>
      <c r="B58" s="119"/>
      <c r="C58" s="98">
        <f t="shared" si="48"/>
        <v>7</v>
      </c>
      <c r="D58" s="50">
        <f t="shared" si="49"/>
        <v>2</v>
      </c>
      <c r="E58" s="50">
        <v>240</v>
      </c>
      <c r="F58" s="50">
        <v>360</v>
      </c>
      <c r="G58" s="50" t="s">
        <v>392</v>
      </c>
      <c r="H58" s="98">
        <f t="shared" si="50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402</v>
      </c>
      <c r="L58" s="101">
        <v>3</v>
      </c>
      <c r="N58" s="50">
        <f t="shared" si="44"/>
        <v>8</v>
      </c>
      <c r="O58" s="50">
        <f t="shared" si="45"/>
        <v>360</v>
      </c>
      <c r="P58" s="50">
        <f t="shared" si="46"/>
        <v>540</v>
      </c>
      <c r="Q58" s="50" t="s">
        <v>392</v>
      </c>
      <c r="R58" s="50">
        <f t="shared" si="47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402</v>
      </c>
      <c r="V58" s="101">
        <v>3</v>
      </c>
      <c r="AK58" s="25">
        <v>54</v>
      </c>
      <c r="AL58" s="25">
        <v>5</v>
      </c>
      <c r="AM58" s="25">
        <v>12</v>
      </c>
      <c r="AN58" s="98">
        <f t="shared" si="31"/>
        <v>9</v>
      </c>
      <c r="AO58" s="98">
        <f t="shared" si="32"/>
        <v>37</v>
      </c>
      <c r="AP58" s="98">
        <f t="shared" si="33"/>
        <v>52</v>
      </c>
      <c r="AS58" s="62">
        <v>54</v>
      </c>
      <c r="AT58" s="14">
        <f t="shared" si="34"/>
        <v>6</v>
      </c>
      <c r="AU58" s="14">
        <f t="shared" si="35"/>
        <v>9</v>
      </c>
      <c r="AV58" s="14">
        <f t="shared" ref="AV58:AV77" si="51">INDEX($P$6:$P$25,AT58)</f>
        <v>200</v>
      </c>
      <c r="AW58" s="14">
        <f t="shared" ref="AW58:AW77" si="52">INDEX($R$6:$R$25,AT58)</f>
        <v>1050</v>
      </c>
      <c r="AX58" s="14">
        <f t="shared" ref="AX58:AX77" si="53">INDEX($T$6:$T$25,AT58)</f>
        <v>2250</v>
      </c>
      <c r="BA58" s="62">
        <v>51</v>
      </c>
      <c r="BB58" s="14">
        <f t="shared" si="39"/>
        <v>6</v>
      </c>
      <c r="BC58" s="14">
        <f t="shared" si="40"/>
        <v>6</v>
      </c>
      <c r="BD58" s="14">
        <f t="shared" ref="BD58:BD78" si="54">INDEX($AB$6:$AB$25,BB58)</f>
        <v>400</v>
      </c>
      <c r="BE58" s="14">
        <f t="shared" ref="BE58:BE78" si="55">INDEX($AD$6:$AD$25,BB58)</f>
        <v>2100</v>
      </c>
      <c r="BF58" s="14">
        <f t="shared" ref="BF58:BF78" si="56">INDEX($AF$6:$AF$25,BB58)</f>
        <v>4500</v>
      </c>
    </row>
    <row r="59" spans="1:58" ht="16.5" x14ac:dyDescent="0.2">
      <c r="A59" s="50">
        <v>21</v>
      </c>
      <c r="B59" s="119"/>
      <c r="C59" s="98">
        <f t="shared" si="48"/>
        <v>7</v>
      </c>
      <c r="D59" s="50">
        <f t="shared" si="49"/>
        <v>3</v>
      </c>
      <c r="E59" s="50">
        <v>360</v>
      </c>
      <c r="F59" s="50">
        <v>540</v>
      </c>
      <c r="G59" s="50" t="s">
        <v>392</v>
      </c>
      <c r="H59" s="98">
        <f t="shared" si="50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402</v>
      </c>
      <c r="L59" s="101">
        <v>7</v>
      </c>
      <c r="N59" s="50">
        <f t="shared" si="44"/>
        <v>8</v>
      </c>
      <c r="O59" s="50">
        <f t="shared" si="45"/>
        <v>540</v>
      </c>
      <c r="P59" s="50">
        <f t="shared" si="46"/>
        <v>810</v>
      </c>
      <c r="Q59" s="50" t="s">
        <v>392</v>
      </c>
      <c r="R59" s="50">
        <f t="shared" si="47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402</v>
      </c>
      <c r="V59" s="101">
        <v>7</v>
      </c>
      <c r="AK59" s="25">
        <v>55</v>
      </c>
      <c r="AL59" s="25">
        <v>5</v>
      </c>
      <c r="AM59" s="25">
        <v>13</v>
      </c>
      <c r="AN59" s="98">
        <f t="shared" si="31"/>
        <v>9</v>
      </c>
      <c r="AO59" s="98">
        <f t="shared" si="32"/>
        <v>38</v>
      </c>
      <c r="AP59" s="98">
        <f t="shared" si="33"/>
        <v>53</v>
      </c>
      <c r="AS59" s="62">
        <v>55</v>
      </c>
      <c r="AT59" s="14">
        <f t="shared" si="34"/>
        <v>7</v>
      </c>
      <c r="AU59" s="14">
        <f t="shared" si="35"/>
        <v>1</v>
      </c>
      <c r="AV59" s="14">
        <f t="shared" si="51"/>
        <v>240</v>
      </c>
      <c r="AW59" s="14">
        <f t="shared" si="52"/>
        <v>1200</v>
      </c>
      <c r="AX59" s="14">
        <f t="shared" si="53"/>
        <v>2700</v>
      </c>
      <c r="BA59" s="62">
        <v>52</v>
      </c>
      <c r="BB59" s="14">
        <f t="shared" si="39"/>
        <v>6</v>
      </c>
      <c r="BC59" s="14">
        <f t="shared" si="40"/>
        <v>7</v>
      </c>
      <c r="BD59" s="14">
        <f t="shared" si="54"/>
        <v>400</v>
      </c>
      <c r="BE59" s="14">
        <f t="shared" si="55"/>
        <v>2100</v>
      </c>
      <c r="BF59" s="14">
        <f t="shared" si="56"/>
        <v>4500</v>
      </c>
    </row>
    <row r="60" spans="1:58" ht="16.5" x14ac:dyDescent="0.2">
      <c r="A60" s="50">
        <v>22</v>
      </c>
      <c r="B60" s="119"/>
      <c r="C60" s="98">
        <f t="shared" si="48"/>
        <v>8</v>
      </c>
      <c r="D60" s="50">
        <f t="shared" si="49"/>
        <v>1</v>
      </c>
      <c r="E60" s="50">
        <v>120</v>
      </c>
      <c r="F60" s="50">
        <v>180</v>
      </c>
      <c r="G60" s="50" t="s">
        <v>392</v>
      </c>
      <c r="H60" s="98">
        <f t="shared" si="50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44"/>
        <v>9</v>
      </c>
      <c r="O60" s="50">
        <f t="shared" si="45"/>
        <v>180</v>
      </c>
      <c r="P60" s="50">
        <f t="shared" si="46"/>
        <v>270</v>
      </c>
      <c r="Q60" s="50" t="s">
        <v>392</v>
      </c>
      <c r="R60" s="50">
        <f t="shared" si="47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56</v>
      </c>
      <c r="AL60" s="25">
        <v>5</v>
      </c>
      <c r="AM60" s="25">
        <v>14</v>
      </c>
      <c r="AN60" s="98">
        <f t="shared" si="31"/>
        <v>9</v>
      </c>
      <c r="AO60" s="98">
        <f t="shared" si="32"/>
        <v>39</v>
      </c>
      <c r="AP60" s="98">
        <f t="shared" si="33"/>
        <v>54</v>
      </c>
      <c r="AS60" s="62">
        <v>56</v>
      </c>
      <c r="AT60" s="14">
        <f t="shared" si="34"/>
        <v>7</v>
      </c>
      <c r="AU60" s="14">
        <f t="shared" si="35"/>
        <v>2</v>
      </c>
      <c r="AV60" s="14">
        <f t="shared" si="51"/>
        <v>240</v>
      </c>
      <c r="AW60" s="14">
        <f t="shared" si="52"/>
        <v>1200</v>
      </c>
      <c r="AX60" s="14">
        <f t="shared" si="53"/>
        <v>2700</v>
      </c>
      <c r="BA60" s="62">
        <v>53</v>
      </c>
      <c r="BB60" s="14">
        <f t="shared" si="39"/>
        <v>6</v>
      </c>
      <c r="BC60" s="14">
        <f t="shared" si="40"/>
        <v>8</v>
      </c>
      <c r="BD60" s="14">
        <f t="shared" si="54"/>
        <v>400</v>
      </c>
      <c r="BE60" s="14">
        <f t="shared" si="55"/>
        <v>2100</v>
      </c>
      <c r="BF60" s="14">
        <f t="shared" si="56"/>
        <v>4500</v>
      </c>
    </row>
    <row r="61" spans="1:58" ht="16.5" x14ac:dyDescent="0.2">
      <c r="A61" s="50">
        <v>23</v>
      </c>
      <c r="B61" s="119"/>
      <c r="C61" s="98">
        <f t="shared" si="48"/>
        <v>8</v>
      </c>
      <c r="D61" s="50">
        <f t="shared" si="49"/>
        <v>2</v>
      </c>
      <c r="E61" s="50">
        <v>240</v>
      </c>
      <c r="F61" s="50">
        <v>360</v>
      </c>
      <c r="G61" s="50" t="s">
        <v>392</v>
      </c>
      <c r="H61" s="98">
        <f t="shared" si="50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402</v>
      </c>
      <c r="L61" s="101">
        <v>3</v>
      </c>
      <c r="N61" s="50">
        <f t="shared" si="44"/>
        <v>9</v>
      </c>
      <c r="O61" s="50">
        <f t="shared" si="45"/>
        <v>360</v>
      </c>
      <c r="P61" s="50">
        <f t="shared" si="46"/>
        <v>540</v>
      </c>
      <c r="Q61" s="50" t="s">
        <v>392</v>
      </c>
      <c r="R61" s="50">
        <f t="shared" si="47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402</v>
      </c>
      <c r="V61" s="101">
        <v>3</v>
      </c>
      <c r="AK61" s="25">
        <v>57</v>
      </c>
      <c r="AL61" s="25">
        <v>5</v>
      </c>
      <c r="AM61" s="25">
        <v>15</v>
      </c>
      <c r="AN61" s="98">
        <f t="shared" si="31"/>
        <v>9</v>
      </c>
      <c r="AO61" s="98">
        <f t="shared" si="32"/>
        <v>40</v>
      </c>
      <c r="AP61" s="98">
        <f t="shared" si="33"/>
        <v>55</v>
      </c>
      <c r="AS61" s="62">
        <v>57</v>
      </c>
      <c r="AT61" s="14">
        <f t="shared" si="34"/>
        <v>7</v>
      </c>
      <c r="AU61" s="14">
        <f t="shared" si="35"/>
        <v>3</v>
      </c>
      <c r="AV61" s="14">
        <f t="shared" si="51"/>
        <v>240</v>
      </c>
      <c r="AW61" s="14">
        <f t="shared" si="52"/>
        <v>1200</v>
      </c>
      <c r="AX61" s="14">
        <f t="shared" si="53"/>
        <v>2700</v>
      </c>
      <c r="BA61" s="62">
        <v>54</v>
      </c>
      <c r="BB61" s="14">
        <f t="shared" si="39"/>
        <v>6</v>
      </c>
      <c r="BC61" s="14">
        <f t="shared" si="40"/>
        <v>9</v>
      </c>
      <c r="BD61" s="14">
        <f t="shared" si="54"/>
        <v>400</v>
      </c>
      <c r="BE61" s="14">
        <f t="shared" si="55"/>
        <v>2100</v>
      </c>
      <c r="BF61" s="14">
        <f t="shared" si="56"/>
        <v>4500</v>
      </c>
    </row>
    <row r="62" spans="1:58" ht="16.5" x14ac:dyDescent="0.2">
      <c r="A62" s="50">
        <v>24</v>
      </c>
      <c r="B62" s="119"/>
      <c r="C62" s="98">
        <f t="shared" si="48"/>
        <v>8</v>
      </c>
      <c r="D62" s="50">
        <f t="shared" si="49"/>
        <v>3</v>
      </c>
      <c r="E62" s="50">
        <v>360</v>
      </c>
      <c r="F62" s="50">
        <v>540</v>
      </c>
      <c r="G62" s="50" t="s">
        <v>392</v>
      </c>
      <c r="H62" s="98">
        <f t="shared" si="50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402</v>
      </c>
      <c r="L62" s="101">
        <v>7</v>
      </c>
      <c r="N62" s="50">
        <f t="shared" si="44"/>
        <v>9</v>
      </c>
      <c r="O62" s="50">
        <f t="shared" si="45"/>
        <v>540</v>
      </c>
      <c r="P62" s="50">
        <f t="shared" si="46"/>
        <v>810</v>
      </c>
      <c r="Q62" s="50" t="s">
        <v>392</v>
      </c>
      <c r="R62" s="50">
        <f t="shared" si="47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402</v>
      </c>
      <c r="V62" s="101">
        <v>7</v>
      </c>
      <c r="AK62" s="25">
        <v>58</v>
      </c>
      <c r="AL62" s="25">
        <v>6</v>
      </c>
      <c r="AM62" s="25">
        <v>1</v>
      </c>
      <c r="AN62" s="98">
        <f t="shared" si="31"/>
        <v>10</v>
      </c>
      <c r="AO62" s="98">
        <f t="shared" si="32"/>
        <v>31</v>
      </c>
      <c r="AP62" s="98">
        <f t="shared" si="33"/>
        <v>46</v>
      </c>
      <c r="AS62" s="62">
        <v>58</v>
      </c>
      <c r="AT62" s="14">
        <f t="shared" si="34"/>
        <v>7</v>
      </c>
      <c r="AU62" s="14">
        <f t="shared" si="35"/>
        <v>4</v>
      </c>
      <c r="AV62" s="14">
        <f t="shared" si="51"/>
        <v>240</v>
      </c>
      <c r="AW62" s="14">
        <f t="shared" si="52"/>
        <v>1200</v>
      </c>
      <c r="AX62" s="14">
        <f t="shared" si="53"/>
        <v>2700</v>
      </c>
      <c r="BA62" s="62">
        <v>55</v>
      </c>
      <c r="BB62" s="14">
        <f t="shared" si="39"/>
        <v>7</v>
      </c>
      <c r="BC62" s="14">
        <f t="shared" si="40"/>
        <v>1</v>
      </c>
      <c r="BD62" s="14">
        <f t="shared" si="54"/>
        <v>480</v>
      </c>
      <c r="BE62" s="14">
        <f t="shared" si="55"/>
        <v>2400</v>
      </c>
      <c r="BF62" s="14">
        <f t="shared" si="56"/>
        <v>5400</v>
      </c>
    </row>
    <row r="63" spans="1:58" ht="16.5" x14ac:dyDescent="0.2">
      <c r="A63" s="50">
        <v>25</v>
      </c>
      <c r="B63" s="119"/>
      <c r="C63" s="98">
        <f t="shared" si="48"/>
        <v>9</v>
      </c>
      <c r="D63" s="50">
        <f t="shared" si="49"/>
        <v>1</v>
      </c>
      <c r="E63" s="50">
        <v>120</v>
      </c>
      <c r="F63" s="50">
        <v>180</v>
      </c>
      <c r="G63" s="50" t="s">
        <v>392</v>
      </c>
      <c r="H63" s="98">
        <f t="shared" si="50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44"/>
        <v>10</v>
      </c>
      <c r="O63" s="50">
        <f t="shared" si="45"/>
        <v>180</v>
      </c>
      <c r="P63" s="50">
        <f t="shared" si="46"/>
        <v>270</v>
      </c>
      <c r="Q63" s="50" t="s">
        <v>392</v>
      </c>
      <c r="R63" s="50">
        <f t="shared" si="47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59</v>
      </c>
      <c r="AL63" s="25">
        <v>6</v>
      </c>
      <c r="AM63" s="25">
        <v>2</v>
      </c>
      <c r="AN63" s="98">
        <f t="shared" si="31"/>
        <v>10</v>
      </c>
      <c r="AO63" s="98">
        <f t="shared" si="32"/>
        <v>32</v>
      </c>
      <c r="AP63" s="98">
        <f t="shared" si="33"/>
        <v>47</v>
      </c>
      <c r="AS63" s="62">
        <v>59</v>
      </c>
      <c r="AT63" s="14">
        <f t="shared" si="34"/>
        <v>7</v>
      </c>
      <c r="AU63" s="14">
        <f t="shared" si="35"/>
        <v>5</v>
      </c>
      <c r="AV63" s="14">
        <f t="shared" si="51"/>
        <v>240</v>
      </c>
      <c r="AW63" s="14">
        <f t="shared" si="52"/>
        <v>1200</v>
      </c>
      <c r="AX63" s="14">
        <f t="shared" si="53"/>
        <v>2700</v>
      </c>
      <c r="BA63" s="62">
        <v>56</v>
      </c>
      <c r="BB63" s="14">
        <f t="shared" si="39"/>
        <v>7</v>
      </c>
      <c r="BC63" s="14">
        <f t="shared" si="40"/>
        <v>2</v>
      </c>
      <c r="BD63" s="14">
        <f t="shared" si="54"/>
        <v>480</v>
      </c>
      <c r="BE63" s="14">
        <f t="shared" si="55"/>
        <v>2400</v>
      </c>
      <c r="BF63" s="14">
        <f t="shared" si="56"/>
        <v>5400</v>
      </c>
    </row>
    <row r="64" spans="1:58" ht="16.5" x14ac:dyDescent="0.2">
      <c r="A64" s="50">
        <v>26</v>
      </c>
      <c r="B64" s="119"/>
      <c r="C64" s="98">
        <f t="shared" si="48"/>
        <v>9</v>
      </c>
      <c r="D64" s="50">
        <f t="shared" si="49"/>
        <v>2</v>
      </c>
      <c r="E64" s="50">
        <v>240</v>
      </c>
      <c r="F64" s="50">
        <v>360</v>
      </c>
      <c r="G64" s="50" t="s">
        <v>392</v>
      </c>
      <c r="H64" s="98">
        <f t="shared" si="50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402</v>
      </c>
      <c r="L64" s="101">
        <v>3</v>
      </c>
      <c r="N64" s="50">
        <f t="shared" si="44"/>
        <v>10</v>
      </c>
      <c r="O64" s="50">
        <f t="shared" si="45"/>
        <v>360</v>
      </c>
      <c r="P64" s="50">
        <f t="shared" si="46"/>
        <v>540</v>
      </c>
      <c r="Q64" s="50" t="s">
        <v>392</v>
      </c>
      <c r="R64" s="50">
        <f t="shared" si="47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402</v>
      </c>
      <c r="V64" s="101">
        <v>3</v>
      </c>
      <c r="AK64" s="25">
        <v>60</v>
      </c>
      <c r="AL64" s="25">
        <v>6</v>
      </c>
      <c r="AM64" s="25">
        <v>3</v>
      </c>
      <c r="AN64" s="98">
        <f t="shared" si="31"/>
        <v>10</v>
      </c>
      <c r="AO64" s="98">
        <f t="shared" si="32"/>
        <v>33</v>
      </c>
      <c r="AP64" s="98">
        <f t="shared" si="33"/>
        <v>48</v>
      </c>
      <c r="AS64" s="62">
        <v>60</v>
      </c>
      <c r="AT64" s="14">
        <f t="shared" si="34"/>
        <v>7</v>
      </c>
      <c r="AU64" s="14">
        <f t="shared" si="35"/>
        <v>6</v>
      </c>
      <c r="AV64" s="14">
        <f t="shared" si="51"/>
        <v>240</v>
      </c>
      <c r="AW64" s="14">
        <f t="shared" si="52"/>
        <v>1200</v>
      </c>
      <c r="AX64" s="14">
        <f t="shared" si="53"/>
        <v>2700</v>
      </c>
      <c r="BA64" s="62">
        <v>57</v>
      </c>
      <c r="BB64" s="14">
        <f t="shared" si="39"/>
        <v>7</v>
      </c>
      <c r="BC64" s="14">
        <f t="shared" si="40"/>
        <v>3</v>
      </c>
      <c r="BD64" s="14">
        <f t="shared" si="54"/>
        <v>480</v>
      </c>
      <c r="BE64" s="14">
        <f t="shared" si="55"/>
        <v>2400</v>
      </c>
      <c r="BF64" s="14">
        <f t="shared" si="56"/>
        <v>5400</v>
      </c>
    </row>
    <row r="65" spans="1:58" ht="16.5" x14ac:dyDescent="0.2">
      <c r="A65" s="50">
        <v>27</v>
      </c>
      <c r="B65" s="119"/>
      <c r="C65" s="98">
        <f t="shared" si="48"/>
        <v>9</v>
      </c>
      <c r="D65" s="50">
        <f t="shared" si="49"/>
        <v>3</v>
      </c>
      <c r="E65" s="50">
        <v>360</v>
      </c>
      <c r="F65" s="50">
        <v>540</v>
      </c>
      <c r="G65" s="50" t="s">
        <v>392</v>
      </c>
      <c r="H65" s="98">
        <f t="shared" si="50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402</v>
      </c>
      <c r="L65" s="101">
        <v>7</v>
      </c>
      <c r="N65" s="50">
        <f t="shared" si="44"/>
        <v>10</v>
      </c>
      <c r="O65" s="50">
        <f t="shared" si="45"/>
        <v>540</v>
      </c>
      <c r="P65" s="50">
        <f t="shared" si="46"/>
        <v>810</v>
      </c>
      <c r="Q65" s="50" t="s">
        <v>392</v>
      </c>
      <c r="R65" s="50">
        <f t="shared" si="47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402</v>
      </c>
      <c r="V65" s="101">
        <v>7</v>
      </c>
      <c r="AK65" s="25">
        <v>61</v>
      </c>
      <c r="AL65" s="25">
        <v>6</v>
      </c>
      <c r="AM65" s="25">
        <v>4</v>
      </c>
      <c r="AN65" s="98">
        <f t="shared" si="31"/>
        <v>10</v>
      </c>
      <c r="AO65" s="98">
        <f t="shared" si="32"/>
        <v>34</v>
      </c>
      <c r="AP65" s="98">
        <f t="shared" si="33"/>
        <v>49</v>
      </c>
      <c r="AS65" s="62">
        <v>61</v>
      </c>
      <c r="AT65" s="14">
        <f t="shared" si="34"/>
        <v>7</v>
      </c>
      <c r="AU65" s="14">
        <f t="shared" si="35"/>
        <v>7</v>
      </c>
      <c r="AV65" s="14">
        <f t="shared" si="51"/>
        <v>240</v>
      </c>
      <c r="AW65" s="14">
        <f t="shared" si="52"/>
        <v>1200</v>
      </c>
      <c r="AX65" s="14">
        <f t="shared" si="53"/>
        <v>2700</v>
      </c>
      <c r="BA65" s="62">
        <v>58</v>
      </c>
      <c r="BB65" s="14">
        <f t="shared" si="39"/>
        <v>7</v>
      </c>
      <c r="BC65" s="14">
        <f t="shared" si="40"/>
        <v>4</v>
      </c>
      <c r="BD65" s="14">
        <f t="shared" si="54"/>
        <v>480</v>
      </c>
      <c r="BE65" s="14">
        <f t="shared" si="55"/>
        <v>2400</v>
      </c>
      <c r="BF65" s="14">
        <f t="shared" si="56"/>
        <v>5400</v>
      </c>
    </row>
    <row r="66" spans="1:58" ht="16.5" x14ac:dyDescent="0.2">
      <c r="A66" s="50">
        <v>28</v>
      </c>
      <c r="B66" s="119"/>
      <c r="C66" s="98">
        <f t="shared" si="48"/>
        <v>10</v>
      </c>
      <c r="D66" s="50">
        <f t="shared" si="49"/>
        <v>1</v>
      </c>
      <c r="E66" s="50">
        <v>120</v>
      </c>
      <c r="F66" s="50">
        <v>180</v>
      </c>
      <c r="G66" s="50" t="s">
        <v>392</v>
      </c>
      <c r="H66" s="98">
        <f t="shared" si="50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44"/>
        <v>11</v>
      </c>
      <c r="O66" s="50">
        <f t="shared" si="45"/>
        <v>180</v>
      </c>
      <c r="P66" s="50">
        <f t="shared" si="46"/>
        <v>270</v>
      </c>
      <c r="Q66" s="50" t="s">
        <v>392</v>
      </c>
      <c r="R66" s="50">
        <f t="shared" si="47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62</v>
      </c>
      <c r="AL66" s="25">
        <v>6</v>
      </c>
      <c r="AM66" s="25">
        <v>5</v>
      </c>
      <c r="AN66" s="98">
        <f t="shared" si="31"/>
        <v>10</v>
      </c>
      <c r="AO66" s="98">
        <f t="shared" si="32"/>
        <v>35</v>
      </c>
      <c r="AP66" s="98">
        <f t="shared" si="33"/>
        <v>50</v>
      </c>
      <c r="AS66" s="62">
        <v>62</v>
      </c>
      <c r="AT66" s="14">
        <f t="shared" si="34"/>
        <v>7</v>
      </c>
      <c r="AU66" s="14">
        <f t="shared" si="35"/>
        <v>8</v>
      </c>
      <c r="AV66" s="14">
        <f t="shared" si="51"/>
        <v>240</v>
      </c>
      <c r="AW66" s="14">
        <f t="shared" si="52"/>
        <v>1200</v>
      </c>
      <c r="AX66" s="14">
        <f t="shared" si="53"/>
        <v>2700</v>
      </c>
      <c r="BA66" s="62">
        <v>59</v>
      </c>
      <c r="BB66" s="14">
        <f t="shared" si="39"/>
        <v>7</v>
      </c>
      <c r="BC66" s="14">
        <f t="shared" si="40"/>
        <v>5</v>
      </c>
      <c r="BD66" s="14">
        <f t="shared" si="54"/>
        <v>480</v>
      </c>
      <c r="BE66" s="14">
        <f t="shared" si="55"/>
        <v>2400</v>
      </c>
      <c r="BF66" s="14">
        <f t="shared" si="56"/>
        <v>5400</v>
      </c>
    </row>
    <row r="67" spans="1:58" ht="16.5" x14ac:dyDescent="0.2">
      <c r="A67" s="50">
        <v>29</v>
      </c>
      <c r="B67" s="119"/>
      <c r="C67" s="98">
        <f t="shared" si="48"/>
        <v>10</v>
      </c>
      <c r="D67" s="50">
        <f t="shared" si="49"/>
        <v>2</v>
      </c>
      <c r="E67" s="50">
        <v>240</v>
      </c>
      <c r="F67" s="50">
        <v>360</v>
      </c>
      <c r="G67" s="50" t="s">
        <v>392</v>
      </c>
      <c r="H67" s="98">
        <f t="shared" si="50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402</v>
      </c>
      <c r="L67" s="101">
        <v>3</v>
      </c>
      <c r="N67" s="50">
        <f t="shared" si="44"/>
        <v>11</v>
      </c>
      <c r="O67" s="50">
        <f t="shared" si="45"/>
        <v>360</v>
      </c>
      <c r="P67" s="50">
        <f t="shared" si="46"/>
        <v>540</v>
      </c>
      <c r="Q67" s="50" t="s">
        <v>392</v>
      </c>
      <c r="R67" s="50">
        <f t="shared" si="47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402</v>
      </c>
      <c r="V67" s="101">
        <v>3</v>
      </c>
      <c r="AK67" s="25">
        <v>63</v>
      </c>
      <c r="AL67" s="25">
        <v>6</v>
      </c>
      <c r="AM67" s="25">
        <v>6</v>
      </c>
      <c r="AN67" s="98">
        <f t="shared" si="31"/>
        <v>10</v>
      </c>
      <c r="AO67" s="98">
        <f t="shared" si="32"/>
        <v>36</v>
      </c>
      <c r="AP67" s="98">
        <f t="shared" si="33"/>
        <v>51</v>
      </c>
      <c r="AS67" s="62">
        <v>63</v>
      </c>
      <c r="AT67" s="14">
        <f t="shared" si="34"/>
        <v>7</v>
      </c>
      <c r="AU67" s="14">
        <f t="shared" si="35"/>
        <v>9</v>
      </c>
      <c r="AV67" s="14">
        <f t="shared" si="51"/>
        <v>240</v>
      </c>
      <c r="AW67" s="14">
        <f t="shared" si="52"/>
        <v>1200</v>
      </c>
      <c r="AX67" s="14">
        <f t="shared" si="53"/>
        <v>2700</v>
      </c>
      <c r="BA67" s="62">
        <v>60</v>
      </c>
      <c r="BB67" s="14">
        <f t="shared" si="39"/>
        <v>7</v>
      </c>
      <c r="BC67" s="14">
        <f t="shared" si="40"/>
        <v>6</v>
      </c>
      <c r="BD67" s="14">
        <f t="shared" si="54"/>
        <v>480</v>
      </c>
      <c r="BE67" s="14">
        <f t="shared" si="55"/>
        <v>2400</v>
      </c>
      <c r="BF67" s="14">
        <f t="shared" si="56"/>
        <v>5400</v>
      </c>
    </row>
    <row r="68" spans="1:58" ht="16.5" x14ac:dyDescent="0.2">
      <c r="A68" s="50">
        <v>30</v>
      </c>
      <c r="B68" s="119"/>
      <c r="C68" s="98">
        <f t="shared" si="48"/>
        <v>10</v>
      </c>
      <c r="D68" s="50">
        <f t="shared" si="49"/>
        <v>3</v>
      </c>
      <c r="E68" s="50">
        <v>360</v>
      </c>
      <c r="F68" s="50">
        <v>540</v>
      </c>
      <c r="G68" s="50" t="s">
        <v>392</v>
      </c>
      <c r="H68" s="98">
        <f t="shared" si="50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402</v>
      </c>
      <c r="L68" s="101">
        <v>7</v>
      </c>
      <c r="N68" s="50">
        <f t="shared" si="44"/>
        <v>11</v>
      </c>
      <c r="O68" s="50">
        <f t="shared" si="45"/>
        <v>540</v>
      </c>
      <c r="P68" s="50">
        <f t="shared" si="46"/>
        <v>810</v>
      </c>
      <c r="Q68" s="50" t="s">
        <v>392</v>
      </c>
      <c r="R68" s="50">
        <f t="shared" si="47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402</v>
      </c>
      <c r="V68" s="101">
        <v>7</v>
      </c>
      <c r="AK68" s="25">
        <v>64</v>
      </c>
      <c r="AL68" s="25">
        <v>6</v>
      </c>
      <c r="AM68" s="25">
        <v>7</v>
      </c>
      <c r="AN68" s="98">
        <f t="shared" si="31"/>
        <v>10</v>
      </c>
      <c r="AO68" s="98">
        <f t="shared" si="32"/>
        <v>37</v>
      </c>
      <c r="AP68" s="98">
        <f t="shared" si="33"/>
        <v>52</v>
      </c>
      <c r="AS68" s="62">
        <v>64</v>
      </c>
      <c r="AT68" s="14">
        <f t="shared" si="34"/>
        <v>8</v>
      </c>
      <c r="AU68" s="14">
        <f t="shared" si="35"/>
        <v>1</v>
      </c>
      <c r="AV68" s="14">
        <f t="shared" si="51"/>
        <v>280</v>
      </c>
      <c r="AW68" s="14">
        <f t="shared" si="52"/>
        <v>1350</v>
      </c>
      <c r="AX68" s="14">
        <f t="shared" si="53"/>
        <v>3150</v>
      </c>
      <c r="BA68" s="62">
        <v>61</v>
      </c>
      <c r="BB68" s="14">
        <f t="shared" si="39"/>
        <v>7</v>
      </c>
      <c r="BC68" s="14">
        <f t="shared" si="40"/>
        <v>7</v>
      </c>
      <c r="BD68" s="14">
        <f t="shared" si="54"/>
        <v>480</v>
      </c>
      <c r="BE68" s="14">
        <f t="shared" si="55"/>
        <v>2400</v>
      </c>
      <c r="BF68" s="14">
        <f t="shared" si="56"/>
        <v>5400</v>
      </c>
    </row>
    <row r="69" spans="1:58" ht="16.5" x14ac:dyDescent="0.2">
      <c r="A69" s="50">
        <v>31</v>
      </c>
      <c r="B69" s="119"/>
      <c r="C69" s="98">
        <f t="shared" si="48"/>
        <v>11</v>
      </c>
      <c r="D69" s="50">
        <f t="shared" si="49"/>
        <v>1</v>
      </c>
      <c r="E69" s="50">
        <v>120</v>
      </c>
      <c r="F69" s="50">
        <v>180</v>
      </c>
      <c r="G69" s="50" t="s">
        <v>392</v>
      </c>
      <c r="H69" s="98">
        <f t="shared" si="50"/>
        <v>6600</v>
      </c>
      <c r="I69" s="99" t="s">
        <v>396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44"/>
        <v>12</v>
      </c>
      <c r="O69" s="50">
        <f t="shared" si="45"/>
        <v>180</v>
      </c>
      <c r="P69" s="50">
        <f t="shared" si="46"/>
        <v>270</v>
      </c>
      <c r="Q69" s="50" t="s">
        <v>392</v>
      </c>
      <c r="R69" s="50">
        <f t="shared" si="47"/>
        <v>9900</v>
      </c>
      <c r="S69" s="99" t="s">
        <v>396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65</v>
      </c>
      <c r="AL69" s="25">
        <v>6</v>
      </c>
      <c r="AM69" s="25">
        <v>8</v>
      </c>
      <c r="AN69" s="98">
        <f t="shared" si="31"/>
        <v>10</v>
      </c>
      <c r="AO69" s="98">
        <f t="shared" si="32"/>
        <v>38</v>
      </c>
      <c r="AP69" s="98">
        <f t="shared" si="33"/>
        <v>53</v>
      </c>
      <c r="AS69" s="62">
        <v>65</v>
      </c>
      <c r="AT69" s="14">
        <f t="shared" si="34"/>
        <v>8</v>
      </c>
      <c r="AU69" s="14">
        <f t="shared" si="35"/>
        <v>2</v>
      </c>
      <c r="AV69" s="14">
        <f t="shared" si="51"/>
        <v>280</v>
      </c>
      <c r="AW69" s="14">
        <f t="shared" si="52"/>
        <v>1350</v>
      </c>
      <c r="AX69" s="14">
        <f t="shared" si="53"/>
        <v>3150</v>
      </c>
      <c r="BA69" s="62">
        <v>62</v>
      </c>
      <c r="BB69" s="14">
        <f t="shared" si="39"/>
        <v>7</v>
      </c>
      <c r="BC69" s="14">
        <f t="shared" si="40"/>
        <v>8</v>
      </c>
      <c r="BD69" s="14">
        <f t="shared" si="54"/>
        <v>480</v>
      </c>
      <c r="BE69" s="14">
        <f t="shared" si="55"/>
        <v>2400</v>
      </c>
      <c r="BF69" s="14">
        <f t="shared" si="56"/>
        <v>5400</v>
      </c>
    </row>
    <row r="70" spans="1:58" ht="16.5" x14ac:dyDescent="0.2">
      <c r="A70" s="50">
        <v>32</v>
      </c>
      <c r="B70" s="119"/>
      <c r="C70" s="98">
        <f t="shared" si="48"/>
        <v>11</v>
      </c>
      <c r="D70" s="50">
        <f t="shared" si="49"/>
        <v>2</v>
      </c>
      <c r="E70" s="50">
        <v>240</v>
      </c>
      <c r="F70" s="50">
        <v>360</v>
      </c>
      <c r="G70" s="50" t="s">
        <v>392</v>
      </c>
      <c r="H70" s="98">
        <f t="shared" si="50"/>
        <v>13200</v>
      </c>
      <c r="I70" s="50" t="s">
        <v>396</v>
      </c>
      <c r="J70" s="99">
        <f>INT(INDEX(挂机升级突破!$H$8:$L$27,章节关卡!$C70,MATCH(I70,挂机升级突破!$AT$63:$BC$63,0))*章节关卡!F70/6)</f>
        <v>0</v>
      </c>
      <c r="K70" s="101" t="s">
        <v>402</v>
      </c>
      <c r="L70" s="101">
        <v>3</v>
      </c>
      <c r="N70" s="50">
        <f t="shared" si="44"/>
        <v>12</v>
      </c>
      <c r="O70" s="50">
        <f t="shared" si="45"/>
        <v>360</v>
      </c>
      <c r="P70" s="50">
        <f t="shared" si="46"/>
        <v>540</v>
      </c>
      <c r="Q70" s="50" t="s">
        <v>392</v>
      </c>
      <c r="R70" s="50">
        <f t="shared" si="47"/>
        <v>19800</v>
      </c>
      <c r="S70" s="99" t="s">
        <v>396</v>
      </c>
      <c r="T70" s="99">
        <f>INT(INDEX(挂机升级突破!$H$8:$L$27,章节关卡!$N70,MATCH(S70,挂机升级突破!$AT$63:$BC$63,0))*章节关卡!P70/6)</f>
        <v>0</v>
      </c>
      <c r="U70" s="101" t="s">
        <v>402</v>
      </c>
      <c r="V70" s="101">
        <v>3</v>
      </c>
      <c r="AK70" s="25">
        <v>66</v>
      </c>
      <c r="AL70" s="25">
        <v>6</v>
      </c>
      <c r="AM70" s="25">
        <v>9</v>
      </c>
      <c r="AN70" s="98">
        <f t="shared" ref="AN70:AN133" si="57">INDEX($D$6:$D$25,AL70)</f>
        <v>10</v>
      </c>
      <c r="AO70" s="98">
        <f t="shared" ref="AO70:AO133" si="58">INT(INDEX($F$5:$F$25,AL70)+AM70*INDEX($G$6:$G$25,AL70))</f>
        <v>39</v>
      </c>
      <c r="AP70" s="98">
        <f t="shared" ref="AP70:AP133" si="59">INT(INDEX($I$5:$I$25,AL70)+AM70*INDEX($J$6:$J$25,AL70))</f>
        <v>54</v>
      </c>
      <c r="AS70" s="62">
        <v>66</v>
      </c>
      <c r="AT70" s="14">
        <f t="shared" ref="AT70:AT133" si="60">INDEX($L$5:$L$25,MATCH(AS70-1,$N$5:$N$25,1))+1</f>
        <v>8</v>
      </c>
      <c r="AU70" s="14">
        <f t="shared" ref="AU70:AU133" si="61">AS70-INDEX($N$5:$N$25,AT70)</f>
        <v>3</v>
      </c>
      <c r="AV70" s="14">
        <f t="shared" si="51"/>
        <v>280</v>
      </c>
      <c r="AW70" s="14">
        <f t="shared" si="52"/>
        <v>1350</v>
      </c>
      <c r="AX70" s="14">
        <f t="shared" si="53"/>
        <v>3150</v>
      </c>
      <c r="BA70" s="62">
        <v>63</v>
      </c>
      <c r="BB70" s="14">
        <f t="shared" ref="BB70:BB133" si="62">INDEX($X$5:$X$25,MATCH(BA70-1,$Z$5:$Z$25,1))+1</f>
        <v>7</v>
      </c>
      <c r="BC70" s="14">
        <f t="shared" ref="BC70:BC133" si="63">BA70-INDEX($Z$5:$Z$25,BB70)</f>
        <v>9</v>
      </c>
      <c r="BD70" s="14">
        <f t="shared" si="54"/>
        <v>480</v>
      </c>
      <c r="BE70" s="14">
        <f t="shared" si="55"/>
        <v>2400</v>
      </c>
      <c r="BF70" s="14">
        <f t="shared" si="56"/>
        <v>5400</v>
      </c>
    </row>
    <row r="71" spans="1:58" ht="16.5" x14ac:dyDescent="0.2">
      <c r="A71" s="50">
        <v>33</v>
      </c>
      <c r="B71" s="119"/>
      <c r="C71" s="98">
        <f t="shared" si="48"/>
        <v>11</v>
      </c>
      <c r="D71" s="50">
        <f t="shared" si="49"/>
        <v>3</v>
      </c>
      <c r="E71" s="50">
        <v>360</v>
      </c>
      <c r="F71" s="50">
        <v>540</v>
      </c>
      <c r="G71" s="50" t="s">
        <v>392</v>
      </c>
      <c r="H71" s="98">
        <f t="shared" si="50"/>
        <v>19800</v>
      </c>
      <c r="I71" s="50" t="s">
        <v>396</v>
      </c>
      <c r="J71" s="99">
        <f>INT(INDEX(挂机升级突破!$H$8:$L$27,章节关卡!$C71,MATCH(I71,挂机升级突破!$AT$63:$BC$63,0))*章节关卡!F71/6)</f>
        <v>0</v>
      </c>
      <c r="K71" s="101" t="s">
        <v>402</v>
      </c>
      <c r="L71" s="101">
        <v>7</v>
      </c>
      <c r="N71" s="50">
        <f t="shared" si="44"/>
        <v>12</v>
      </c>
      <c r="O71" s="50">
        <f t="shared" si="45"/>
        <v>540</v>
      </c>
      <c r="P71" s="50">
        <f t="shared" si="46"/>
        <v>810</v>
      </c>
      <c r="Q71" s="50" t="s">
        <v>392</v>
      </c>
      <c r="R71" s="50">
        <f t="shared" si="47"/>
        <v>29700</v>
      </c>
      <c r="S71" s="99" t="s">
        <v>396</v>
      </c>
      <c r="T71" s="99">
        <f>INT(INDEX(挂机升级突破!$H$8:$L$27,章节关卡!$N71,MATCH(S71,挂机升级突破!$AT$63:$BC$63,0))*章节关卡!P71/6)</f>
        <v>0</v>
      </c>
      <c r="U71" s="101" t="s">
        <v>402</v>
      </c>
      <c r="V71" s="101">
        <v>7</v>
      </c>
      <c r="AK71" s="25">
        <v>67</v>
      </c>
      <c r="AL71" s="25">
        <v>6</v>
      </c>
      <c r="AM71" s="25">
        <v>10</v>
      </c>
      <c r="AN71" s="98">
        <f t="shared" si="57"/>
        <v>10</v>
      </c>
      <c r="AO71" s="98">
        <f t="shared" si="58"/>
        <v>40</v>
      </c>
      <c r="AP71" s="98">
        <f t="shared" si="59"/>
        <v>55</v>
      </c>
      <c r="AS71" s="62">
        <v>67</v>
      </c>
      <c r="AT71" s="14">
        <f t="shared" si="60"/>
        <v>8</v>
      </c>
      <c r="AU71" s="14">
        <f t="shared" si="61"/>
        <v>4</v>
      </c>
      <c r="AV71" s="14">
        <f t="shared" si="51"/>
        <v>280</v>
      </c>
      <c r="AW71" s="14">
        <f t="shared" si="52"/>
        <v>1350</v>
      </c>
      <c r="AX71" s="14">
        <f t="shared" si="53"/>
        <v>3150</v>
      </c>
      <c r="BA71" s="62">
        <v>64</v>
      </c>
      <c r="BB71" s="14">
        <f t="shared" si="62"/>
        <v>8</v>
      </c>
      <c r="BC71" s="14">
        <f t="shared" si="63"/>
        <v>1</v>
      </c>
      <c r="BD71" s="14">
        <f t="shared" si="54"/>
        <v>560</v>
      </c>
      <c r="BE71" s="14">
        <f t="shared" si="55"/>
        <v>2700</v>
      </c>
      <c r="BF71" s="14">
        <f t="shared" si="56"/>
        <v>6300</v>
      </c>
    </row>
    <row r="72" spans="1:58" ht="16.5" x14ac:dyDescent="0.2">
      <c r="A72" s="50">
        <v>34</v>
      </c>
      <c r="B72" s="119"/>
      <c r="C72" s="98">
        <f t="shared" si="48"/>
        <v>12</v>
      </c>
      <c r="D72" s="50">
        <f t="shared" si="49"/>
        <v>1</v>
      </c>
      <c r="E72" s="50">
        <v>120</v>
      </c>
      <c r="F72" s="50">
        <v>180</v>
      </c>
      <c r="G72" s="50" t="s">
        <v>392</v>
      </c>
      <c r="H72" s="98">
        <f t="shared" si="50"/>
        <v>7200</v>
      </c>
      <c r="I72" s="50" t="s">
        <v>396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44"/>
        <v>13</v>
      </c>
      <c r="O72" s="50">
        <f t="shared" si="45"/>
        <v>180</v>
      </c>
      <c r="P72" s="50">
        <f t="shared" si="46"/>
        <v>270</v>
      </c>
      <c r="Q72" s="50" t="s">
        <v>392</v>
      </c>
      <c r="R72" s="50">
        <f t="shared" si="47"/>
        <v>10800</v>
      </c>
      <c r="S72" s="99" t="s">
        <v>396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68</v>
      </c>
      <c r="AL72" s="25">
        <v>6</v>
      </c>
      <c r="AM72" s="25">
        <v>11</v>
      </c>
      <c r="AN72" s="98">
        <f t="shared" si="57"/>
        <v>10</v>
      </c>
      <c r="AO72" s="98">
        <f t="shared" si="58"/>
        <v>41</v>
      </c>
      <c r="AP72" s="98">
        <f t="shared" si="59"/>
        <v>56</v>
      </c>
      <c r="AS72" s="62">
        <v>68</v>
      </c>
      <c r="AT72" s="14">
        <f t="shared" si="60"/>
        <v>8</v>
      </c>
      <c r="AU72" s="14">
        <f t="shared" si="61"/>
        <v>5</v>
      </c>
      <c r="AV72" s="14">
        <f t="shared" si="51"/>
        <v>280</v>
      </c>
      <c r="AW72" s="14">
        <f t="shared" si="52"/>
        <v>1350</v>
      </c>
      <c r="AX72" s="14">
        <f t="shared" si="53"/>
        <v>3150</v>
      </c>
      <c r="BA72" s="62">
        <v>65</v>
      </c>
      <c r="BB72" s="14">
        <f t="shared" si="62"/>
        <v>8</v>
      </c>
      <c r="BC72" s="14">
        <f t="shared" si="63"/>
        <v>2</v>
      </c>
      <c r="BD72" s="14">
        <f t="shared" si="54"/>
        <v>560</v>
      </c>
      <c r="BE72" s="14">
        <f t="shared" si="55"/>
        <v>2700</v>
      </c>
      <c r="BF72" s="14">
        <f t="shared" si="56"/>
        <v>6300</v>
      </c>
    </row>
    <row r="73" spans="1:58" ht="16.5" x14ac:dyDescent="0.2">
      <c r="A73" s="50">
        <v>35</v>
      </c>
      <c r="B73" s="119"/>
      <c r="C73" s="98">
        <f t="shared" si="48"/>
        <v>12</v>
      </c>
      <c r="D73" s="50">
        <f t="shared" si="49"/>
        <v>2</v>
      </c>
      <c r="E73" s="50">
        <v>240</v>
      </c>
      <c r="F73" s="50">
        <v>360</v>
      </c>
      <c r="G73" s="50" t="s">
        <v>392</v>
      </c>
      <c r="H73" s="98">
        <f t="shared" si="50"/>
        <v>14400</v>
      </c>
      <c r="I73" s="50" t="s">
        <v>396</v>
      </c>
      <c r="J73" s="99">
        <f>INT(INDEX(挂机升级突破!$H$8:$L$27,章节关卡!$C73,MATCH(I73,挂机升级突破!$AT$63:$BC$63,0))*章节关卡!F73/6)</f>
        <v>0</v>
      </c>
      <c r="K73" s="101" t="s">
        <v>402</v>
      </c>
      <c r="L73" s="101">
        <v>3</v>
      </c>
      <c r="N73" s="50">
        <f t="shared" si="44"/>
        <v>13</v>
      </c>
      <c r="O73" s="50">
        <f t="shared" si="45"/>
        <v>360</v>
      </c>
      <c r="P73" s="50">
        <f t="shared" si="46"/>
        <v>540</v>
      </c>
      <c r="Q73" s="50" t="s">
        <v>392</v>
      </c>
      <c r="R73" s="50">
        <f t="shared" si="47"/>
        <v>21600</v>
      </c>
      <c r="S73" s="99" t="s">
        <v>396</v>
      </c>
      <c r="T73" s="99">
        <f>INT(INDEX(挂机升级突破!$H$8:$L$27,章节关卡!$N73,MATCH(S73,挂机升级突破!$AT$63:$BC$63,0))*章节关卡!P73/6)</f>
        <v>0</v>
      </c>
      <c r="U73" s="101" t="s">
        <v>402</v>
      </c>
      <c r="V73" s="101">
        <v>3</v>
      </c>
      <c r="AK73" s="25">
        <v>69</v>
      </c>
      <c r="AL73" s="25">
        <v>6</v>
      </c>
      <c r="AM73" s="25">
        <v>12</v>
      </c>
      <c r="AN73" s="98">
        <f t="shared" si="57"/>
        <v>10</v>
      </c>
      <c r="AO73" s="98">
        <f t="shared" si="58"/>
        <v>42</v>
      </c>
      <c r="AP73" s="98">
        <f t="shared" si="59"/>
        <v>57</v>
      </c>
      <c r="AS73" s="62">
        <v>69</v>
      </c>
      <c r="AT73" s="14">
        <f t="shared" si="60"/>
        <v>8</v>
      </c>
      <c r="AU73" s="14">
        <f t="shared" si="61"/>
        <v>6</v>
      </c>
      <c r="AV73" s="14">
        <f t="shared" si="51"/>
        <v>280</v>
      </c>
      <c r="AW73" s="14">
        <f t="shared" si="52"/>
        <v>1350</v>
      </c>
      <c r="AX73" s="14">
        <f t="shared" si="53"/>
        <v>3150</v>
      </c>
      <c r="BA73" s="62">
        <v>66</v>
      </c>
      <c r="BB73" s="14">
        <f t="shared" si="62"/>
        <v>8</v>
      </c>
      <c r="BC73" s="14">
        <f t="shared" si="63"/>
        <v>3</v>
      </c>
      <c r="BD73" s="14">
        <f t="shared" si="54"/>
        <v>560</v>
      </c>
      <c r="BE73" s="14">
        <f t="shared" si="55"/>
        <v>2700</v>
      </c>
      <c r="BF73" s="14">
        <f t="shared" si="56"/>
        <v>6300</v>
      </c>
    </row>
    <row r="74" spans="1:58" ht="16.5" x14ac:dyDescent="0.2">
      <c r="A74" s="50">
        <v>36</v>
      </c>
      <c r="B74" s="119"/>
      <c r="C74" s="98">
        <f t="shared" si="48"/>
        <v>12</v>
      </c>
      <c r="D74" s="50">
        <f t="shared" si="49"/>
        <v>3</v>
      </c>
      <c r="E74" s="50">
        <v>360</v>
      </c>
      <c r="F74" s="50">
        <v>540</v>
      </c>
      <c r="G74" s="50" t="s">
        <v>392</v>
      </c>
      <c r="H74" s="98">
        <f t="shared" si="50"/>
        <v>21600</v>
      </c>
      <c r="I74" s="50" t="s">
        <v>396</v>
      </c>
      <c r="J74" s="99">
        <f>INT(INDEX(挂机升级突破!$H$8:$L$27,章节关卡!$C74,MATCH(I74,挂机升级突破!$AT$63:$BC$63,0))*章节关卡!F74/6)</f>
        <v>0</v>
      </c>
      <c r="K74" s="101" t="s">
        <v>402</v>
      </c>
      <c r="L74" s="101">
        <v>7</v>
      </c>
      <c r="N74" s="50">
        <f t="shared" si="44"/>
        <v>13</v>
      </c>
      <c r="O74" s="50">
        <f t="shared" si="45"/>
        <v>540</v>
      </c>
      <c r="P74" s="50">
        <f t="shared" si="46"/>
        <v>810</v>
      </c>
      <c r="Q74" s="50" t="s">
        <v>392</v>
      </c>
      <c r="R74" s="50">
        <f t="shared" si="47"/>
        <v>32400</v>
      </c>
      <c r="S74" s="99" t="s">
        <v>396</v>
      </c>
      <c r="T74" s="99">
        <f>INT(INDEX(挂机升级突破!$H$8:$L$27,章节关卡!$N74,MATCH(S74,挂机升级突破!$AT$63:$BC$63,0))*章节关卡!P74/6)</f>
        <v>0</v>
      </c>
      <c r="U74" s="101" t="s">
        <v>402</v>
      </c>
      <c r="V74" s="101">
        <v>7</v>
      </c>
      <c r="AK74" s="25">
        <v>70</v>
      </c>
      <c r="AL74" s="25">
        <v>6</v>
      </c>
      <c r="AM74" s="25">
        <v>13</v>
      </c>
      <c r="AN74" s="98">
        <f t="shared" si="57"/>
        <v>10</v>
      </c>
      <c r="AO74" s="98">
        <f t="shared" si="58"/>
        <v>43</v>
      </c>
      <c r="AP74" s="98">
        <f t="shared" si="59"/>
        <v>58</v>
      </c>
      <c r="AS74" s="62">
        <v>70</v>
      </c>
      <c r="AT74" s="14">
        <f t="shared" si="60"/>
        <v>8</v>
      </c>
      <c r="AU74" s="14">
        <f t="shared" si="61"/>
        <v>7</v>
      </c>
      <c r="AV74" s="14">
        <f t="shared" si="51"/>
        <v>280</v>
      </c>
      <c r="AW74" s="14">
        <f t="shared" si="52"/>
        <v>1350</v>
      </c>
      <c r="AX74" s="14">
        <f t="shared" si="53"/>
        <v>3150</v>
      </c>
      <c r="BA74" s="62">
        <v>67</v>
      </c>
      <c r="BB74" s="14">
        <f t="shared" si="62"/>
        <v>8</v>
      </c>
      <c r="BC74" s="14">
        <f t="shared" si="63"/>
        <v>4</v>
      </c>
      <c r="BD74" s="14">
        <f t="shared" si="54"/>
        <v>560</v>
      </c>
      <c r="BE74" s="14">
        <f t="shared" si="55"/>
        <v>2700</v>
      </c>
      <c r="BF74" s="14">
        <f t="shared" si="56"/>
        <v>6300</v>
      </c>
    </row>
    <row r="75" spans="1:58" ht="16.5" x14ac:dyDescent="0.2">
      <c r="A75" s="50">
        <v>37</v>
      </c>
      <c r="B75" s="119"/>
      <c r="C75" s="98">
        <f t="shared" si="48"/>
        <v>13</v>
      </c>
      <c r="D75" s="50">
        <f t="shared" si="49"/>
        <v>1</v>
      </c>
      <c r="E75" s="50">
        <v>120</v>
      </c>
      <c r="F75" s="50">
        <v>180</v>
      </c>
      <c r="G75" s="50" t="s">
        <v>392</v>
      </c>
      <c r="H75" s="98">
        <f t="shared" si="50"/>
        <v>7800</v>
      </c>
      <c r="I75" s="99" t="s">
        <v>396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44"/>
        <v>14</v>
      </c>
      <c r="O75" s="50">
        <f t="shared" si="45"/>
        <v>180</v>
      </c>
      <c r="P75" s="50">
        <f t="shared" si="46"/>
        <v>270</v>
      </c>
      <c r="Q75" s="50" t="s">
        <v>392</v>
      </c>
      <c r="R75" s="50">
        <f t="shared" si="47"/>
        <v>11700</v>
      </c>
      <c r="S75" s="99" t="s">
        <v>396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71</v>
      </c>
      <c r="AL75" s="25">
        <v>6</v>
      </c>
      <c r="AM75" s="25">
        <v>14</v>
      </c>
      <c r="AN75" s="98">
        <f t="shared" si="57"/>
        <v>10</v>
      </c>
      <c r="AO75" s="98">
        <f t="shared" si="58"/>
        <v>44</v>
      </c>
      <c r="AP75" s="98">
        <f t="shared" si="59"/>
        <v>59</v>
      </c>
      <c r="AS75" s="62">
        <v>71</v>
      </c>
      <c r="AT75" s="14">
        <f t="shared" si="60"/>
        <v>8</v>
      </c>
      <c r="AU75" s="14">
        <f t="shared" si="61"/>
        <v>8</v>
      </c>
      <c r="AV75" s="14">
        <f t="shared" si="51"/>
        <v>280</v>
      </c>
      <c r="AW75" s="14">
        <f t="shared" si="52"/>
        <v>1350</v>
      </c>
      <c r="AX75" s="14">
        <f t="shared" si="53"/>
        <v>3150</v>
      </c>
      <c r="BA75" s="62">
        <v>68</v>
      </c>
      <c r="BB75" s="14">
        <f t="shared" si="62"/>
        <v>8</v>
      </c>
      <c r="BC75" s="14">
        <f t="shared" si="63"/>
        <v>5</v>
      </c>
      <c r="BD75" s="14">
        <f t="shared" si="54"/>
        <v>560</v>
      </c>
      <c r="BE75" s="14">
        <f t="shared" si="55"/>
        <v>2700</v>
      </c>
      <c r="BF75" s="14">
        <f t="shared" si="56"/>
        <v>6300</v>
      </c>
    </row>
    <row r="76" spans="1:58" ht="16.5" x14ac:dyDescent="0.2">
      <c r="A76" s="50">
        <v>38</v>
      </c>
      <c r="B76" s="119"/>
      <c r="C76" s="98">
        <f t="shared" si="48"/>
        <v>13</v>
      </c>
      <c r="D76" s="50">
        <f t="shared" si="49"/>
        <v>2</v>
      </c>
      <c r="E76" s="50">
        <v>240</v>
      </c>
      <c r="F76" s="50">
        <v>360</v>
      </c>
      <c r="G76" s="50" t="s">
        <v>392</v>
      </c>
      <c r="H76" s="98">
        <f t="shared" si="50"/>
        <v>15600</v>
      </c>
      <c r="I76" s="99" t="s">
        <v>396</v>
      </c>
      <c r="J76" s="99">
        <f>INT(INDEX(挂机升级突破!$H$8:$L$27,章节关卡!$C76,MATCH(I76,挂机升级突破!$AT$63:$BC$63,0))*章节关卡!F76/6)</f>
        <v>0</v>
      </c>
      <c r="K76" s="101" t="s">
        <v>402</v>
      </c>
      <c r="L76" s="101">
        <v>3</v>
      </c>
      <c r="N76" s="50">
        <f t="shared" si="44"/>
        <v>14</v>
      </c>
      <c r="O76" s="50">
        <f t="shared" si="45"/>
        <v>360</v>
      </c>
      <c r="P76" s="50">
        <f t="shared" si="46"/>
        <v>540</v>
      </c>
      <c r="Q76" s="50" t="s">
        <v>392</v>
      </c>
      <c r="R76" s="50">
        <f t="shared" si="47"/>
        <v>23400</v>
      </c>
      <c r="S76" s="99" t="s">
        <v>396</v>
      </c>
      <c r="T76" s="99">
        <f>INT(INDEX(挂机升级突破!$H$8:$L$27,章节关卡!$N76,MATCH(S76,挂机升级突破!$AT$63:$BC$63,0))*章节关卡!P76/6)</f>
        <v>0</v>
      </c>
      <c r="U76" s="101" t="s">
        <v>402</v>
      </c>
      <c r="V76" s="101">
        <v>3</v>
      </c>
      <c r="AK76" s="25">
        <v>72</v>
      </c>
      <c r="AL76" s="25">
        <v>6</v>
      </c>
      <c r="AM76" s="25">
        <v>15</v>
      </c>
      <c r="AN76" s="98">
        <f t="shared" si="57"/>
        <v>10</v>
      </c>
      <c r="AO76" s="98">
        <f t="shared" si="58"/>
        <v>45</v>
      </c>
      <c r="AP76" s="98">
        <f t="shared" si="59"/>
        <v>60</v>
      </c>
      <c r="AS76" s="62">
        <v>72</v>
      </c>
      <c r="AT76" s="14">
        <f t="shared" si="60"/>
        <v>8</v>
      </c>
      <c r="AU76" s="14">
        <f t="shared" si="61"/>
        <v>9</v>
      </c>
      <c r="AV76" s="14">
        <f t="shared" si="51"/>
        <v>280</v>
      </c>
      <c r="AW76" s="14">
        <f t="shared" si="52"/>
        <v>1350</v>
      </c>
      <c r="AX76" s="14">
        <f t="shared" si="53"/>
        <v>3150</v>
      </c>
      <c r="BA76" s="62">
        <v>69</v>
      </c>
      <c r="BB76" s="14">
        <f t="shared" si="62"/>
        <v>8</v>
      </c>
      <c r="BC76" s="14">
        <f t="shared" si="63"/>
        <v>6</v>
      </c>
      <c r="BD76" s="14">
        <f t="shared" si="54"/>
        <v>560</v>
      </c>
      <c r="BE76" s="14">
        <f t="shared" si="55"/>
        <v>2700</v>
      </c>
      <c r="BF76" s="14">
        <f t="shared" si="56"/>
        <v>6300</v>
      </c>
    </row>
    <row r="77" spans="1:58" ht="16.5" x14ac:dyDescent="0.2">
      <c r="A77" s="50">
        <v>39</v>
      </c>
      <c r="B77" s="119"/>
      <c r="C77" s="98">
        <f t="shared" si="48"/>
        <v>13</v>
      </c>
      <c r="D77" s="50">
        <f t="shared" si="49"/>
        <v>3</v>
      </c>
      <c r="E77" s="50">
        <v>360</v>
      </c>
      <c r="F77" s="50">
        <v>540</v>
      </c>
      <c r="G77" s="50" t="s">
        <v>392</v>
      </c>
      <c r="H77" s="98">
        <f t="shared" si="50"/>
        <v>23400</v>
      </c>
      <c r="I77" s="99" t="s">
        <v>396</v>
      </c>
      <c r="J77" s="99">
        <f>INT(INDEX(挂机升级突破!$H$8:$L$27,章节关卡!$C77,MATCH(I77,挂机升级突破!$AT$63:$BC$63,0))*章节关卡!F77/6)</f>
        <v>0</v>
      </c>
      <c r="K77" s="101" t="s">
        <v>402</v>
      </c>
      <c r="L77" s="101">
        <v>7</v>
      </c>
      <c r="N77" s="50">
        <f t="shared" si="44"/>
        <v>14</v>
      </c>
      <c r="O77" s="50">
        <f t="shared" si="45"/>
        <v>540</v>
      </c>
      <c r="P77" s="50">
        <f t="shared" si="46"/>
        <v>810</v>
      </c>
      <c r="Q77" s="50" t="s">
        <v>392</v>
      </c>
      <c r="R77" s="50">
        <f t="shared" si="47"/>
        <v>35100</v>
      </c>
      <c r="S77" s="99" t="s">
        <v>396</v>
      </c>
      <c r="T77" s="99">
        <f>INT(INDEX(挂机升级突破!$H$8:$L$27,章节关卡!$N77,MATCH(S77,挂机升级突破!$AT$63:$BC$63,0))*章节关卡!P77/6)</f>
        <v>0</v>
      </c>
      <c r="U77" s="101" t="s">
        <v>402</v>
      </c>
      <c r="V77" s="101">
        <v>7</v>
      </c>
      <c r="AK77" s="25">
        <v>73</v>
      </c>
      <c r="AL77" s="25">
        <v>7</v>
      </c>
      <c r="AM77" s="25">
        <v>1</v>
      </c>
      <c r="AN77" s="98">
        <f t="shared" si="57"/>
        <v>12</v>
      </c>
      <c r="AO77" s="98">
        <f t="shared" si="58"/>
        <v>36</v>
      </c>
      <c r="AP77" s="98">
        <f t="shared" si="59"/>
        <v>52</v>
      </c>
      <c r="AS77" s="62">
        <v>73</v>
      </c>
      <c r="AT77" s="14">
        <f t="shared" si="60"/>
        <v>9</v>
      </c>
      <c r="AU77" s="14">
        <f t="shared" si="61"/>
        <v>1</v>
      </c>
      <c r="AV77" s="14">
        <f t="shared" si="51"/>
        <v>320</v>
      </c>
      <c r="AW77" s="14">
        <f t="shared" si="52"/>
        <v>1500</v>
      </c>
      <c r="AX77" s="14">
        <f t="shared" si="53"/>
        <v>3600</v>
      </c>
      <c r="BA77" s="62">
        <v>70</v>
      </c>
      <c r="BB77" s="14">
        <f t="shared" si="62"/>
        <v>8</v>
      </c>
      <c r="BC77" s="14">
        <f t="shared" si="63"/>
        <v>7</v>
      </c>
      <c r="BD77" s="14">
        <f t="shared" si="54"/>
        <v>560</v>
      </c>
      <c r="BE77" s="14">
        <f t="shared" si="55"/>
        <v>2700</v>
      </c>
      <c r="BF77" s="14">
        <f t="shared" si="56"/>
        <v>6300</v>
      </c>
    </row>
    <row r="78" spans="1:58" ht="16.5" x14ac:dyDescent="0.2">
      <c r="A78" s="50">
        <v>40</v>
      </c>
      <c r="B78" s="119"/>
      <c r="C78" s="98">
        <f t="shared" si="48"/>
        <v>14</v>
      </c>
      <c r="D78" s="50">
        <f t="shared" si="49"/>
        <v>1</v>
      </c>
      <c r="E78" s="50">
        <v>120</v>
      </c>
      <c r="F78" s="50">
        <v>180</v>
      </c>
      <c r="G78" s="50" t="s">
        <v>392</v>
      </c>
      <c r="H78" s="98">
        <f t="shared" si="50"/>
        <v>8400</v>
      </c>
      <c r="I78" s="99" t="s">
        <v>396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44"/>
        <v>15</v>
      </c>
      <c r="O78" s="50">
        <f t="shared" si="45"/>
        <v>180</v>
      </c>
      <c r="P78" s="50">
        <f t="shared" si="46"/>
        <v>270</v>
      </c>
      <c r="Q78" s="50" t="s">
        <v>392</v>
      </c>
      <c r="R78" s="50">
        <f t="shared" si="47"/>
        <v>12600</v>
      </c>
      <c r="S78" s="99" t="s">
        <v>396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74</v>
      </c>
      <c r="AL78" s="25">
        <v>7</v>
      </c>
      <c r="AM78" s="25">
        <v>2</v>
      </c>
      <c r="AN78" s="98">
        <f t="shared" si="57"/>
        <v>12</v>
      </c>
      <c r="AO78" s="98">
        <f t="shared" si="58"/>
        <v>37</v>
      </c>
      <c r="AP78" s="98">
        <f t="shared" si="59"/>
        <v>54</v>
      </c>
      <c r="AS78" s="62">
        <v>74</v>
      </c>
      <c r="AT78" s="14">
        <f t="shared" si="60"/>
        <v>9</v>
      </c>
      <c r="AU78" s="14">
        <f t="shared" si="61"/>
        <v>2</v>
      </c>
      <c r="AV78" s="14">
        <f t="shared" ref="AV78:AV141" si="64">INDEX($P$6:$P$25,AT78)</f>
        <v>320</v>
      </c>
      <c r="AW78" s="14">
        <f t="shared" ref="AW78:AW141" si="65">INDEX($R$6:$R$25,AT78)</f>
        <v>1500</v>
      </c>
      <c r="AX78" s="14">
        <f t="shared" ref="AX78:AX141" si="66">INDEX($T$6:$T$25,AT78)</f>
        <v>3600</v>
      </c>
      <c r="BA78" s="62">
        <v>71</v>
      </c>
      <c r="BB78" s="14">
        <f t="shared" si="62"/>
        <v>8</v>
      </c>
      <c r="BC78" s="14">
        <f t="shared" si="63"/>
        <v>8</v>
      </c>
      <c r="BD78" s="14">
        <f t="shared" si="54"/>
        <v>560</v>
      </c>
      <c r="BE78" s="14">
        <f t="shared" si="55"/>
        <v>2700</v>
      </c>
      <c r="BF78" s="14">
        <f t="shared" si="56"/>
        <v>6300</v>
      </c>
    </row>
    <row r="79" spans="1:58" ht="16.5" x14ac:dyDescent="0.2">
      <c r="A79" s="50">
        <v>41</v>
      </c>
      <c r="B79" s="119"/>
      <c r="C79" s="98">
        <f t="shared" si="48"/>
        <v>14</v>
      </c>
      <c r="D79" s="50">
        <f t="shared" si="49"/>
        <v>2</v>
      </c>
      <c r="E79" s="50">
        <v>240</v>
      </c>
      <c r="F79" s="50">
        <v>360</v>
      </c>
      <c r="G79" s="50" t="s">
        <v>392</v>
      </c>
      <c r="H79" s="98">
        <f t="shared" si="50"/>
        <v>16800</v>
      </c>
      <c r="I79" s="99" t="s">
        <v>396</v>
      </c>
      <c r="J79" s="99">
        <f>INT(INDEX(挂机升级突破!$H$8:$L$27,章节关卡!$C79,MATCH(I79,挂机升级突破!$AT$63:$BC$63,0))*章节关卡!F79/6)</f>
        <v>0</v>
      </c>
      <c r="K79" s="101" t="s">
        <v>402</v>
      </c>
      <c r="L79" s="101">
        <v>3</v>
      </c>
      <c r="N79" s="50">
        <f t="shared" si="44"/>
        <v>15</v>
      </c>
      <c r="O79" s="50">
        <f t="shared" si="45"/>
        <v>360</v>
      </c>
      <c r="P79" s="50">
        <f t="shared" si="46"/>
        <v>540</v>
      </c>
      <c r="Q79" s="50" t="s">
        <v>392</v>
      </c>
      <c r="R79" s="50">
        <f t="shared" si="47"/>
        <v>25200</v>
      </c>
      <c r="S79" s="99" t="s">
        <v>396</v>
      </c>
      <c r="T79" s="99">
        <f>INT(INDEX(挂机升级突破!$H$8:$L$27,章节关卡!$N79,MATCH(S79,挂机升级突破!$AT$63:$BC$63,0))*章节关卡!P79/6)</f>
        <v>0</v>
      </c>
      <c r="U79" s="101" t="s">
        <v>402</v>
      </c>
      <c r="V79" s="101">
        <v>3</v>
      </c>
      <c r="AK79" s="25">
        <v>75</v>
      </c>
      <c r="AL79" s="25">
        <v>7</v>
      </c>
      <c r="AM79" s="25">
        <v>3</v>
      </c>
      <c r="AN79" s="98">
        <f t="shared" si="57"/>
        <v>12</v>
      </c>
      <c r="AO79" s="98">
        <f t="shared" si="58"/>
        <v>38</v>
      </c>
      <c r="AP79" s="98">
        <f t="shared" si="59"/>
        <v>56</v>
      </c>
      <c r="AS79" s="62">
        <v>75</v>
      </c>
      <c r="AT79" s="14">
        <f t="shared" si="60"/>
        <v>9</v>
      </c>
      <c r="AU79" s="14">
        <f t="shared" si="61"/>
        <v>3</v>
      </c>
      <c r="AV79" s="14">
        <f t="shared" si="64"/>
        <v>320</v>
      </c>
      <c r="AW79" s="14">
        <f t="shared" si="65"/>
        <v>1500</v>
      </c>
      <c r="AX79" s="14">
        <f t="shared" si="66"/>
        <v>3600</v>
      </c>
      <c r="BA79" s="62">
        <v>72</v>
      </c>
      <c r="BB79" s="14">
        <f t="shared" si="62"/>
        <v>8</v>
      </c>
      <c r="BC79" s="14">
        <f t="shared" si="63"/>
        <v>9</v>
      </c>
      <c r="BD79" s="14">
        <f t="shared" ref="BD79:BD142" si="67">INDEX($AB$6:$AB$25,BB79)</f>
        <v>560</v>
      </c>
      <c r="BE79" s="14">
        <f t="shared" ref="BE79:BE142" si="68">INDEX($AD$6:$AD$25,BB79)</f>
        <v>2700</v>
      </c>
      <c r="BF79" s="14">
        <f t="shared" ref="BF79:BF142" si="69">INDEX($AF$6:$AF$25,BB79)</f>
        <v>6300</v>
      </c>
    </row>
    <row r="80" spans="1:58" ht="16.5" x14ac:dyDescent="0.2">
      <c r="A80" s="50">
        <v>42</v>
      </c>
      <c r="B80" s="119"/>
      <c r="C80" s="98">
        <f t="shared" si="48"/>
        <v>14</v>
      </c>
      <c r="D80" s="50">
        <f t="shared" si="49"/>
        <v>3</v>
      </c>
      <c r="E80" s="50">
        <v>360</v>
      </c>
      <c r="F80" s="50">
        <v>540</v>
      </c>
      <c r="G80" s="50" t="s">
        <v>392</v>
      </c>
      <c r="H80" s="98">
        <f t="shared" si="50"/>
        <v>25200</v>
      </c>
      <c r="I80" s="99" t="s">
        <v>396</v>
      </c>
      <c r="J80" s="99">
        <f>INT(INDEX(挂机升级突破!$H$8:$L$27,章节关卡!$C80,MATCH(I80,挂机升级突破!$AT$63:$BC$63,0))*章节关卡!F80/6)</f>
        <v>0</v>
      </c>
      <c r="K80" s="101" t="s">
        <v>402</v>
      </c>
      <c r="L80" s="101">
        <v>7</v>
      </c>
      <c r="N80" s="50">
        <f t="shared" si="44"/>
        <v>15</v>
      </c>
      <c r="O80" s="50">
        <f t="shared" si="45"/>
        <v>540</v>
      </c>
      <c r="P80" s="50">
        <f t="shared" si="46"/>
        <v>810</v>
      </c>
      <c r="Q80" s="50" t="s">
        <v>392</v>
      </c>
      <c r="R80" s="50">
        <f t="shared" si="47"/>
        <v>37800</v>
      </c>
      <c r="S80" s="99" t="s">
        <v>396</v>
      </c>
      <c r="T80" s="99">
        <f>INT(INDEX(挂机升级突破!$H$8:$L$27,章节关卡!$N80,MATCH(S80,挂机升级突破!$AT$63:$BC$63,0))*章节关卡!P80/6)</f>
        <v>0</v>
      </c>
      <c r="U80" s="101" t="s">
        <v>402</v>
      </c>
      <c r="V80" s="101">
        <v>7</v>
      </c>
      <c r="AK80" s="25">
        <v>76</v>
      </c>
      <c r="AL80" s="25">
        <v>7</v>
      </c>
      <c r="AM80" s="25">
        <v>4</v>
      </c>
      <c r="AN80" s="98">
        <f t="shared" si="57"/>
        <v>12</v>
      </c>
      <c r="AO80" s="98">
        <f t="shared" si="58"/>
        <v>39</v>
      </c>
      <c r="AP80" s="98">
        <f t="shared" si="59"/>
        <v>58</v>
      </c>
      <c r="AS80" s="62">
        <v>76</v>
      </c>
      <c r="AT80" s="14">
        <f t="shared" si="60"/>
        <v>9</v>
      </c>
      <c r="AU80" s="14">
        <f t="shared" si="61"/>
        <v>4</v>
      </c>
      <c r="AV80" s="14">
        <f t="shared" si="64"/>
        <v>320</v>
      </c>
      <c r="AW80" s="14">
        <f t="shared" si="65"/>
        <v>1500</v>
      </c>
      <c r="AX80" s="14">
        <f t="shared" si="66"/>
        <v>3600</v>
      </c>
      <c r="BA80" s="62">
        <v>73</v>
      </c>
      <c r="BB80" s="14">
        <f t="shared" si="62"/>
        <v>9</v>
      </c>
      <c r="BC80" s="14">
        <f t="shared" si="63"/>
        <v>1</v>
      </c>
      <c r="BD80" s="14">
        <f t="shared" si="67"/>
        <v>640</v>
      </c>
      <c r="BE80" s="14">
        <f t="shared" si="68"/>
        <v>3000</v>
      </c>
      <c r="BF80" s="14">
        <f t="shared" si="69"/>
        <v>7200</v>
      </c>
    </row>
    <row r="81" spans="1:58" ht="16.5" x14ac:dyDescent="0.2">
      <c r="A81" s="50">
        <v>43</v>
      </c>
      <c r="B81" s="119"/>
      <c r="C81" s="98">
        <f t="shared" si="48"/>
        <v>15</v>
      </c>
      <c r="D81" s="50">
        <f t="shared" si="49"/>
        <v>1</v>
      </c>
      <c r="E81" s="50">
        <v>120</v>
      </c>
      <c r="F81" s="50">
        <v>180</v>
      </c>
      <c r="G81" s="50" t="s">
        <v>392</v>
      </c>
      <c r="H81" s="98">
        <f t="shared" si="50"/>
        <v>9000</v>
      </c>
      <c r="I81" s="99" t="s">
        <v>396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45"/>
        <v>180</v>
      </c>
      <c r="P81" s="50">
        <f>F81*O$36</f>
        <v>270</v>
      </c>
      <c r="Q81" s="50" t="s">
        <v>392</v>
      </c>
      <c r="R81" s="50">
        <f t="shared" si="47"/>
        <v>13500</v>
      </c>
      <c r="S81" s="99" t="s">
        <v>842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77</v>
      </c>
      <c r="AL81" s="25">
        <v>7</v>
      </c>
      <c r="AM81" s="25">
        <v>5</v>
      </c>
      <c r="AN81" s="98">
        <f t="shared" si="57"/>
        <v>12</v>
      </c>
      <c r="AO81" s="98">
        <f t="shared" si="58"/>
        <v>40</v>
      </c>
      <c r="AP81" s="98">
        <f t="shared" si="59"/>
        <v>60</v>
      </c>
      <c r="AS81" s="62">
        <v>77</v>
      </c>
      <c r="AT81" s="14">
        <f t="shared" si="60"/>
        <v>9</v>
      </c>
      <c r="AU81" s="14">
        <f t="shared" si="61"/>
        <v>5</v>
      </c>
      <c r="AV81" s="14">
        <f t="shared" si="64"/>
        <v>320</v>
      </c>
      <c r="AW81" s="14">
        <f t="shared" si="65"/>
        <v>1500</v>
      </c>
      <c r="AX81" s="14">
        <f t="shared" si="66"/>
        <v>3600</v>
      </c>
      <c r="BA81" s="62">
        <v>74</v>
      </c>
      <c r="BB81" s="14">
        <f t="shared" si="62"/>
        <v>9</v>
      </c>
      <c r="BC81" s="14">
        <f t="shared" si="63"/>
        <v>2</v>
      </c>
      <c r="BD81" s="14">
        <f t="shared" si="67"/>
        <v>640</v>
      </c>
      <c r="BE81" s="14">
        <f t="shared" si="68"/>
        <v>3000</v>
      </c>
      <c r="BF81" s="14">
        <f t="shared" si="69"/>
        <v>7200</v>
      </c>
    </row>
    <row r="82" spans="1:58" ht="16.5" x14ac:dyDescent="0.2">
      <c r="A82" s="50">
        <v>44</v>
      </c>
      <c r="B82" s="119"/>
      <c r="C82" s="98">
        <f t="shared" si="48"/>
        <v>15</v>
      </c>
      <c r="D82" s="50">
        <f t="shared" si="49"/>
        <v>2</v>
      </c>
      <c r="E82" s="50">
        <v>240</v>
      </c>
      <c r="F82" s="50">
        <v>360</v>
      </c>
      <c r="G82" s="50" t="s">
        <v>392</v>
      </c>
      <c r="H82" s="98">
        <f t="shared" si="50"/>
        <v>18000</v>
      </c>
      <c r="I82" s="99" t="s">
        <v>396</v>
      </c>
      <c r="J82" s="99">
        <f>INT(INDEX(挂机升级突破!$H$8:$L$27,章节关卡!$C82,MATCH(I82,挂机升级突破!$AT$63:$BC$63,0))*章节关卡!F82/6)</f>
        <v>0</v>
      </c>
      <c r="K82" s="101" t="s">
        <v>402</v>
      </c>
      <c r="L82" s="101">
        <v>3</v>
      </c>
      <c r="N82" s="50">
        <v>16</v>
      </c>
      <c r="O82" s="99">
        <f t="shared" si="45"/>
        <v>360</v>
      </c>
      <c r="P82" s="50">
        <f>F82*O$36</f>
        <v>540</v>
      </c>
      <c r="Q82" s="50" t="s">
        <v>392</v>
      </c>
      <c r="R82" s="50">
        <f t="shared" si="47"/>
        <v>27000</v>
      </c>
      <c r="S82" s="99" t="s">
        <v>842</v>
      </c>
      <c r="T82" s="99">
        <f>INT(INDEX(挂机升级突破!$H$8:$L$27,章节关卡!$N82,MATCH(S82,挂机升级突破!$AT$63:$BC$63,0))*章节关卡!P82/6)</f>
        <v>0</v>
      </c>
      <c r="U82" s="101" t="s">
        <v>402</v>
      </c>
      <c r="V82" s="101">
        <v>3</v>
      </c>
      <c r="AK82" s="25">
        <v>78</v>
      </c>
      <c r="AL82" s="25">
        <v>7</v>
      </c>
      <c r="AM82" s="25">
        <v>6</v>
      </c>
      <c r="AN82" s="98">
        <f t="shared" si="57"/>
        <v>12</v>
      </c>
      <c r="AO82" s="98">
        <f t="shared" si="58"/>
        <v>41</v>
      </c>
      <c r="AP82" s="98">
        <f t="shared" si="59"/>
        <v>62</v>
      </c>
      <c r="AS82" s="62">
        <v>78</v>
      </c>
      <c r="AT82" s="14">
        <f t="shared" si="60"/>
        <v>9</v>
      </c>
      <c r="AU82" s="14">
        <f t="shared" si="61"/>
        <v>6</v>
      </c>
      <c r="AV82" s="14">
        <f t="shared" si="64"/>
        <v>320</v>
      </c>
      <c r="AW82" s="14">
        <f t="shared" si="65"/>
        <v>1500</v>
      </c>
      <c r="AX82" s="14">
        <f t="shared" si="66"/>
        <v>3600</v>
      </c>
      <c r="BA82" s="62">
        <v>75</v>
      </c>
      <c r="BB82" s="14">
        <f t="shared" si="62"/>
        <v>9</v>
      </c>
      <c r="BC82" s="14">
        <f t="shared" si="63"/>
        <v>3</v>
      </c>
      <c r="BD82" s="14">
        <f t="shared" si="67"/>
        <v>640</v>
      </c>
      <c r="BE82" s="14">
        <f t="shared" si="68"/>
        <v>3000</v>
      </c>
      <c r="BF82" s="14">
        <f t="shared" si="69"/>
        <v>7200</v>
      </c>
    </row>
    <row r="83" spans="1:58" ht="16.5" x14ac:dyDescent="0.2">
      <c r="A83" s="50">
        <v>45</v>
      </c>
      <c r="B83" s="119"/>
      <c r="C83" s="98">
        <f t="shared" si="48"/>
        <v>15</v>
      </c>
      <c r="D83" s="50">
        <f t="shared" si="49"/>
        <v>3</v>
      </c>
      <c r="E83" s="50">
        <v>360</v>
      </c>
      <c r="F83" s="50">
        <v>540</v>
      </c>
      <c r="G83" s="50" t="s">
        <v>392</v>
      </c>
      <c r="H83" s="98">
        <f t="shared" si="50"/>
        <v>27000</v>
      </c>
      <c r="I83" s="99" t="s">
        <v>396</v>
      </c>
      <c r="J83" s="99">
        <f>INT(INDEX(挂机升级突破!$H$8:$L$27,章节关卡!$C83,MATCH(I83,挂机升级突破!$AT$63:$BC$63,0))*章节关卡!F83/6)</f>
        <v>0</v>
      </c>
      <c r="K83" s="101" t="s">
        <v>402</v>
      </c>
      <c r="L83" s="101">
        <v>7</v>
      </c>
      <c r="N83" s="50">
        <v>16</v>
      </c>
      <c r="O83" s="99">
        <f t="shared" si="45"/>
        <v>540</v>
      </c>
      <c r="P83" s="50">
        <f>F83*O$36</f>
        <v>810</v>
      </c>
      <c r="Q83" s="50" t="s">
        <v>392</v>
      </c>
      <c r="R83" s="50">
        <f>INDEX($F$5:$F$25,C83)*O83</f>
        <v>40500</v>
      </c>
      <c r="S83" s="99" t="s">
        <v>842</v>
      </c>
      <c r="T83" s="99">
        <f>INT(INDEX(挂机升级突破!$H$8:$L$27,章节关卡!$N83,MATCH(S83,挂机升级突破!$AT$63:$BC$63,0))*章节关卡!P83/6)</f>
        <v>0</v>
      </c>
      <c r="U83" s="101" t="s">
        <v>402</v>
      </c>
      <c r="V83" s="101">
        <v>7</v>
      </c>
      <c r="AK83" s="25">
        <v>79</v>
      </c>
      <c r="AL83" s="25">
        <v>7</v>
      </c>
      <c r="AM83" s="25">
        <v>7</v>
      </c>
      <c r="AN83" s="98">
        <f t="shared" si="57"/>
        <v>12</v>
      </c>
      <c r="AO83" s="98">
        <f t="shared" si="58"/>
        <v>42</v>
      </c>
      <c r="AP83" s="98">
        <f t="shared" si="59"/>
        <v>64</v>
      </c>
      <c r="AS83" s="62">
        <v>79</v>
      </c>
      <c r="AT83" s="14">
        <f t="shared" si="60"/>
        <v>9</v>
      </c>
      <c r="AU83" s="14">
        <f t="shared" si="61"/>
        <v>7</v>
      </c>
      <c r="AV83" s="14">
        <f t="shared" si="64"/>
        <v>320</v>
      </c>
      <c r="AW83" s="14">
        <f t="shared" si="65"/>
        <v>1500</v>
      </c>
      <c r="AX83" s="14">
        <f t="shared" si="66"/>
        <v>3600</v>
      </c>
      <c r="BA83" s="62">
        <v>76</v>
      </c>
      <c r="BB83" s="14">
        <f t="shared" si="62"/>
        <v>9</v>
      </c>
      <c r="BC83" s="14">
        <f t="shared" si="63"/>
        <v>4</v>
      </c>
      <c r="BD83" s="14">
        <f t="shared" si="67"/>
        <v>640</v>
      </c>
      <c r="BE83" s="14">
        <f t="shared" si="68"/>
        <v>3000</v>
      </c>
      <c r="BF83" s="14">
        <f t="shared" si="69"/>
        <v>7200</v>
      </c>
    </row>
    <row r="84" spans="1:58" ht="16.5" x14ac:dyDescent="0.2">
      <c r="A84" s="98">
        <v>46</v>
      </c>
      <c r="B84" s="119"/>
      <c r="C84" s="98">
        <f t="shared" si="48"/>
        <v>16</v>
      </c>
      <c r="D84" s="98">
        <f t="shared" ref="D84:D98" si="70">MOD(A84-1,3)+1</f>
        <v>1</v>
      </c>
      <c r="E84" s="98">
        <v>120</v>
      </c>
      <c r="F84" s="98">
        <v>180</v>
      </c>
      <c r="G84" s="98" t="s">
        <v>170</v>
      </c>
      <c r="H84" s="98">
        <f t="shared" si="50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45"/>
        <v>180</v>
      </c>
      <c r="P84" s="99">
        <f t="shared" ref="P84:P98" si="71">F84*O$36</f>
        <v>270</v>
      </c>
      <c r="Q84" s="99" t="s">
        <v>392</v>
      </c>
      <c r="R84" s="99">
        <f t="shared" ref="R84:R98" si="72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80</v>
      </c>
      <c r="AL84" s="25">
        <v>7</v>
      </c>
      <c r="AM84" s="25">
        <v>8</v>
      </c>
      <c r="AN84" s="98">
        <f t="shared" si="57"/>
        <v>12</v>
      </c>
      <c r="AO84" s="98">
        <f t="shared" si="58"/>
        <v>43</v>
      </c>
      <c r="AP84" s="98">
        <f t="shared" si="59"/>
        <v>66</v>
      </c>
      <c r="AS84" s="62">
        <v>80</v>
      </c>
      <c r="AT84" s="14">
        <f t="shared" si="60"/>
        <v>9</v>
      </c>
      <c r="AU84" s="14">
        <f t="shared" si="61"/>
        <v>8</v>
      </c>
      <c r="AV84" s="14">
        <f t="shared" si="64"/>
        <v>320</v>
      </c>
      <c r="AW84" s="14">
        <f t="shared" si="65"/>
        <v>1500</v>
      </c>
      <c r="AX84" s="14">
        <f t="shared" si="66"/>
        <v>3600</v>
      </c>
      <c r="BA84" s="62">
        <v>77</v>
      </c>
      <c r="BB84" s="14">
        <f t="shared" si="62"/>
        <v>9</v>
      </c>
      <c r="BC84" s="14">
        <f t="shared" si="63"/>
        <v>5</v>
      </c>
      <c r="BD84" s="14">
        <f t="shared" si="67"/>
        <v>640</v>
      </c>
      <c r="BE84" s="14">
        <f t="shared" si="68"/>
        <v>3000</v>
      </c>
      <c r="BF84" s="14">
        <f t="shared" si="69"/>
        <v>7200</v>
      </c>
    </row>
    <row r="85" spans="1:58" ht="16.5" x14ac:dyDescent="0.2">
      <c r="A85" s="98">
        <v>47</v>
      </c>
      <c r="B85" s="119"/>
      <c r="C85" s="98">
        <f t="shared" si="48"/>
        <v>16</v>
      </c>
      <c r="D85" s="98">
        <f t="shared" si="70"/>
        <v>2</v>
      </c>
      <c r="E85" s="98">
        <v>240</v>
      </c>
      <c r="F85" s="98">
        <v>360</v>
      </c>
      <c r="G85" s="98" t="s">
        <v>170</v>
      </c>
      <c r="H85" s="98">
        <f t="shared" si="50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402</v>
      </c>
      <c r="L85" s="101">
        <v>3</v>
      </c>
      <c r="N85" s="99">
        <v>17</v>
      </c>
      <c r="O85" s="99">
        <f t="shared" si="45"/>
        <v>360</v>
      </c>
      <c r="P85" s="99">
        <f t="shared" si="71"/>
        <v>540</v>
      </c>
      <c r="Q85" s="99" t="s">
        <v>392</v>
      </c>
      <c r="R85" s="99">
        <f t="shared" si="72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402</v>
      </c>
      <c r="V85" s="101">
        <v>3</v>
      </c>
      <c r="AK85" s="25">
        <v>81</v>
      </c>
      <c r="AL85" s="25">
        <v>7</v>
      </c>
      <c r="AM85" s="25">
        <v>9</v>
      </c>
      <c r="AN85" s="98">
        <f t="shared" si="57"/>
        <v>12</v>
      </c>
      <c r="AO85" s="98">
        <f t="shared" si="58"/>
        <v>44</v>
      </c>
      <c r="AP85" s="98">
        <f t="shared" si="59"/>
        <v>68</v>
      </c>
      <c r="AS85" s="62">
        <v>81</v>
      </c>
      <c r="AT85" s="14">
        <f t="shared" si="60"/>
        <v>9</v>
      </c>
      <c r="AU85" s="14">
        <f t="shared" si="61"/>
        <v>9</v>
      </c>
      <c r="AV85" s="14">
        <f t="shared" si="64"/>
        <v>320</v>
      </c>
      <c r="AW85" s="14">
        <f t="shared" si="65"/>
        <v>1500</v>
      </c>
      <c r="AX85" s="14">
        <f t="shared" si="66"/>
        <v>3600</v>
      </c>
      <c r="BA85" s="62">
        <v>78</v>
      </c>
      <c r="BB85" s="14">
        <f t="shared" si="62"/>
        <v>9</v>
      </c>
      <c r="BC85" s="14">
        <f t="shared" si="63"/>
        <v>6</v>
      </c>
      <c r="BD85" s="14">
        <f t="shared" si="67"/>
        <v>640</v>
      </c>
      <c r="BE85" s="14">
        <f t="shared" si="68"/>
        <v>3000</v>
      </c>
      <c r="BF85" s="14">
        <f t="shared" si="69"/>
        <v>7200</v>
      </c>
    </row>
    <row r="86" spans="1:58" ht="16.5" x14ac:dyDescent="0.2">
      <c r="A86" s="98">
        <v>48</v>
      </c>
      <c r="B86" s="119"/>
      <c r="C86" s="98">
        <f t="shared" si="48"/>
        <v>16</v>
      </c>
      <c r="D86" s="98">
        <f t="shared" si="70"/>
        <v>3</v>
      </c>
      <c r="E86" s="98">
        <v>360</v>
      </c>
      <c r="F86" s="98">
        <v>540</v>
      </c>
      <c r="G86" s="98" t="s">
        <v>170</v>
      </c>
      <c r="H86" s="98">
        <f t="shared" si="50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402</v>
      </c>
      <c r="L86" s="101">
        <v>7</v>
      </c>
      <c r="N86" s="99">
        <v>17</v>
      </c>
      <c r="O86" s="99">
        <f t="shared" si="45"/>
        <v>540</v>
      </c>
      <c r="P86" s="99">
        <f t="shared" si="71"/>
        <v>810</v>
      </c>
      <c r="Q86" s="99" t="s">
        <v>392</v>
      </c>
      <c r="R86" s="99">
        <f t="shared" si="72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402</v>
      </c>
      <c r="V86" s="101">
        <v>7</v>
      </c>
      <c r="AK86" s="25">
        <v>82</v>
      </c>
      <c r="AL86" s="25">
        <v>7</v>
      </c>
      <c r="AM86" s="25">
        <v>10</v>
      </c>
      <c r="AN86" s="98">
        <f t="shared" si="57"/>
        <v>12</v>
      </c>
      <c r="AO86" s="98">
        <f t="shared" si="58"/>
        <v>45</v>
      </c>
      <c r="AP86" s="98">
        <f t="shared" si="59"/>
        <v>70</v>
      </c>
      <c r="AS86" s="62">
        <v>82</v>
      </c>
      <c r="AT86" s="14">
        <f t="shared" si="60"/>
        <v>10</v>
      </c>
      <c r="AU86" s="14">
        <f t="shared" si="61"/>
        <v>1</v>
      </c>
      <c r="AV86" s="14">
        <f t="shared" si="64"/>
        <v>360</v>
      </c>
      <c r="AW86" s="14">
        <f t="shared" si="65"/>
        <v>1650</v>
      </c>
      <c r="AX86" s="14">
        <f t="shared" si="66"/>
        <v>4050</v>
      </c>
      <c r="BA86" s="62">
        <v>79</v>
      </c>
      <c r="BB86" s="14">
        <f t="shared" si="62"/>
        <v>9</v>
      </c>
      <c r="BC86" s="14">
        <f t="shared" si="63"/>
        <v>7</v>
      </c>
      <c r="BD86" s="14">
        <f t="shared" si="67"/>
        <v>640</v>
      </c>
      <c r="BE86" s="14">
        <f t="shared" si="68"/>
        <v>3000</v>
      </c>
      <c r="BF86" s="14">
        <f t="shared" si="69"/>
        <v>7200</v>
      </c>
    </row>
    <row r="87" spans="1:58" ht="16.5" x14ac:dyDescent="0.2">
      <c r="A87" s="98">
        <v>49</v>
      </c>
      <c r="B87" s="119"/>
      <c r="C87" s="98">
        <f t="shared" si="48"/>
        <v>17</v>
      </c>
      <c r="D87" s="98">
        <f t="shared" si="70"/>
        <v>1</v>
      </c>
      <c r="E87" s="98">
        <v>120</v>
      </c>
      <c r="F87" s="98">
        <v>180</v>
      </c>
      <c r="G87" s="98" t="s">
        <v>170</v>
      </c>
      <c r="H87" s="98">
        <f t="shared" si="50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45"/>
        <v>180</v>
      </c>
      <c r="P87" s="99">
        <f t="shared" si="71"/>
        <v>270</v>
      </c>
      <c r="Q87" s="99" t="s">
        <v>392</v>
      </c>
      <c r="R87" s="99">
        <f t="shared" si="72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83</v>
      </c>
      <c r="AL87" s="25">
        <v>7</v>
      </c>
      <c r="AM87" s="25">
        <v>11</v>
      </c>
      <c r="AN87" s="98">
        <f t="shared" si="57"/>
        <v>12</v>
      </c>
      <c r="AO87" s="98">
        <f t="shared" si="58"/>
        <v>46</v>
      </c>
      <c r="AP87" s="98">
        <f t="shared" si="59"/>
        <v>72</v>
      </c>
      <c r="AS87" s="62">
        <v>83</v>
      </c>
      <c r="AT87" s="14">
        <f t="shared" si="60"/>
        <v>10</v>
      </c>
      <c r="AU87" s="14">
        <f t="shared" si="61"/>
        <v>2</v>
      </c>
      <c r="AV87" s="14">
        <f t="shared" si="64"/>
        <v>360</v>
      </c>
      <c r="AW87" s="14">
        <f t="shared" si="65"/>
        <v>1650</v>
      </c>
      <c r="AX87" s="14">
        <f t="shared" si="66"/>
        <v>4050</v>
      </c>
      <c r="BA87" s="62">
        <v>80</v>
      </c>
      <c r="BB87" s="14">
        <f t="shared" si="62"/>
        <v>9</v>
      </c>
      <c r="BC87" s="14">
        <f t="shared" si="63"/>
        <v>8</v>
      </c>
      <c r="BD87" s="14">
        <f t="shared" si="67"/>
        <v>640</v>
      </c>
      <c r="BE87" s="14">
        <f t="shared" si="68"/>
        <v>3000</v>
      </c>
      <c r="BF87" s="14">
        <f t="shared" si="69"/>
        <v>7200</v>
      </c>
    </row>
    <row r="88" spans="1:58" ht="16.5" x14ac:dyDescent="0.2">
      <c r="A88" s="98">
        <v>50</v>
      </c>
      <c r="B88" s="119"/>
      <c r="C88" s="98">
        <f t="shared" si="48"/>
        <v>17</v>
      </c>
      <c r="D88" s="98">
        <f t="shared" si="70"/>
        <v>2</v>
      </c>
      <c r="E88" s="98">
        <v>240</v>
      </c>
      <c r="F88" s="98">
        <v>360</v>
      </c>
      <c r="G88" s="98" t="s">
        <v>170</v>
      </c>
      <c r="H88" s="98">
        <f t="shared" si="50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402</v>
      </c>
      <c r="L88" s="101">
        <v>3</v>
      </c>
      <c r="N88" s="99">
        <v>18</v>
      </c>
      <c r="O88" s="99">
        <f t="shared" si="45"/>
        <v>360</v>
      </c>
      <c r="P88" s="99">
        <f t="shared" si="71"/>
        <v>540</v>
      </c>
      <c r="Q88" s="99" t="s">
        <v>392</v>
      </c>
      <c r="R88" s="99">
        <f t="shared" si="72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402</v>
      </c>
      <c r="V88" s="101">
        <v>3</v>
      </c>
      <c r="AK88" s="25">
        <v>84</v>
      </c>
      <c r="AL88" s="25">
        <v>7</v>
      </c>
      <c r="AM88" s="25">
        <v>12</v>
      </c>
      <c r="AN88" s="98">
        <f t="shared" si="57"/>
        <v>12</v>
      </c>
      <c r="AO88" s="98">
        <f t="shared" si="58"/>
        <v>47</v>
      </c>
      <c r="AP88" s="98">
        <f t="shared" si="59"/>
        <v>74</v>
      </c>
      <c r="AS88" s="62">
        <v>84</v>
      </c>
      <c r="AT88" s="14">
        <f t="shared" si="60"/>
        <v>10</v>
      </c>
      <c r="AU88" s="14">
        <f t="shared" si="61"/>
        <v>3</v>
      </c>
      <c r="AV88" s="14">
        <f t="shared" si="64"/>
        <v>360</v>
      </c>
      <c r="AW88" s="14">
        <f t="shared" si="65"/>
        <v>1650</v>
      </c>
      <c r="AX88" s="14">
        <f t="shared" si="66"/>
        <v>4050</v>
      </c>
      <c r="BA88" s="62">
        <v>81</v>
      </c>
      <c r="BB88" s="14">
        <f t="shared" si="62"/>
        <v>9</v>
      </c>
      <c r="BC88" s="14">
        <f t="shared" si="63"/>
        <v>9</v>
      </c>
      <c r="BD88" s="14">
        <f t="shared" si="67"/>
        <v>640</v>
      </c>
      <c r="BE88" s="14">
        <f t="shared" si="68"/>
        <v>3000</v>
      </c>
      <c r="BF88" s="14">
        <f t="shared" si="69"/>
        <v>7200</v>
      </c>
    </row>
    <row r="89" spans="1:58" ht="16.5" x14ac:dyDescent="0.2">
      <c r="A89" s="98">
        <v>51</v>
      </c>
      <c r="B89" s="119"/>
      <c r="C89" s="98">
        <f t="shared" si="48"/>
        <v>17</v>
      </c>
      <c r="D89" s="98">
        <f t="shared" si="70"/>
        <v>3</v>
      </c>
      <c r="E89" s="98">
        <v>360</v>
      </c>
      <c r="F89" s="98">
        <v>540</v>
      </c>
      <c r="G89" s="98" t="s">
        <v>170</v>
      </c>
      <c r="H89" s="98">
        <f t="shared" si="50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402</v>
      </c>
      <c r="L89" s="101">
        <v>7</v>
      </c>
      <c r="N89" s="99">
        <v>18</v>
      </c>
      <c r="O89" s="99">
        <f t="shared" si="45"/>
        <v>540</v>
      </c>
      <c r="P89" s="99">
        <f t="shared" si="71"/>
        <v>810</v>
      </c>
      <c r="Q89" s="99" t="s">
        <v>392</v>
      </c>
      <c r="R89" s="99">
        <f t="shared" si="72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402</v>
      </c>
      <c r="V89" s="101">
        <v>7</v>
      </c>
      <c r="AK89" s="25">
        <v>85</v>
      </c>
      <c r="AL89" s="25">
        <v>7</v>
      </c>
      <c r="AM89" s="25">
        <v>13</v>
      </c>
      <c r="AN89" s="98">
        <f t="shared" si="57"/>
        <v>12</v>
      </c>
      <c r="AO89" s="98">
        <f t="shared" si="58"/>
        <v>48</v>
      </c>
      <c r="AP89" s="98">
        <f t="shared" si="59"/>
        <v>76</v>
      </c>
      <c r="AS89" s="62">
        <v>85</v>
      </c>
      <c r="AT89" s="14">
        <f t="shared" si="60"/>
        <v>10</v>
      </c>
      <c r="AU89" s="14">
        <f t="shared" si="61"/>
        <v>4</v>
      </c>
      <c r="AV89" s="14">
        <f t="shared" si="64"/>
        <v>360</v>
      </c>
      <c r="AW89" s="14">
        <f t="shared" si="65"/>
        <v>1650</v>
      </c>
      <c r="AX89" s="14">
        <f t="shared" si="66"/>
        <v>4050</v>
      </c>
      <c r="BA89" s="62">
        <v>82</v>
      </c>
      <c r="BB89" s="14">
        <f t="shared" si="62"/>
        <v>10</v>
      </c>
      <c r="BC89" s="14">
        <f t="shared" si="63"/>
        <v>1</v>
      </c>
      <c r="BD89" s="14">
        <f t="shared" si="67"/>
        <v>720</v>
      </c>
      <c r="BE89" s="14">
        <f t="shared" si="68"/>
        <v>3300</v>
      </c>
      <c r="BF89" s="14">
        <f t="shared" si="69"/>
        <v>8100</v>
      </c>
    </row>
    <row r="90" spans="1:58" ht="16.5" x14ac:dyDescent="0.2">
      <c r="A90" s="98">
        <v>52</v>
      </c>
      <c r="B90" s="119"/>
      <c r="C90" s="98">
        <f t="shared" si="48"/>
        <v>18</v>
      </c>
      <c r="D90" s="98">
        <f t="shared" si="70"/>
        <v>1</v>
      </c>
      <c r="E90" s="98">
        <v>120</v>
      </c>
      <c r="F90" s="98">
        <v>180</v>
      </c>
      <c r="G90" s="98" t="s">
        <v>170</v>
      </c>
      <c r="H90" s="98">
        <f t="shared" si="50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45"/>
        <v>180</v>
      </c>
      <c r="P90" s="99">
        <f t="shared" si="71"/>
        <v>270</v>
      </c>
      <c r="Q90" s="99" t="s">
        <v>392</v>
      </c>
      <c r="R90" s="99">
        <f t="shared" si="72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86</v>
      </c>
      <c r="AL90" s="25">
        <v>7</v>
      </c>
      <c r="AM90" s="25">
        <v>14</v>
      </c>
      <c r="AN90" s="98">
        <f t="shared" si="57"/>
        <v>12</v>
      </c>
      <c r="AO90" s="98">
        <f t="shared" si="58"/>
        <v>49</v>
      </c>
      <c r="AP90" s="98">
        <f t="shared" si="59"/>
        <v>78</v>
      </c>
      <c r="AS90" s="62">
        <v>86</v>
      </c>
      <c r="AT90" s="14">
        <f t="shared" si="60"/>
        <v>10</v>
      </c>
      <c r="AU90" s="14">
        <f t="shared" si="61"/>
        <v>5</v>
      </c>
      <c r="AV90" s="14">
        <f t="shared" si="64"/>
        <v>360</v>
      </c>
      <c r="AW90" s="14">
        <f t="shared" si="65"/>
        <v>1650</v>
      </c>
      <c r="AX90" s="14">
        <f t="shared" si="66"/>
        <v>4050</v>
      </c>
      <c r="BA90" s="62">
        <v>83</v>
      </c>
      <c r="BB90" s="14">
        <f t="shared" si="62"/>
        <v>10</v>
      </c>
      <c r="BC90" s="14">
        <f t="shared" si="63"/>
        <v>2</v>
      </c>
      <c r="BD90" s="14">
        <f t="shared" si="67"/>
        <v>720</v>
      </c>
      <c r="BE90" s="14">
        <f t="shared" si="68"/>
        <v>3300</v>
      </c>
      <c r="BF90" s="14">
        <f t="shared" si="69"/>
        <v>8100</v>
      </c>
    </row>
    <row r="91" spans="1:58" ht="16.5" x14ac:dyDescent="0.2">
      <c r="A91" s="98">
        <v>53</v>
      </c>
      <c r="B91" s="119"/>
      <c r="C91" s="98">
        <f t="shared" si="48"/>
        <v>18</v>
      </c>
      <c r="D91" s="98">
        <f t="shared" si="70"/>
        <v>2</v>
      </c>
      <c r="E91" s="98">
        <v>240</v>
      </c>
      <c r="F91" s="98">
        <v>360</v>
      </c>
      <c r="G91" s="98" t="s">
        <v>170</v>
      </c>
      <c r="H91" s="98">
        <f t="shared" si="50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402</v>
      </c>
      <c r="L91" s="101">
        <v>3</v>
      </c>
      <c r="N91" s="99">
        <v>19</v>
      </c>
      <c r="O91" s="99">
        <f t="shared" si="45"/>
        <v>360</v>
      </c>
      <c r="P91" s="99">
        <f t="shared" si="71"/>
        <v>540</v>
      </c>
      <c r="Q91" s="99" t="s">
        <v>392</v>
      </c>
      <c r="R91" s="99">
        <f t="shared" si="72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402</v>
      </c>
      <c r="V91" s="101">
        <v>3</v>
      </c>
      <c r="AK91" s="25">
        <v>87</v>
      </c>
      <c r="AL91" s="25">
        <v>7</v>
      </c>
      <c r="AM91" s="25">
        <v>15</v>
      </c>
      <c r="AN91" s="98">
        <f t="shared" si="57"/>
        <v>12</v>
      </c>
      <c r="AO91" s="98">
        <f t="shared" si="58"/>
        <v>50</v>
      </c>
      <c r="AP91" s="98">
        <f t="shared" si="59"/>
        <v>80</v>
      </c>
      <c r="AS91" s="62">
        <v>87</v>
      </c>
      <c r="AT91" s="14">
        <f t="shared" si="60"/>
        <v>10</v>
      </c>
      <c r="AU91" s="14">
        <f t="shared" si="61"/>
        <v>6</v>
      </c>
      <c r="AV91" s="14">
        <f t="shared" si="64"/>
        <v>360</v>
      </c>
      <c r="AW91" s="14">
        <f t="shared" si="65"/>
        <v>1650</v>
      </c>
      <c r="AX91" s="14">
        <f t="shared" si="66"/>
        <v>4050</v>
      </c>
      <c r="BA91" s="62">
        <v>84</v>
      </c>
      <c r="BB91" s="14">
        <f t="shared" si="62"/>
        <v>10</v>
      </c>
      <c r="BC91" s="14">
        <f t="shared" si="63"/>
        <v>3</v>
      </c>
      <c r="BD91" s="14">
        <f t="shared" si="67"/>
        <v>720</v>
      </c>
      <c r="BE91" s="14">
        <f t="shared" si="68"/>
        <v>3300</v>
      </c>
      <c r="BF91" s="14">
        <f t="shared" si="69"/>
        <v>8100</v>
      </c>
    </row>
    <row r="92" spans="1:58" ht="16.5" x14ac:dyDescent="0.2">
      <c r="A92" s="98">
        <v>54</v>
      </c>
      <c r="B92" s="119"/>
      <c r="C92" s="98">
        <f t="shared" si="48"/>
        <v>18</v>
      </c>
      <c r="D92" s="98">
        <f t="shared" si="70"/>
        <v>3</v>
      </c>
      <c r="E92" s="98">
        <v>360</v>
      </c>
      <c r="F92" s="98">
        <v>540</v>
      </c>
      <c r="G92" s="98" t="s">
        <v>170</v>
      </c>
      <c r="H92" s="98">
        <f t="shared" si="50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402</v>
      </c>
      <c r="L92" s="101">
        <v>7</v>
      </c>
      <c r="N92" s="99">
        <v>19</v>
      </c>
      <c r="O92" s="99">
        <f t="shared" si="45"/>
        <v>540</v>
      </c>
      <c r="P92" s="99">
        <f t="shared" si="71"/>
        <v>810</v>
      </c>
      <c r="Q92" s="99" t="s">
        <v>392</v>
      </c>
      <c r="R92" s="99">
        <f t="shared" si="72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402</v>
      </c>
      <c r="V92" s="101">
        <v>7</v>
      </c>
      <c r="AK92" s="25">
        <v>88</v>
      </c>
      <c r="AL92" s="25">
        <v>8</v>
      </c>
      <c r="AM92" s="25">
        <v>1</v>
      </c>
      <c r="AN92" s="98">
        <f t="shared" si="57"/>
        <v>14</v>
      </c>
      <c r="AO92" s="98">
        <f t="shared" si="58"/>
        <v>41</v>
      </c>
      <c r="AP92" s="98">
        <f t="shared" si="59"/>
        <v>62</v>
      </c>
      <c r="AS92" s="62">
        <v>88</v>
      </c>
      <c r="AT92" s="14">
        <f t="shared" si="60"/>
        <v>10</v>
      </c>
      <c r="AU92" s="14">
        <f t="shared" si="61"/>
        <v>7</v>
      </c>
      <c r="AV92" s="14">
        <f t="shared" si="64"/>
        <v>360</v>
      </c>
      <c r="AW92" s="14">
        <f t="shared" si="65"/>
        <v>1650</v>
      </c>
      <c r="AX92" s="14">
        <f t="shared" si="66"/>
        <v>4050</v>
      </c>
      <c r="BA92" s="62">
        <v>85</v>
      </c>
      <c r="BB92" s="14">
        <f t="shared" si="62"/>
        <v>10</v>
      </c>
      <c r="BC92" s="14">
        <f t="shared" si="63"/>
        <v>4</v>
      </c>
      <c r="BD92" s="14">
        <f t="shared" si="67"/>
        <v>720</v>
      </c>
      <c r="BE92" s="14">
        <f t="shared" si="68"/>
        <v>3300</v>
      </c>
      <c r="BF92" s="14">
        <f t="shared" si="69"/>
        <v>8100</v>
      </c>
    </row>
    <row r="93" spans="1:58" ht="16.5" x14ac:dyDescent="0.2">
      <c r="A93" s="98">
        <v>55</v>
      </c>
      <c r="B93" s="119"/>
      <c r="C93" s="98">
        <f t="shared" si="48"/>
        <v>19</v>
      </c>
      <c r="D93" s="98">
        <f t="shared" si="70"/>
        <v>1</v>
      </c>
      <c r="E93" s="98">
        <v>120</v>
      </c>
      <c r="F93" s="98">
        <v>180</v>
      </c>
      <c r="G93" s="98" t="s">
        <v>170</v>
      </c>
      <c r="H93" s="98">
        <f t="shared" si="50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45"/>
        <v>180</v>
      </c>
      <c r="P93" s="99">
        <f t="shared" si="71"/>
        <v>270</v>
      </c>
      <c r="Q93" s="99" t="s">
        <v>392</v>
      </c>
      <c r="R93" s="99">
        <f t="shared" si="72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89</v>
      </c>
      <c r="AL93" s="25">
        <v>8</v>
      </c>
      <c r="AM93" s="25">
        <v>2</v>
      </c>
      <c r="AN93" s="98">
        <f t="shared" si="57"/>
        <v>14</v>
      </c>
      <c r="AO93" s="98">
        <f t="shared" si="58"/>
        <v>42</v>
      </c>
      <c r="AP93" s="98">
        <f t="shared" si="59"/>
        <v>64</v>
      </c>
      <c r="AS93" s="62">
        <v>89</v>
      </c>
      <c r="AT93" s="14">
        <f t="shared" si="60"/>
        <v>10</v>
      </c>
      <c r="AU93" s="14">
        <f t="shared" si="61"/>
        <v>8</v>
      </c>
      <c r="AV93" s="14">
        <f t="shared" si="64"/>
        <v>360</v>
      </c>
      <c r="AW93" s="14">
        <f t="shared" si="65"/>
        <v>1650</v>
      </c>
      <c r="AX93" s="14">
        <f t="shared" si="66"/>
        <v>4050</v>
      </c>
      <c r="BA93" s="62">
        <v>86</v>
      </c>
      <c r="BB93" s="14">
        <f t="shared" si="62"/>
        <v>10</v>
      </c>
      <c r="BC93" s="14">
        <f t="shared" si="63"/>
        <v>5</v>
      </c>
      <c r="BD93" s="14">
        <f t="shared" si="67"/>
        <v>720</v>
      </c>
      <c r="BE93" s="14">
        <f t="shared" si="68"/>
        <v>3300</v>
      </c>
      <c r="BF93" s="14">
        <f t="shared" si="69"/>
        <v>8100</v>
      </c>
    </row>
    <row r="94" spans="1:58" ht="16.5" x14ac:dyDescent="0.2">
      <c r="A94" s="98">
        <v>56</v>
      </c>
      <c r="B94" s="119"/>
      <c r="C94" s="98">
        <f t="shared" si="48"/>
        <v>19</v>
      </c>
      <c r="D94" s="98">
        <f t="shared" si="70"/>
        <v>2</v>
      </c>
      <c r="E94" s="98">
        <v>240</v>
      </c>
      <c r="F94" s="98">
        <v>360</v>
      </c>
      <c r="G94" s="98" t="s">
        <v>170</v>
      </c>
      <c r="H94" s="98">
        <f t="shared" si="50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402</v>
      </c>
      <c r="L94" s="101">
        <v>3</v>
      </c>
      <c r="N94" s="99">
        <v>20</v>
      </c>
      <c r="O94" s="99">
        <f t="shared" si="45"/>
        <v>360</v>
      </c>
      <c r="P94" s="99">
        <f t="shared" si="71"/>
        <v>540</v>
      </c>
      <c r="Q94" s="99" t="s">
        <v>392</v>
      </c>
      <c r="R94" s="99">
        <f t="shared" si="72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402</v>
      </c>
      <c r="V94" s="101">
        <v>3</v>
      </c>
      <c r="AK94" s="25">
        <v>90</v>
      </c>
      <c r="AL94" s="25">
        <v>8</v>
      </c>
      <c r="AM94" s="25">
        <v>3</v>
      </c>
      <c r="AN94" s="98">
        <f t="shared" si="57"/>
        <v>14</v>
      </c>
      <c r="AO94" s="98">
        <f t="shared" si="58"/>
        <v>43</v>
      </c>
      <c r="AP94" s="98">
        <f t="shared" si="59"/>
        <v>66</v>
      </c>
      <c r="AS94" s="62">
        <v>90</v>
      </c>
      <c r="AT94" s="14">
        <f t="shared" si="60"/>
        <v>10</v>
      </c>
      <c r="AU94" s="14">
        <f t="shared" si="61"/>
        <v>9</v>
      </c>
      <c r="AV94" s="14">
        <f t="shared" si="64"/>
        <v>360</v>
      </c>
      <c r="AW94" s="14">
        <f t="shared" si="65"/>
        <v>1650</v>
      </c>
      <c r="AX94" s="14">
        <f t="shared" si="66"/>
        <v>4050</v>
      </c>
      <c r="BA94" s="62">
        <v>87</v>
      </c>
      <c r="BB94" s="14">
        <f t="shared" si="62"/>
        <v>10</v>
      </c>
      <c r="BC94" s="14">
        <f t="shared" si="63"/>
        <v>6</v>
      </c>
      <c r="BD94" s="14">
        <f t="shared" si="67"/>
        <v>720</v>
      </c>
      <c r="BE94" s="14">
        <f t="shared" si="68"/>
        <v>3300</v>
      </c>
      <c r="BF94" s="14">
        <f t="shared" si="69"/>
        <v>8100</v>
      </c>
    </row>
    <row r="95" spans="1:58" ht="16.5" x14ac:dyDescent="0.2">
      <c r="A95" s="98">
        <v>57</v>
      </c>
      <c r="B95" s="119"/>
      <c r="C95" s="98">
        <f t="shared" si="48"/>
        <v>19</v>
      </c>
      <c r="D95" s="98">
        <f t="shared" si="70"/>
        <v>3</v>
      </c>
      <c r="E95" s="98">
        <v>360</v>
      </c>
      <c r="F95" s="98">
        <v>540</v>
      </c>
      <c r="G95" s="98" t="s">
        <v>170</v>
      </c>
      <c r="H95" s="98">
        <f t="shared" si="50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402</v>
      </c>
      <c r="L95" s="101">
        <v>7</v>
      </c>
      <c r="N95" s="99">
        <v>20</v>
      </c>
      <c r="O95" s="99">
        <f t="shared" si="45"/>
        <v>540</v>
      </c>
      <c r="P95" s="99">
        <f t="shared" si="71"/>
        <v>810</v>
      </c>
      <c r="Q95" s="99" t="s">
        <v>392</v>
      </c>
      <c r="R95" s="99">
        <f t="shared" si="72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402</v>
      </c>
      <c r="V95" s="101">
        <v>7</v>
      </c>
      <c r="AK95" s="25">
        <v>91</v>
      </c>
      <c r="AL95" s="25">
        <v>8</v>
      </c>
      <c r="AM95" s="25">
        <v>4</v>
      </c>
      <c r="AN95" s="98">
        <f t="shared" si="57"/>
        <v>14</v>
      </c>
      <c r="AO95" s="98">
        <f t="shared" si="58"/>
        <v>44</v>
      </c>
      <c r="AP95" s="98">
        <f t="shared" si="59"/>
        <v>68</v>
      </c>
      <c r="AS95" s="62">
        <v>91</v>
      </c>
      <c r="AT95" s="14">
        <f t="shared" si="60"/>
        <v>11</v>
      </c>
      <c r="AU95" s="14">
        <f t="shared" si="61"/>
        <v>1</v>
      </c>
      <c r="AV95" s="14">
        <f t="shared" si="64"/>
        <v>400</v>
      </c>
      <c r="AW95" s="14">
        <f t="shared" si="65"/>
        <v>1800</v>
      </c>
      <c r="AX95" s="14">
        <f t="shared" si="66"/>
        <v>4500</v>
      </c>
      <c r="BA95" s="62">
        <v>88</v>
      </c>
      <c r="BB95" s="14">
        <f t="shared" si="62"/>
        <v>10</v>
      </c>
      <c r="BC95" s="14">
        <f t="shared" si="63"/>
        <v>7</v>
      </c>
      <c r="BD95" s="14">
        <f t="shared" si="67"/>
        <v>720</v>
      </c>
      <c r="BE95" s="14">
        <f t="shared" si="68"/>
        <v>3300</v>
      </c>
      <c r="BF95" s="14">
        <f t="shared" si="69"/>
        <v>8100</v>
      </c>
    </row>
    <row r="96" spans="1:58" ht="16.5" x14ac:dyDescent="0.2">
      <c r="A96" s="98">
        <v>58</v>
      </c>
      <c r="B96" s="119"/>
      <c r="C96" s="98">
        <f t="shared" si="48"/>
        <v>20</v>
      </c>
      <c r="D96" s="98">
        <f t="shared" si="70"/>
        <v>1</v>
      </c>
      <c r="E96" s="98">
        <v>120</v>
      </c>
      <c r="F96" s="98">
        <v>180</v>
      </c>
      <c r="G96" s="98" t="s">
        <v>170</v>
      </c>
      <c r="H96" s="98">
        <f t="shared" si="50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71"/>
        <v>270</v>
      </c>
      <c r="Q96" s="99" t="s">
        <v>392</v>
      </c>
      <c r="R96" s="99">
        <f t="shared" si="72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92</v>
      </c>
      <c r="AL96" s="25">
        <v>8</v>
      </c>
      <c r="AM96" s="25">
        <v>5</v>
      </c>
      <c r="AN96" s="98">
        <f t="shared" si="57"/>
        <v>14</v>
      </c>
      <c r="AO96" s="98">
        <f t="shared" si="58"/>
        <v>45</v>
      </c>
      <c r="AP96" s="98">
        <f t="shared" si="59"/>
        <v>70</v>
      </c>
      <c r="AS96" s="62">
        <v>92</v>
      </c>
      <c r="AT96" s="14">
        <f t="shared" si="60"/>
        <v>11</v>
      </c>
      <c r="AU96" s="14">
        <f t="shared" si="61"/>
        <v>2</v>
      </c>
      <c r="AV96" s="14">
        <f t="shared" si="64"/>
        <v>400</v>
      </c>
      <c r="AW96" s="14">
        <f t="shared" si="65"/>
        <v>1800</v>
      </c>
      <c r="AX96" s="14">
        <f t="shared" si="66"/>
        <v>4500</v>
      </c>
      <c r="BA96" s="62">
        <v>89</v>
      </c>
      <c r="BB96" s="14">
        <f t="shared" si="62"/>
        <v>10</v>
      </c>
      <c r="BC96" s="14">
        <f t="shared" si="63"/>
        <v>8</v>
      </c>
      <c r="BD96" s="14">
        <f t="shared" si="67"/>
        <v>720</v>
      </c>
      <c r="BE96" s="14">
        <f t="shared" si="68"/>
        <v>3300</v>
      </c>
      <c r="BF96" s="14">
        <f t="shared" si="69"/>
        <v>8100</v>
      </c>
    </row>
    <row r="97" spans="1:58" ht="16.5" x14ac:dyDescent="0.2">
      <c r="A97" s="98">
        <v>59</v>
      </c>
      <c r="B97" s="119"/>
      <c r="C97" s="98">
        <f t="shared" si="48"/>
        <v>20</v>
      </c>
      <c r="D97" s="98">
        <f t="shared" si="70"/>
        <v>2</v>
      </c>
      <c r="E97" s="98">
        <v>240</v>
      </c>
      <c r="F97" s="98">
        <v>360</v>
      </c>
      <c r="G97" s="98" t="s">
        <v>170</v>
      </c>
      <c r="H97" s="98">
        <f t="shared" si="50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402</v>
      </c>
      <c r="L97" s="101">
        <v>3</v>
      </c>
      <c r="N97" s="99">
        <v>20</v>
      </c>
      <c r="O97" s="99">
        <f>O94*1.5</f>
        <v>540</v>
      </c>
      <c r="P97" s="99">
        <f t="shared" si="71"/>
        <v>540</v>
      </c>
      <c r="Q97" s="99" t="s">
        <v>392</v>
      </c>
      <c r="R97" s="99">
        <f t="shared" si="72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402</v>
      </c>
      <c r="V97" s="101">
        <v>3</v>
      </c>
      <c r="AK97" s="25">
        <v>93</v>
      </c>
      <c r="AL97" s="25">
        <v>8</v>
      </c>
      <c r="AM97" s="25">
        <v>6</v>
      </c>
      <c r="AN97" s="98">
        <f t="shared" si="57"/>
        <v>14</v>
      </c>
      <c r="AO97" s="98">
        <f t="shared" si="58"/>
        <v>46</v>
      </c>
      <c r="AP97" s="98">
        <f t="shared" si="59"/>
        <v>72</v>
      </c>
      <c r="AS97" s="62">
        <v>93</v>
      </c>
      <c r="AT97" s="14">
        <f t="shared" si="60"/>
        <v>11</v>
      </c>
      <c r="AU97" s="14">
        <f t="shared" si="61"/>
        <v>3</v>
      </c>
      <c r="AV97" s="14">
        <f t="shared" si="64"/>
        <v>400</v>
      </c>
      <c r="AW97" s="14">
        <f t="shared" si="65"/>
        <v>1800</v>
      </c>
      <c r="AX97" s="14">
        <f t="shared" si="66"/>
        <v>4500</v>
      </c>
      <c r="BA97" s="62">
        <v>90</v>
      </c>
      <c r="BB97" s="14">
        <f t="shared" si="62"/>
        <v>10</v>
      </c>
      <c r="BC97" s="14">
        <f t="shared" si="63"/>
        <v>9</v>
      </c>
      <c r="BD97" s="14">
        <f t="shared" si="67"/>
        <v>720</v>
      </c>
      <c r="BE97" s="14">
        <f t="shared" si="68"/>
        <v>3300</v>
      </c>
      <c r="BF97" s="14">
        <f t="shared" si="69"/>
        <v>8100</v>
      </c>
    </row>
    <row r="98" spans="1:58" ht="16.5" x14ac:dyDescent="0.2">
      <c r="A98" s="98">
        <v>60</v>
      </c>
      <c r="B98" s="119"/>
      <c r="C98" s="98">
        <f t="shared" si="48"/>
        <v>20</v>
      </c>
      <c r="D98" s="98">
        <f t="shared" si="70"/>
        <v>3</v>
      </c>
      <c r="E98" s="98">
        <v>360</v>
      </c>
      <c r="F98" s="98">
        <v>540</v>
      </c>
      <c r="G98" s="98" t="s">
        <v>170</v>
      </c>
      <c r="H98" s="98">
        <f t="shared" si="50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402</v>
      </c>
      <c r="L98" s="101">
        <v>7</v>
      </c>
      <c r="N98" s="99">
        <v>20</v>
      </c>
      <c r="O98" s="99">
        <f>O95*1.5</f>
        <v>810</v>
      </c>
      <c r="P98" s="99">
        <f t="shared" si="71"/>
        <v>810</v>
      </c>
      <c r="Q98" s="99" t="s">
        <v>392</v>
      </c>
      <c r="R98" s="99">
        <f t="shared" si="72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402</v>
      </c>
      <c r="V98" s="101">
        <v>7</v>
      </c>
      <c r="AK98" s="25">
        <v>94</v>
      </c>
      <c r="AL98" s="25">
        <v>8</v>
      </c>
      <c r="AM98" s="25">
        <v>7</v>
      </c>
      <c r="AN98" s="98">
        <f t="shared" si="57"/>
        <v>14</v>
      </c>
      <c r="AO98" s="98">
        <f t="shared" si="58"/>
        <v>47</v>
      </c>
      <c r="AP98" s="98">
        <f t="shared" si="59"/>
        <v>74</v>
      </c>
      <c r="AS98" s="62">
        <v>94</v>
      </c>
      <c r="AT98" s="14">
        <f t="shared" si="60"/>
        <v>11</v>
      </c>
      <c r="AU98" s="14">
        <f t="shared" si="61"/>
        <v>4</v>
      </c>
      <c r="AV98" s="14">
        <f t="shared" si="64"/>
        <v>400</v>
      </c>
      <c r="AW98" s="14">
        <f t="shared" si="65"/>
        <v>1800</v>
      </c>
      <c r="AX98" s="14">
        <f t="shared" si="66"/>
        <v>4500</v>
      </c>
      <c r="BA98" s="62">
        <v>91</v>
      </c>
      <c r="BB98" s="14">
        <f t="shared" si="62"/>
        <v>11</v>
      </c>
      <c r="BC98" s="14">
        <f t="shared" si="63"/>
        <v>1</v>
      </c>
      <c r="BD98" s="14">
        <f t="shared" si="67"/>
        <v>800</v>
      </c>
      <c r="BE98" s="14">
        <f t="shared" si="68"/>
        <v>3600</v>
      </c>
      <c r="BF98" s="14">
        <f t="shared" si="69"/>
        <v>9000</v>
      </c>
    </row>
    <row r="99" spans="1:58" ht="16.5" x14ac:dyDescent="0.2">
      <c r="AK99" s="25">
        <v>95</v>
      </c>
      <c r="AL99" s="25">
        <v>8</v>
      </c>
      <c r="AM99" s="25">
        <v>8</v>
      </c>
      <c r="AN99" s="98">
        <f t="shared" si="57"/>
        <v>14</v>
      </c>
      <c r="AO99" s="98">
        <f t="shared" si="58"/>
        <v>48</v>
      </c>
      <c r="AP99" s="98">
        <f t="shared" si="59"/>
        <v>76</v>
      </c>
      <c r="AS99" s="62">
        <v>95</v>
      </c>
      <c r="AT99" s="14">
        <f t="shared" si="60"/>
        <v>11</v>
      </c>
      <c r="AU99" s="14">
        <f t="shared" si="61"/>
        <v>5</v>
      </c>
      <c r="AV99" s="14">
        <f t="shared" si="64"/>
        <v>400</v>
      </c>
      <c r="AW99" s="14">
        <f t="shared" si="65"/>
        <v>1800</v>
      </c>
      <c r="AX99" s="14">
        <f t="shared" si="66"/>
        <v>4500</v>
      </c>
      <c r="BA99" s="62">
        <v>92</v>
      </c>
      <c r="BB99" s="14">
        <f t="shared" si="62"/>
        <v>11</v>
      </c>
      <c r="BC99" s="14">
        <f t="shared" si="63"/>
        <v>2</v>
      </c>
      <c r="BD99" s="14">
        <f t="shared" si="67"/>
        <v>800</v>
      </c>
      <c r="BE99" s="14">
        <f t="shared" si="68"/>
        <v>3600</v>
      </c>
      <c r="BF99" s="14">
        <f t="shared" si="69"/>
        <v>9000</v>
      </c>
    </row>
    <row r="100" spans="1:58" ht="16.5" x14ac:dyDescent="0.2">
      <c r="AK100" s="25">
        <v>96</v>
      </c>
      <c r="AL100" s="25">
        <v>8</v>
      </c>
      <c r="AM100" s="25">
        <v>9</v>
      </c>
      <c r="AN100" s="98">
        <f t="shared" si="57"/>
        <v>14</v>
      </c>
      <c r="AO100" s="98">
        <f t="shared" si="58"/>
        <v>49</v>
      </c>
      <c r="AP100" s="98">
        <f t="shared" si="59"/>
        <v>78</v>
      </c>
      <c r="AS100" s="62">
        <v>96</v>
      </c>
      <c r="AT100" s="14">
        <f t="shared" si="60"/>
        <v>11</v>
      </c>
      <c r="AU100" s="14">
        <f t="shared" si="61"/>
        <v>6</v>
      </c>
      <c r="AV100" s="14">
        <f t="shared" si="64"/>
        <v>400</v>
      </c>
      <c r="AW100" s="14">
        <f t="shared" si="65"/>
        <v>1800</v>
      </c>
      <c r="AX100" s="14">
        <f t="shared" si="66"/>
        <v>4500</v>
      </c>
      <c r="BA100" s="62">
        <v>93</v>
      </c>
      <c r="BB100" s="14">
        <f t="shared" si="62"/>
        <v>11</v>
      </c>
      <c r="BC100" s="14">
        <f t="shared" si="63"/>
        <v>3</v>
      </c>
      <c r="BD100" s="14">
        <f t="shared" si="67"/>
        <v>800</v>
      </c>
      <c r="BE100" s="14">
        <f t="shared" si="68"/>
        <v>3600</v>
      </c>
      <c r="BF100" s="14">
        <f t="shared" si="69"/>
        <v>9000</v>
      </c>
    </row>
    <row r="101" spans="1:58" ht="16.5" x14ac:dyDescent="0.2">
      <c r="AK101" s="25">
        <v>97</v>
      </c>
      <c r="AL101" s="25">
        <v>8</v>
      </c>
      <c r="AM101" s="25">
        <v>10</v>
      </c>
      <c r="AN101" s="98">
        <f t="shared" si="57"/>
        <v>14</v>
      </c>
      <c r="AO101" s="98">
        <f t="shared" si="58"/>
        <v>50</v>
      </c>
      <c r="AP101" s="98">
        <f t="shared" si="59"/>
        <v>80</v>
      </c>
      <c r="AS101" s="62">
        <v>97</v>
      </c>
      <c r="AT101" s="14">
        <f t="shared" si="60"/>
        <v>11</v>
      </c>
      <c r="AU101" s="14">
        <f t="shared" si="61"/>
        <v>7</v>
      </c>
      <c r="AV101" s="14">
        <f t="shared" si="64"/>
        <v>400</v>
      </c>
      <c r="AW101" s="14">
        <f t="shared" si="65"/>
        <v>1800</v>
      </c>
      <c r="AX101" s="14">
        <f t="shared" si="66"/>
        <v>4500</v>
      </c>
      <c r="BA101" s="62">
        <v>94</v>
      </c>
      <c r="BB101" s="14">
        <f t="shared" si="62"/>
        <v>11</v>
      </c>
      <c r="BC101" s="14">
        <f t="shared" si="63"/>
        <v>4</v>
      </c>
      <c r="BD101" s="14">
        <f t="shared" si="67"/>
        <v>800</v>
      </c>
      <c r="BE101" s="14">
        <f t="shared" si="68"/>
        <v>3600</v>
      </c>
      <c r="BF101" s="14">
        <f t="shared" si="69"/>
        <v>9000</v>
      </c>
    </row>
    <row r="102" spans="1:58" ht="16.5" x14ac:dyDescent="0.2">
      <c r="AK102" s="25">
        <v>98</v>
      </c>
      <c r="AL102" s="25">
        <v>8</v>
      </c>
      <c r="AM102" s="25">
        <v>11</v>
      </c>
      <c r="AN102" s="98">
        <f t="shared" si="57"/>
        <v>14</v>
      </c>
      <c r="AO102" s="98">
        <f t="shared" si="58"/>
        <v>51</v>
      </c>
      <c r="AP102" s="98">
        <f t="shared" si="59"/>
        <v>82</v>
      </c>
      <c r="AS102" s="62">
        <v>98</v>
      </c>
      <c r="AT102" s="14">
        <f t="shared" si="60"/>
        <v>11</v>
      </c>
      <c r="AU102" s="14">
        <f t="shared" si="61"/>
        <v>8</v>
      </c>
      <c r="AV102" s="14">
        <f t="shared" si="64"/>
        <v>400</v>
      </c>
      <c r="AW102" s="14">
        <f t="shared" si="65"/>
        <v>1800</v>
      </c>
      <c r="AX102" s="14">
        <f t="shared" si="66"/>
        <v>4500</v>
      </c>
      <c r="BA102" s="62">
        <v>95</v>
      </c>
      <c r="BB102" s="14">
        <f t="shared" si="62"/>
        <v>11</v>
      </c>
      <c r="BC102" s="14">
        <f t="shared" si="63"/>
        <v>5</v>
      </c>
      <c r="BD102" s="14">
        <f t="shared" si="67"/>
        <v>800</v>
      </c>
      <c r="BE102" s="14">
        <f t="shared" si="68"/>
        <v>3600</v>
      </c>
      <c r="BF102" s="14">
        <f t="shared" si="69"/>
        <v>9000</v>
      </c>
    </row>
    <row r="103" spans="1:58" ht="16.5" x14ac:dyDescent="0.2">
      <c r="AK103" s="25">
        <v>99</v>
      </c>
      <c r="AL103" s="25">
        <v>8</v>
      </c>
      <c r="AM103" s="25">
        <v>12</v>
      </c>
      <c r="AN103" s="98">
        <f t="shared" si="57"/>
        <v>14</v>
      </c>
      <c r="AO103" s="98">
        <f t="shared" si="58"/>
        <v>52</v>
      </c>
      <c r="AP103" s="98">
        <f t="shared" si="59"/>
        <v>84</v>
      </c>
      <c r="AS103" s="62">
        <v>99</v>
      </c>
      <c r="AT103" s="14">
        <f t="shared" si="60"/>
        <v>11</v>
      </c>
      <c r="AU103" s="14">
        <f t="shared" si="61"/>
        <v>9</v>
      </c>
      <c r="AV103" s="14">
        <f t="shared" si="64"/>
        <v>400</v>
      </c>
      <c r="AW103" s="14">
        <f t="shared" si="65"/>
        <v>1800</v>
      </c>
      <c r="AX103" s="14">
        <f t="shared" si="66"/>
        <v>4500</v>
      </c>
      <c r="BA103" s="62">
        <v>96</v>
      </c>
      <c r="BB103" s="14">
        <f t="shared" si="62"/>
        <v>11</v>
      </c>
      <c r="BC103" s="14">
        <f t="shared" si="63"/>
        <v>6</v>
      </c>
      <c r="BD103" s="14">
        <f t="shared" si="67"/>
        <v>800</v>
      </c>
      <c r="BE103" s="14">
        <f t="shared" si="68"/>
        <v>3600</v>
      </c>
      <c r="BF103" s="14">
        <f t="shared" si="69"/>
        <v>9000</v>
      </c>
    </row>
    <row r="104" spans="1:58" ht="16.5" x14ac:dyDescent="0.2">
      <c r="AK104" s="25">
        <v>100</v>
      </c>
      <c r="AL104" s="25">
        <v>8</v>
      </c>
      <c r="AM104" s="25">
        <v>13</v>
      </c>
      <c r="AN104" s="98">
        <f t="shared" si="57"/>
        <v>14</v>
      </c>
      <c r="AO104" s="98">
        <f t="shared" si="58"/>
        <v>53</v>
      </c>
      <c r="AP104" s="98">
        <f t="shared" si="59"/>
        <v>86</v>
      </c>
      <c r="AS104" s="62">
        <v>100</v>
      </c>
      <c r="AT104" s="14">
        <f t="shared" si="60"/>
        <v>12</v>
      </c>
      <c r="AU104" s="14">
        <f t="shared" si="61"/>
        <v>1</v>
      </c>
      <c r="AV104" s="14">
        <f t="shared" si="64"/>
        <v>440</v>
      </c>
      <c r="AW104" s="14">
        <f t="shared" si="65"/>
        <v>1950</v>
      </c>
      <c r="AX104" s="14">
        <f t="shared" si="66"/>
        <v>4950</v>
      </c>
      <c r="BA104" s="62">
        <v>97</v>
      </c>
      <c r="BB104" s="14">
        <f t="shared" si="62"/>
        <v>11</v>
      </c>
      <c r="BC104" s="14">
        <f t="shared" si="63"/>
        <v>7</v>
      </c>
      <c r="BD104" s="14">
        <f t="shared" si="67"/>
        <v>800</v>
      </c>
      <c r="BE104" s="14">
        <f t="shared" si="68"/>
        <v>3600</v>
      </c>
      <c r="BF104" s="14">
        <f t="shared" si="69"/>
        <v>9000</v>
      </c>
    </row>
    <row r="105" spans="1:58" ht="16.5" x14ac:dyDescent="0.2">
      <c r="AK105" s="25">
        <v>101</v>
      </c>
      <c r="AL105" s="25">
        <v>8</v>
      </c>
      <c r="AM105" s="25">
        <v>14</v>
      </c>
      <c r="AN105" s="98">
        <f t="shared" si="57"/>
        <v>14</v>
      </c>
      <c r="AO105" s="98">
        <f t="shared" si="58"/>
        <v>54</v>
      </c>
      <c r="AP105" s="98">
        <f t="shared" si="59"/>
        <v>88</v>
      </c>
      <c r="AS105" s="62">
        <v>101</v>
      </c>
      <c r="AT105" s="14">
        <f t="shared" si="60"/>
        <v>12</v>
      </c>
      <c r="AU105" s="14">
        <f t="shared" si="61"/>
        <v>2</v>
      </c>
      <c r="AV105" s="14">
        <f t="shared" si="64"/>
        <v>440</v>
      </c>
      <c r="AW105" s="14">
        <f t="shared" si="65"/>
        <v>1950</v>
      </c>
      <c r="AX105" s="14">
        <f t="shared" si="66"/>
        <v>4950</v>
      </c>
      <c r="BA105" s="62">
        <v>98</v>
      </c>
      <c r="BB105" s="14">
        <f t="shared" si="62"/>
        <v>11</v>
      </c>
      <c r="BC105" s="14">
        <f t="shared" si="63"/>
        <v>8</v>
      </c>
      <c r="BD105" s="14">
        <f t="shared" si="67"/>
        <v>800</v>
      </c>
      <c r="BE105" s="14">
        <f t="shared" si="68"/>
        <v>3600</v>
      </c>
      <c r="BF105" s="14">
        <f t="shared" si="69"/>
        <v>9000</v>
      </c>
    </row>
    <row r="106" spans="1:58" ht="16.5" x14ac:dyDescent="0.2">
      <c r="AK106" s="25">
        <v>102</v>
      </c>
      <c r="AL106" s="25">
        <v>8</v>
      </c>
      <c r="AM106" s="25">
        <v>15</v>
      </c>
      <c r="AN106" s="98">
        <f t="shared" si="57"/>
        <v>14</v>
      </c>
      <c r="AO106" s="98">
        <f t="shared" si="58"/>
        <v>55</v>
      </c>
      <c r="AP106" s="98">
        <f t="shared" si="59"/>
        <v>90</v>
      </c>
      <c r="AS106" s="62">
        <v>102</v>
      </c>
      <c r="AT106" s="14">
        <f t="shared" si="60"/>
        <v>12</v>
      </c>
      <c r="AU106" s="14">
        <f t="shared" si="61"/>
        <v>3</v>
      </c>
      <c r="AV106" s="14">
        <f t="shared" si="64"/>
        <v>440</v>
      </c>
      <c r="AW106" s="14">
        <f t="shared" si="65"/>
        <v>1950</v>
      </c>
      <c r="AX106" s="14">
        <f t="shared" si="66"/>
        <v>4950</v>
      </c>
      <c r="BA106" s="62">
        <v>99</v>
      </c>
      <c r="BB106" s="14">
        <f t="shared" si="62"/>
        <v>11</v>
      </c>
      <c r="BC106" s="14">
        <f t="shared" si="63"/>
        <v>9</v>
      </c>
      <c r="BD106" s="14">
        <f t="shared" si="67"/>
        <v>800</v>
      </c>
      <c r="BE106" s="14">
        <f t="shared" si="68"/>
        <v>3600</v>
      </c>
      <c r="BF106" s="14">
        <f t="shared" si="69"/>
        <v>9000</v>
      </c>
    </row>
    <row r="107" spans="1:58" ht="16.5" x14ac:dyDescent="0.2">
      <c r="AK107" s="25">
        <v>103</v>
      </c>
      <c r="AL107" s="25">
        <v>9</v>
      </c>
      <c r="AM107" s="25">
        <v>1</v>
      </c>
      <c r="AN107" s="98">
        <f t="shared" si="57"/>
        <v>16</v>
      </c>
      <c r="AO107" s="98">
        <f t="shared" si="58"/>
        <v>46</v>
      </c>
      <c r="AP107" s="98">
        <f t="shared" si="59"/>
        <v>72</v>
      </c>
      <c r="AS107" s="62">
        <v>103</v>
      </c>
      <c r="AT107" s="14">
        <f t="shared" si="60"/>
        <v>12</v>
      </c>
      <c r="AU107" s="14">
        <f t="shared" si="61"/>
        <v>4</v>
      </c>
      <c r="AV107" s="14">
        <f t="shared" si="64"/>
        <v>440</v>
      </c>
      <c r="AW107" s="14">
        <f t="shared" si="65"/>
        <v>1950</v>
      </c>
      <c r="AX107" s="14">
        <f t="shared" si="66"/>
        <v>4950</v>
      </c>
      <c r="BA107" s="62">
        <v>100</v>
      </c>
      <c r="BB107" s="14">
        <f t="shared" si="62"/>
        <v>12</v>
      </c>
      <c r="BC107" s="14">
        <f t="shared" si="63"/>
        <v>1</v>
      </c>
      <c r="BD107" s="14">
        <f t="shared" si="67"/>
        <v>880</v>
      </c>
      <c r="BE107" s="14">
        <f t="shared" si="68"/>
        <v>3900</v>
      </c>
      <c r="BF107" s="14">
        <f t="shared" si="69"/>
        <v>9900</v>
      </c>
    </row>
    <row r="108" spans="1:58" ht="16.5" x14ac:dyDescent="0.2">
      <c r="AK108" s="25">
        <v>104</v>
      </c>
      <c r="AL108" s="25">
        <v>9</v>
      </c>
      <c r="AM108" s="25">
        <v>2</v>
      </c>
      <c r="AN108" s="98">
        <f t="shared" si="57"/>
        <v>16</v>
      </c>
      <c r="AO108" s="98">
        <f t="shared" si="58"/>
        <v>47</v>
      </c>
      <c r="AP108" s="98">
        <f t="shared" si="59"/>
        <v>74</v>
      </c>
      <c r="AS108" s="62">
        <v>104</v>
      </c>
      <c r="AT108" s="14">
        <f t="shared" si="60"/>
        <v>12</v>
      </c>
      <c r="AU108" s="14">
        <f t="shared" si="61"/>
        <v>5</v>
      </c>
      <c r="AV108" s="14">
        <f t="shared" si="64"/>
        <v>440</v>
      </c>
      <c r="AW108" s="14">
        <f t="shared" si="65"/>
        <v>1950</v>
      </c>
      <c r="AX108" s="14">
        <f t="shared" si="66"/>
        <v>4950</v>
      </c>
      <c r="BA108" s="62">
        <v>101</v>
      </c>
      <c r="BB108" s="14">
        <f t="shared" si="62"/>
        <v>12</v>
      </c>
      <c r="BC108" s="14">
        <f t="shared" si="63"/>
        <v>2</v>
      </c>
      <c r="BD108" s="14">
        <f t="shared" si="67"/>
        <v>880</v>
      </c>
      <c r="BE108" s="14">
        <f t="shared" si="68"/>
        <v>3900</v>
      </c>
      <c r="BF108" s="14">
        <f t="shared" si="69"/>
        <v>9900</v>
      </c>
    </row>
    <row r="109" spans="1:58" ht="16.5" x14ac:dyDescent="0.2">
      <c r="AK109" s="25">
        <v>105</v>
      </c>
      <c r="AL109" s="25">
        <v>9</v>
      </c>
      <c r="AM109" s="25">
        <v>3</v>
      </c>
      <c r="AN109" s="98">
        <f t="shared" si="57"/>
        <v>16</v>
      </c>
      <c r="AO109" s="98">
        <f t="shared" si="58"/>
        <v>48</v>
      </c>
      <c r="AP109" s="98">
        <f t="shared" si="59"/>
        <v>76</v>
      </c>
      <c r="AS109" s="62">
        <v>105</v>
      </c>
      <c r="AT109" s="14">
        <f t="shared" si="60"/>
        <v>12</v>
      </c>
      <c r="AU109" s="14">
        <f t="shared" si="61"/>
        <v>6</v>
      </c>
      <c r="AV109" s="14">
        <f t="shared" si="64"/>
        <v>440</v>
      </c>
      <c r="AW109" s="14">
        <f t="shared" si="65"/>
        <v>1950</v>
      </c>
      <c r="AX109" s="14">
        <f t="shared" si="66"/>
        <v>4950</v>
      </c>
      <c r="BA109" s="62">
        <v>102</v>
      </c>
      <c r="BB109" s="14">
        <f t="shared" si="62"/>
        <v>12</v>
      </c>
      <c r="BC109" s="14">
        <f t="shared" si="63"/>
        <v>3</v>
      </c>
      <c r="BD109" s="14">
        <f t="shared" si="67"/>
        <v>880</v>
      </c>
      <c r="BE109" s="14">
        <f t="shared" si="68"/>
        <v>3900</v>
      </c>
      <c r="BF109" s="14">
        <f t="shared" si="69"/>
        <v>9900</v>
      </c>
    </row>
    <row r="110" spans="1:58" ht="16.5" x14ac:dyDescent="0.2">
      <c r="AK110" s="25">
        <v>106</v>
      </c>
      <c r="AL110" s="25">
        <v>9</v>
      </c>
      <c r="AM110" s="25">
        <v>4</v>
      </c>
      <c r="AN110" s="98">
        <f t="shared" si="57"/>
        <v>16</v>
      </c>
      <c r="AO110" s="98">
        <f t="shared" si="58"/>
        <v>49</v>
      </c>
      <c r="AP110" s="98">
        <f t="shared" si="59"/>
        <v>78</v>
      </c>
      <c r="AS110" s="62">
        <v>106</v>
      </c>
      <c r="AT110" s="14">
        <f t="shared" si="60"/>
        <v>12</v>
      </c>
      <c r="AU110" s="14">
        <f t="shared" si="61"/>
        <v>7</v>
      </c>
      <c r="AV110" s="14">
        <f t="shared" si="64"/>
        <v>440</v>
      </c>
      <c r="AW110" s="14">
        <f t="shared" si="65"/>
        <v>1950</v>
      </c>
      <c r="AX110" s="14">
        <f t="shared" si="66"/>
        <v>4950</v>
      </c>
      <c r="BA110" s="62">
        <v>103</v>
      </c>
      <c r="BB110" s="14">
        <f t="shared" si="62"/>
        <v>12</v>
      </c>
      <c r="BC110" s="14">
        <f t="shared" si="63"/>
        <v>4</v>
      </c>
      <c r="BD110" s="14">
        <f t="shared" si="67"/>
        <v>880</v>
      </c>
      <c r="BE110" s="14">
        <f t="shared" si="68"/>
        <v>3900</v>
      </c>
      <c r="BF110" s="14">
        <f t="shared" si="69"/>
        <v>9900</v>
      </c>
    </row>
    <row r="111" spans="1:58" ht="16.5" x14ac:dyDescent="0.2">
      <c r="AK111" s="25">
        <v>107</v>
      </c>
      <c r="AL111" s="25">
        <v>9</v>
      </c>
      <c r="AM111" s="25">
        <v>5</v>
      </c>
      <c r="AN111" s="98">
        <f t="shared" si="57"/>
        <v>16</v>
      </c>
      <c r="AO111" s="98">
        <f t="shared" si="58"/>
        <v>50</v>
      </c>
      <c r="AP111" s="98">
        <f t="shared" si="59"/>
        <v>80</v>
      </c>
      <c r="AS111" s="62">
        <v>107</v>
      </c>
      <c r="AT111" s="14">
        <f t="shared" si="60"/>
        <v>12</v>
      </c>
      <c r="AU111" s="14">
        <f t="shared" si="61"/>
        <v>8</v>
      </c>
      <c r="AV111" s="14">
        <f t="shared" si="64"/>
        <v>440</v>
      </c>
      <c r="AW111" s="14">
        <f t="shared" si="65"/>
        <v>1950</v>
      </c>
      <c r="AX111" s="14">
        <f t="shared" si="66"/>
        <v>4950</v>
      </c>
      <c r="BA111" s="62">
        <v>104</v>
      </c>
      <c r="BB111" s="14">
        <f t="shared" si="62"/>
        <v>12</v>
      </c>
      <c r="BC111" s="14">
        <f t="shared" si="63"/>
        <v>5</v>
      </c>
      <c r="BD111" s="14">
        <f t="shared" si="67"/>
        <v>880</v>
      </c>
      <c r="BE111" s="14">
        <f t="shared" si="68"/>
        <v>3900</v>
      </c>
      <c r="BF111" s="14">
        <f t="shared" si="69"/>
        <v>9900</v>
      </c>
    </row>
    <row r="112" spans="1:58" ht="16.5" x14ac:dyDescent="0.2">
      <c r="AK112" s="25">
        <v>108</v>
      </c>
      <c r="AL112" s="25">
        <v>9</v>
      </c>
      <c r="AM112" s="25">
        <v>6</v>
      </c>
      <c r="AN112" s="98">
        <f t="shared" si="57"/>
        <v>16</v>
      </c>
      <c r="AO112" s="98">
        <f t="shared" si="58"/>
        <v>51</v>
      </c>
      <c r="AP112" s="98">
        <f t="shared" si="59"/>
        <v>82</v>
      </c>
      <c r="AS112" s="62">
        <v>108</v>
      </c>
      <c r="AT112" s="14">
        <f t="shared" si="60"/>
        <v>12</v>
      </c>
      <c r="AU112" s="14">
        <f t="shared" si="61"/>
        <v>9</v>
      </c>
      <c r="AV112" s="14">
        <f t="shared" si="64"/>
        <v>440</v>
      </c>
      <c r="AW112" s="14">
        <f t="shared" si="65"/>
        <v>1950</v>
      </c>
      <c r="AX112" s="14">
        <f t="shared" si="66"/>
        <v>4950</v>
      </c>
      <c r="BA112" s="62">
        <v>105</v>
      </c>
      <c r="BB112" s="14">
        <f t="shared" si="62"/>
        <v>12</v>
      </c>
      <c r="BC112" s="14">
        <f t="shared" si="63"/>
        <v>6</v>
      </c>
      <c r="BD112" s="14">
        <f t="shared" si="67"/>
        <v>880</v>
      </c>
      <c r="BE112" s="14">
        <f t="shared" si="68"/>
        <v>3900</v>
      </c>
      <c r="BF112" s="14">
        <f t="shared" si="69"/>
        <v>9900</v>
      </c>
    </row>
    <row r="113" spans="37:58" ht="16.5" x14ac:dyDescent="0.2">
      <c r="AK113" s="25">
        <v>109</v>
      </c>
      <c r="AL113" s="25">
        <v>9</v>
      </c>
      <c r="AM113" s="25">
        <v>7</v>
      </c>
      <c r="AN113" s="98">
        <f t="shared" si="57"/>
        <v>16</v>
      </c>
      <c r="AO113" s="98">
        <f t="shared" si="58"/>
        <v>52</v>
      </c>
      <c r="AP113" s="98">
        <f t="shared" si="59"/>
        <v>84</v>
      </c>
      <c r="AS113" s="62">
        <v>109</v>
      </c>
      <c r="AT113" s="14">
        <f t="shared" si="60"/>
        <v>13</v>
      </c>
      <c r="AU113" s="14">
        <f t="shared" si="61"/>
        <v>1</v>
      </c>
      <c r="AV113" s="14">
        <f t="shared" si="64"/>
        <v>500</v>
      </c>
      <c r="AW113" s="14">
        <f t="shared" si="65"/>
        <v>2100</v>
      </c>
      <c r="AX113" s="14">
        <f t="shared" si="66"/>
        <v>5625</v>
      </c>
      <c r="BA113" s="62">
        <v>106</v>
      </c>
      <c r="BB113" s="14">
        <f t="shared" si="62"/>
        <v>12</v>
      </c>
      <c r="BC113" s="14">
        <f t="shared" si="63"/>
        <v>7</v>
      </c>
      <c r="BD113" s="14">
        <f t="shared" si="67"/>
        <v>880</v>
      </c>
      <c r="BE113" s="14">
        <f t="shared" si="68"/>
        <v>3900</v>
      </c>
      <c r="BF113" s="14">
        <f t="shared" si="69"/>
        <v>9900</v>
      </c>
    </row>
    <row r="114" spans="37:58" ht="16.5" x14ac:dyDescent="0.2">
      <c r="AK114" s="25">
        <v>110</v>
      </c>
      <c r="AL114" s="25">
        <v>9</v>
      </c>
      <c r="AM114" s="25">
        <v>8</v>
      </c>
      <c r="AN114" s="98">
        <f t="shared" si="57"/>
        <v>16</v>
      </c>
      <c r="AO114" s="98">
        <f t="shared" si="58"/>
        <v>53</v>
      </c>
      <c r="AP114" s="98">
        <f t="shared" si="59"/>
        <v>86</v>
      </c>
      <c r="AS114" s="62">
        <v>110</v>
      </c>
      <c r="AT114" s="14">
        <f t="shared" si="60"/>
        <v>13</v>
      </c>
      <c r="AU114" s="14">
        <f t="shared" si="61"/>
        <v>2</v>
      </c>
      <c r="AV114" s="14">
        <f t="shared" si="64"/>
        <v>500</v>
      </c>
      <c r="AW114" s="14">
        <f t="shared" si="65"/>
        <v>2100</v>
      </c>
      <c r="AX114" s="14">
        <f t="shared" si="66"/>
        <v>5625</v>
      </c>
      <c r="BA114" s="62">
        <v>107</v>
      </c>
      <c r="BB114" s="14">
        <f t="shared" si="62"/>
        <v>12</v>
      </c>
      <c r="BC114" s="14">
        <f t="shared" si="63"/>
        <v>8</v>
      </c>
      <c r="BD114" s="14">
        <f t="shared" si="67"/>
        <v>880</v>
      </c>
      <c r="BE114" s="14">
        <f t="shared" si="68"/>
        <v>3900</v>
      </c>
      <c r="BF114" s="14">
        <f t="shared" si="69"/>
        <v>9900</v>
      </c>
    </row>
    <row r="115" spans="37:58" ht="16.5" x14ac:dyDescent="0.2">
      <c r="AK115" s="25">
        <v>111</v>
      </c>
      <c r="AL115" s="25">
        <v>9</v>
      </c>
      <c r="AM115" s="25">
        <v>9</v>
      </c>
      <c r="AN115" s="98">
        <f t="shared" si="57"/>
        <v>16</v>
      </c>
      <c r="AO115" s="98">
        <f t="shared" si="58"/>
        <v>54</v>
      </c>
      <c r="AP115" s="98">
        <f t="shared" si="59"/>
        <v>88</v>
      </c>
      <c r="AS115" s="62">
        <v>111</v>
      </c>
      <c r="AT115" s="14">
        <f t="shared" si="60"/>
        <v>13</v>
      </c>
      <c r="AU115" s="14">
        <f t="shared" si="61"/>
        <v>3</v>
      </c>
      <c r="AV115" s="14">
        <f t="shared" si="64"/>
        <v>500</v>
      </c>
      <c r="AW115" s="14">
        <f t="shared" si="65"/>
        <v>2100</v>
      </c>
      <c r="AX115" s="14">
        <f t="shared" si="66"/>
        <v>5625</v>
      </c>
      <c r="BA115" s="62">
        <v>108</v>
      </c>
      <c r="BB115" s="14">
        <f t="shared" si="62"/>
        <v>12</v>
      </c>
      <c r="BC115" s="14">
        <f t="shared" si="63"/>
        <v>9</v>
      </c>
      <c r="BD115" s="14">
        <f t="shared" si="67"/>
        <v>880</v>
      </c>
      <c r="BE115" s="14">
        <f t="shared" si="68"/>
        <v>3900</v>
      </c>
      <c r="BF115" s="14">
        <f t="shared" si="69"/>
        <v>9900</v>
      </c>
    </row>
    <row r="116" spans="37:58" ht="16.5" x14ac:dyDescent="0.2">
      <c r="AK116" s="25">
        <v>112</v>
      </c>
      <c r="AL116" s="25">
        <v>9</v>
      </c>
      <c r="AM116" s="25">
        <v>10</v>
      </c>
      <c r="AN116" s="98">
        <f t="shared" si="57"/>
        <v>16</v>
      </c>
      <c r="AO116" s="98">
        <f t="shared" si="58"/>
        <v>55</v>
      </c>
      <c r="AP116" s="98">
        <f t="shared" si="59"/>
        <v>90</v>
      </c>
      <c r="AS116" s="62">
        <v>112</v>
      </c>
      <c r="AT116" s="14">
        <f t="shared" si="60"/>
        <v>13</v>
      </c>
      <c r="AU116" s="14">
        <f t="shared" si="61"/>
        <v>4</v>
      </c>
      <c r="AV116" s="14">
        <f t="shared" si="64"/>
        <v>500</v>
      </c>
      <c r="AW116" s="14">
        <f t="shared" si="65"/>
        <v>2100</v>
      </c>
      <c r="AX116" s="14">
        <f t="shared" si="66"/>
        <v>5625</v>
      </c>
      <c r="BA116" s="62">
        <v>109</v>
      </c>
      <c r="BB116" s="14">
        <f t="shared" si="62"/>
        <v>13</v>
      </c>
      <c r="BC116" s="14">
        <f t="shared" si="63"/>
        <v>1</v>
      </c>
      <c r="BD116" s="14">
        <f t="shared" si="67"/>
        <v>1000</v>
      </c>
      <c r="BE116" s="14">
        <f t="shared" si="68"/>
        <v>4200</v>
      </c>
      <c r="BF116" s="14">
        <f t="shared" si="69"/>
        <v>11250</v>
      </c>
    </row>
    <row r="117" spans="37:58" ht="16.5" x14ac:dyDescent="0.2">
      <c r="AK117" s="25">
        <v>113</v>
      </c>
      <c r="AL117" s="25">
        <v>9</v>
      </c>
      <c r="AM117" s="25">
        <v>11</v>
      </c>
      <c r="AN117" s="98">
        <f t="shared" si="57"/>
        <v>16</v>
      </c>
      <c r="AO117" s="98">
        <f t="shared" si="58"/>
        <v>56</v>
      </c>
      <c r="AP117" s="98">
        <f t="shared" si="59"/>
        <v>92</v>
      </c>
      <c r="AS117" s="62">
        <v>113</v>
      </c>
      <c r="AT117" s="14">
        <f t="shared" si="60"/>
        <v>13</v>
      </c>
      <c r="AU117" s="14">
        <f t="shared" si="61"/>
        <v>5</v>
      </c>
      <c r="AV117" s="14">
        <f t="shared" si="64"/>
        <v>500</v>
      </c>
      <c r="AW117" s="14">
        <f t="shared" si="65"/>
        <v>2100</v>
      </c>
      <c r="AX117" s="14">
        <f t="shared" si="66"/>
        <v>5625</v>
      </c>
      <c r="BA117" s="62">
        <v>110</v>
      </c>
      <c r="BB117" s="14">
        <f t="shared" si="62"/>
        <v>13</v>
      </c>
      <c r="BC117" s="14">
        <f t="shared" si="63"/>
        <v>2</v>
      </c>
      <c r="BD117" s="14">
        <f t="shared" si="67"/>
        <v>1000</v>
      </c>
      <c r="BE117" s="14">
        <f t="shared" si="68"/>
        <v>4200</v>
      </c>
      <c r="BF117" s="14">
        <f t="shared" si="69"/>
        <v>11250</v>
      </c>
    </row>
    <row r="118" spans="37:58" ht="16.5" x14ac:dyDescent="0.2">
      <c r="AK118" s="25">
        <v>114</v>
      </c>
      <c r="AL118" s="25">
        <v>9</v>
      </c>
      <c r="AM118" s="25">
        <v>12</v>
      </c>
      <c r="AN118" s="98">
        <f t="shared" si="57"/>
        <v>16</v>
      </c>
      <c r="AO118" s="98">
        <f t="shared" si="58"/>
        <v>57</v>
      </c>
      <c r="AP118" s="98">
        <f t="shared" si="59"/>
        <v>94</v>
      </c>
      <c r="AS118" s="62">
        <v>114</v>
      </c>
      <c r="AT118" s="14">
        <f t="shared" si="60"/>
        <v>13</v>
      </c>
      <c r="AU118" s="14">
        <f t="shared" si="61"/>
        <v>6</v>
      </c>
      <c r="AV118" s="14">
        <f t="shared" si="64"/>
        <v>500</v>
      </c>
      <c r="AW118" s="14">
        <f t="shared" si="65"/>
        <v>2100</v>
      </c>
      <c r="AX118" s="14">
        <f t="shared" si="66"/>
        <v>5625</v>
      </c>
      <c r="BA118" s="62">
        <v>111</v>
      </c>
      <c r="BB118" s="14">
        <f t="shared" si="62"/>
        <v>13</v>
      </c>
      <c r="BC118" s="14">
        <f t="shared" si="63"/>
        <v>3</v>
      </c>
      <c r="BD118" s="14">
        <f t="shared" si="67"/>
        <v>1000</v>
      </c>
      <c r="BE118" s="14">
        <f t="shared" si="68"/>
        <v>4200</v>
      </c>
      <c r="BF118" s="14">
        <f t="shared" si="69"/>
        <v>11250</v>
      </c>
    </row>
    <row r="119" spans="37:58" ht="16.5" x14ac:dyDescent="0.2">
      <c r="AK119" s="25">
        <v>115</v>
      </c>
      <c r="AL119" s="25">
        <v>9</v>
      </c>
      <c r="AM119" s="25">
        <v>13</v>
      </c>
      <c r="AN119" s="98">
        <f t="shared" si="57"/>
        <v>16</v>
      </c>
      <c r="AO119" s="98">
        <f t="shared" si="58"/>
        <v>58</v>
      </c>
      <c r="AP119" s="98">
        <f t="shared" si="59"/>
        <v>96</v>
      </c>
      <c r="AS119" s="62">
        <v>115</v>
      </c>
      <c r="AT119" s="14">
        <f t="shared" si="60"/>
        <v>13</v>
      </c>
      <c r="AU119" s="14">
        <f t="shared" si="61"/>
        <v>7</v>
      </c>
      <c r="AV119" s="14">
        <f t="shared" si="64"/>
        <v>500</v>
      </c>
      <c r="AW119" s="14">
        <f t="shared" si="65"/>
        <v>2100</v>
      </c>
      <c r="AX119" s="14">
        <f t="shared" si="66"/>
        <v>5625</v>
      </c>
      <c r="BA119" s="62">
        <v>112</v>
      </c>
      <c r="BB119" s="14">
        <f t="shared" si="62"/>
        <v>13</v>
      </c>
      <c r="BC119" s="14">
        <f t="shared" si="63"/>
        <v>4</v>
      </c>
      <c r="BD119" s="14">
        <f t="shared" si="67"/>
        <v>1000</v>
      </c>
      <c r="BE119" s="14">
        <f t="shared" si="68"/>
        <v>4200</v>
      </c>
      <c r="BF119" s="14">
        <f t="shared" si="69"/>
        <v>11250</v>
      </c>
    </row>
    <row r="120" spans="37:58" ht="16.5" x14ac:dyDescent="0.2">
      <c r="AK120" s="25">
        <v>116</v>
      </c>
      <c r="AL120" s="25">
        <v>9</v>
      </c>
      <c r="AM120" s="25">
        <v>14</v>
      </c>
      <c r="AN120" s="98">
        <f t="shared" si="57"/>
        <v>16</v>
      </c>
      <c r="AO120" s="98">
        <f t="shared" si="58"/>
        <v>59</v>
      </c>
      <c r="AP120" s="98">
        <f t="shared" si="59"/>
        <v>98</v>
      </c>
      <c r="AS120" s="62">
        <v>116</v>
      </c>
      <c r="AT120" s="14">
        <f t="shared" si="60"/>
        <v>13</v>
      </c>
      <c r="AU120" s="14">
        <f t="shared" si="61"/>
        <v>8</v>
      </c>
      <c r="AV120" s="14">
        <f t="shared" si="64"/>
        <v>500</v>
      </c>
      <c r="AW120" s="14">
        <f t="shared" si="65"/>
        <v>2100</v>
      </c>
      <c r="AX120" s="14">
        <f t="shared" si="66"/>
        <v>5625</v>
      </c>
      <c r="BA120" s="62">
        <v>113</v>
      </c>
      <c r="BB120" s="14">
        <f t="shared" si="62"/>
        <v>13</v>
      </c>
      <c r="BC120" s="14">
        <f t="shared" si="63"/>
        <v>5</v>
      </c>
      <c r="BD120" s="14">
        <f t="shared" si="67"/>
        <v>1000</v>
      </c>
      <c r="BE120" s="14">
        <f t="shared" si="68"/>
        <v>4200</v>
      </c>
      <c r="BF120" s="14">
        <f t="shared" si="69"/>
        <v>11250</v>
      </c>
    </row>
    <row r="121" spans="37:58" ht="16.5" x14ac:dyDescent="0.2">
      <c r="AK121" s="25">
        <v>117</v>
      </c>
      <c r="AL121" s="25">
        <v>9</v>
      </c>
      <c r="AM121" s="25">
        <v>15</v>
      </c>
      <c r="AN121" s="98">
        <f t="shared" si="57"/>
        <v>16</v>
      </c>
      <c r="AO121" s="98">
        <f t="shared" si="58"/>
        <v>60</v>
      </c>
      <c r="AP121" s="98">
        <f t="shared" si="59"/>
        <v>100</v>
      </c>
      <c r="AS121" s="62">
        <v>117</v>
      </c>
      <c r="AT121" s="14">
        <f t="shared" si="60"/>
        <v>13</v>
      </c>
      <c r="AU121" s="14">
        <f t="shared" si="61"/>
        <v>9</v>
      </c>
      <c r="AV121" s="14">
        <f t="shared" si="64"/>
        <v>500</v>
      </c>
      <c r="AW121" s="14">
        <f t="shared" si="65"/>
        <v>2100</v>
      </c>
      <c r="AX121" s="14">
        <f t="shared" si="66"/>
        <v>5625</v>
      </c>
      <c r="BA121" s="62">
        <v>114</v>
      </c>
      <c r="BB121" s="14">
        <f t="shared" si="62"/>
        <v>13</v>
      </c>
      <c r="BC121" s="14">
        <f t="shared" si="63"/>
        <v>6</v>
      </c>
      <c r="BD121" s="14">
        <f t="shared" si="67"/>
        <v>1000</v>
      </c>
      <c r="BE121" s="14">
        <f t="shared" si="68"/>
        <v>4200</v>
      </c>
      <c r="BF121" s="14">
        <f t="shared" si="69"/>
        <v>11250</v>
      </c>
    </row>
    <row r="122" spans="37:58" ht="16.5" x14ac:dyDescent="0.2">
      <c r="AK122" s="25">
        <v>118</v>
      </c>
      <c r="AL122" s="25">
        <v>10</v>
      </c>
      <c r="AM122" s="25">
        <v>1</v>
      </c>
      <c r="AN122" s="98">
        <f t="shared" si="57"/>
        <v>18</v>
      </c>
      <c r="AO122" s="98">
        <f t="shared" si="58"/>
        <v>51</v>
      </c>
      <c r="AP122" s="98">
        <f t="shared" si="59"/>
        <v>82</v>
      </c>
      <c r="AS122" s="62">
        <v>118</v>
      </c>
      <c r="AT122" s="14">
        <f t="shared" si="60"/>
        <v>14</v>
      </c>
      <c r="AU122" s="14">
        <f t="shared" si="61"/>
        <v>1</v>
      </c>
      <c r="AV122" s="14">
        <f t="shared" si="64"/>
        <v>540</v>
      </c>
      <c r="AW122" s="14">
        <f t="shared" si="65"/>
        <v>2250</v>
      </c>
      <c r="AX122" s="14">
        <f t="shared" si="66"/>
        <v>6075</v>
      </c>
      <c r="BA122" s="62">
        <v>115</v>
      </c>
      <c r="BB122" s="14">
        <f t="shared" si="62"/>
        <v>13</v>
      </c>
      <c r="BC122" s="14">
        <f t="shared" si="63"/>
        <v>7</v>
      </c>
      <c r="BD122" s="14">
        <f t="shared" si="67"/>
        <v>1000</v>
      </c>
      <c r="BE122" s="14">
        <f t="shared" si="68"/>
        <v>4200</v>
      </c>
      <c r="BF122" s="14">
        <f t="shared" si="69"/>
        <v>11250</v>
      </c>
    </row>
    <row r="123" spans="37:58" ht="16.5" x14ac:dyDescent="0.2">
      <c r="AK123" s="25">
        <v>119</v>
      </c>
      <c r="AL123" s="25">
        <v>10</v>
      </c>
      <c r="AM123" s="25">
        <v>2</v>
      </c>
      <c r="AN123" s="98">
        <f t="shared" si="57"/>
        <v>18</v>
      </c>
      <c r="AO123" s="98">
        <f t="shared" si="58"/>
        <v>52</v>
      </c>
      <c r="AP123" s="98">
        <f t="shared" si="59"/>
        <v>84</v>
      </c>
      <c r="AS123" s="62">
        <v>119</v>
      </c>
      <c r="AT123" s="14">
        <f t="shared" si="60"/>
        <v>14</v>
      </c>
      <c r="AU123" s="14">
        <f t="shared" si="61"/>
        <v>2</v>
      </c>
      <c r="AV123" s="14">
        <f t="shared" si="64"/>
        <v>540</v>
      </c>
      <c r="AW123" s="14">
        <f t="shared" si="65"/>
        <v>2250</v>
      </c>
      <c r="AX123" s="14">
        <f t="shared" si="66"/>
        <v>6075</v>
      </c>
      <c r="BA123" s="62">
        <v>116</v>
      </c>
      <c r="BB123" s="14">
        <f t="shared" si="62"/>
        <v>13</v>
      </c>
      <c r="BC123" s="14">
        <f t="shared" si="63"/>
        <v>8</v>
      </c>
      <c r="BD123" s="14">
        <f t="shared" si="67"/>
        <v>1000</v>
      </c>
      <c r="BE123" s="14">
        <f t="shared" si="68"/>
        <v>4200</v>
      </c>
      <c r="BF123" s="14">
        <f t="shared" si="69"/>
        <v>11250</v>
      </c>
    </row>
    <row r="124" spans="37:58" ht="16.5" x14ac:dyDescent="0.2">
      <c r="AK124" s="25">
        <v>120</v>
      </c>
      <c r="AL124" s="25">
        <v>10</v>
      </c>
      <c r="AM124" s="25">
        <v>3</v>
      </c>
      <c r="AN124" s="98">
        <f t="shared" si="57"/>
        <v>18</v>
      </c>
      <c r="AO124" s="98">
        <f t="shared" si="58"/>
        <v>53</v>
      </c>
      <c r="AP124" s="98">
        <f t="shared" si="59"/>
        <v>86</v>
      </c>
      <c r="AS124" s="62">
        <v>120</v>
      </c>
      <c r="AT124" s="14">
        <f t="shared" si="60"/>
        <v>14</v>
      </c>
      <c r="AU124" s="14">
        <f t="shared" si="61"/>
        <v>3</v>
      </c>
      <c r="AV124" s="14">
        <f t="shared" si="64"/>
        <v>540</v>
      </c>
      <c r="AW124" s="14">
        <f t="shared" si="65"/>
        <v>2250</v>
      </c>
      <c r="AX124" s="14">
        <f t="shared" si="66"/>
        <v>6075</v>
      </c>
      <c r="BA124" s="62">
        <v>117</v>
      </c>
      <c r="BB124" s="14">
        <f t="shared" si="62"/>
        <v>13</v>
      </c>
      <c r="BC124" s="14">
        <f t="shared" si="63"/>
        <v>9</v>
      </c>
      <c r="BD124" s="14">
        <f t="shared" si="67"/>
        <v>1000</v>
      </c>
      <c r="BE124" s="14">
        <f t="shared" si="68"/>
        <v>4200</v>
      </c>
      <c r="BF124" s="14">
        <f t="shared" si="69"/>
        <v>11250</v>
      </c>
    </row>
    <row r="125" spans="37:58" ht="16.5" x14ac:dyDescent="0.2">
      <c r="AK125" s="25">
        <v>121</v>
      </c>
      <c r="AL125" s="25">
        <v>10</v>
      </c>
      <c r="AM125" s="25">
        <v>4</v>
      </c>
      <c r="AN125" s="98">
        <f t="shared" si="57"/>
        <v>18</v>
      </c>
      <c r="AO125" s="98">
        <f t="shared" si="58"/>
        <v>54</v>
      </c>
      <c r="AP125" s="98">
        <f t="shared" si="59"/>
        <v>88</v>
      </c>
      <c r="AS125" s="62">
        <v>121</v>
      </c>
      <c r="AT125" s="14">
        <f t="shared" si="60"/>
        <v>14</v>
      </c>
      <c r="AU125" s="14">
        <f t="shared" si="61"/>
        <v>4</v>
      </c>
      <c r="AV125" s="14">
        <f t="shared" si="64"/>
        <v>540</v>
      </c>
      <c r="AW125" s="14">
        <f t="shared" si="65"/>
        <v>2250</v>
      </c>
      <c r="AX125" s="14">
        <f t="shared" si="66"/>
        <v>6075</v>
      </c>
      <c r="BA125" s="62">
        <v>118</v>
      </c>
      <c r="BB125" s="14">
        <f t="shared" si="62"/>
        <v>14</v>
      </c>
      <c r="BC125" s="14">
        <f t="shared" si="63"/>
        <v>1</v>
      </c>
      <c r="BD125" s="14">
        <f t="shared" si="67"/>
        <v>1080</v>
      </c>
      <c r="BE125" s="14">
        <f t="shared" si="68"/>
        <v>4500</v>
      </c>
      <c r="BF125" s="14">
        <f t="shared" si="69"/>
        <v>12150</v>
      </c>
    </row>
    <row r="126" spans="37:58" ht="16.5" x14ac:dyDescent="0.2">
      <c r="AK126" s="25">
        <v>122</v>
      </c>
      <c r="AL126" s="25">
        <v>10</v>
      </c>
      <c r="AM126" s="25">
        <v>5</v>
      </c>
      <c r="AN126" s="98">
        <f t="shared" si="57"/>
        <v>18</v>
      </c>
      <c r="AO126" s="98">
        <f t="shared" si="58"/>
        <v>55</v>
      </c>
      <c r="AP126" s="98">
        <f t="shared" si="59"/>
        <v>90</v>
      </c>
      <c r="AS126" s="62">
        <v>122</v>
      </c>
      <c r="AT126" s="14">
        <f t="shared" si="60"/>
        <v>14</v>
      </c>
      <c r="AU126" s="14">
        <f t="shared" si="61"/>
        <v>5</v>
      </c>
      <c r="AV126" s="14">
        <f t="shared" si="64"/>
        <v>540</v>
      </c>
      <c r="AW126" s="14">
        <f t="shared" si="65"/>
        <v>2250</v>
      </c>
      <c r="AX126" s="14">
        <f t="shared" si="66"/>
        <v>6075</v>
      </c>
      <c r="BA126" s="62">
        <v>119</v>
      </c>
      <c r="BB126" s="14">
        <f t="shared" si="62"/>
        <v>14</v>
      </c>
      <c r="BC126" s="14">
        <f t="shared" si="63"/>
        <v>2</v>
      </c>
      <c r="BD126" s="14">
        <f t="shared" si="67"/>
        <v>1080</v>
      </c>
      <c r="BE126" s="14">
        <f t="shared" si="68"/>
        <v>4500</v>
      </c>
      <c r="BF126" s="14">
        <f t="shared" si="69"/>
        <v>12150</v>
      </c>
    </row>
    <row r="127" spans="37:58" ht="16.5" x14ac:dyDescent="0.2">
      <c r="AK127" s="25">
        <v>123</v>
      </c>
      <c r="AL127" s="25">
        <v>10</v>
      </c>
      <c r="AM127" s="25">
        <v>6</v>
      </c>
      <c r="AN127" s="98">
        <f t="shared" si="57"/>
        <v>18</v>
      </c>
      <c r="AO127" s="98">
        <f t="shared" si="58"/>
        <v>56</v>
      </c>
      <c r="AP127" s="98">
        <f t="shared" si="59"/>
        <v>92</v>
      </c>
      <c r="AS127" s="62">
        <v>123</v>
      </c>
      <c r="AT127" s="14">
        <f t="shared" si="60"/>
        <v>14</v>
      </c>
      <c r="AU127" s="14">
        <f t="shared" si="61"/>
        <v>6</v>
      </c>
      <c r="AV127" s="14">
        <f t="shared" si="64"/>
        <v>540</v>
      </c>
      <c r="AW127" s="14">
        <f t="shared" si="65"/>
        <v>2250</v>
      </c>
      <c r="AX127" s="14">
        <f t="shared" si="66"/>
        <v>6075</v>
      </c>
      <c r="BA127" s="62">
        <v>120</v>
      </c>
      <c r="BB127" s="14">
        <f t="shared" si="62"/>
        <v>14</v>
      </c>
      <c r="BC127" s="14">
        <f t="shared" si="63"/>
        <v>3</v>
      </c>
      <c r="BD127" s="14">
        <f t="shared" si="67"/>
        <v>1080</v>
      </c>
      <c r="BE127" s="14">
        <f t="shared" si="68"/>
        <v>4500</v>
      </c>
      <c r="BF127" s="14">
        <f t="shared" si="69"/>
        <v>12150</v>
      </c>
    </row>
    <row r="128" spans="37:58" ht="16.5" x14ac:dyDescent="0.2">
      <c r="AK128" s="25">
        <v>124</v>
      </c>
      <c r="AL128" s="25">
        <v>10</v>
      </c>
      <c r="AM128" s="25">
        <v>7</v>
      </c>
      <c r="AN128" s="98">
        <f t="shared" si="57"/>
        <v>18</v>
      </c>
      <c r="AO128" s="98">
        <f t="shared" si="58"/>
        <v>57</v>
      </c>
      <c r="AP128" s="98">
        <f t="shared" si="59"/>
        <v>94</v>
      </c>
      <c r="AS128" s="62">
        <v>124</v>
      </c>
      <c r="AT128" s="14">
        <f t="shared" si="60"/>
        <v>14</v>
      </c>
      <c r="AU128" s="14">
        <f t="shared" si="61"/>
        <v>7</v>
      </c>
      <c r="AV128" s="14">
        <f t="shared" si="64"/>
        <v>540</v>
      </c>
      <c r="AW128" s="14">
        <f t="shared" si="65"/>
        <v>2250</v>
      </c>
      <c r="AX128" s="14">
        <f t="shared" si="66"/>
        <v>6075</v>
      </c>
      <c r="BA128" s="62">
        <v>121</v>
      </c>
      <c r="BB128" s="14">
        <f t="shared" si="62"/>
        <v>14</v>
      </c>
      <c r="BC128" s="14">
        <f t="shared" si="63"/>
        <v>4</v>
      </c>
      <c r="BD128" s="14">
        <f t="shared" si="67"/>
        <v>1080</v>
      </c>
      <c r="BE128" s="14">
        <f t="shared" si="68"/>
        <v>4500</v>
      </c>
      <c r="BF128" s="14">
        <f t="shared" si="69"/>
        <v>12150</v>
      </c>
    </row>
    <row r="129" spans="37:58" ht="16.5" x14ac:dyDescent="0.2">
      <c r="AK129" s="25">
        <v>125</v>
      </c>
      <c r="AL129" s="25">
        <v>10</v>
      </c>
      <c r="AM129" s="25">
        <v>8</v>
      </c>
      <c r="AN129" s="98">
        <f t="shared" si="57"/>
        <v>18</v>
      </c>
      <c r="AO129" s="98">
        <f t="shared" si="58"/>
        <v>58</v>
      </c>
      <c r="AP129" s="98">
        <f t="shared" si="59"/>
        <v>96</v>
      </c>
      <c r="AS129" s="62">
        <v>125</v>
      </c>
      <c r="AT129" s="14">
        <f t="shared" si="60"/>
        <v>14</v>
      </c>
      <c r="AU129" s="14">
        <f t="shared" si="61"/>
        <v>8</v>
      </c>
      <c r="AV129" s="14">
        <f t="shared" si="64"/>
        <v>540</v>
      </c>
      <c r="AW129" s="14">
        <f t="shared" si="65"/>
        <v>2250</v>
      </c>
      <c r="AX129" s="14">
        <f t="shared" si="66"/>
        <v>6075</v>
      </c>
      <c r="BA129" s="62">
        <v>122</v>
      </c>
      <c r="BB129" s="14">
        <f t="shared" si="62"/>
        <v>14</v>
      </c>
      <c r="BC129" s="14">
        <f t="shared" si="63"/>
        <v>5</v>
      </c>
      <c r="BD129" s="14">
        <f t="shared" si="67"/>
        <v>1080</v>
      </c>
      <c r="BE129" s="14">
        <f t="shared" si="68"/>
        <v>4500</v>
      </c>
      <c r="BF129" s="14">
        <f t="shared" si="69"/>
        <v>12150</v>
      </c>
    </row>
    <row r="130" spans="37:58" ht="16.5" x14ac:dyDescent="0.2">
      <c r="AK130" s="25">
        <v>126</v>
      </c>
      <c r="AL130" s="25">
        <v>10</v>
      </c>
      <c r="AM130" s="25">
        <v>9</v>
      </c>
      <c r="AN130" s="98">
        <f t="shared" si="57"/>
        <v>18</v>
      </c>
      <c r="AO130" s="98">
        <f t="shared" si="58"/>
        <v>59</v>
      </c>
      <c r="AP130" s="98">
        <f t="shared" si="59"/>
        <v>98</v>
      </c>
      <c r="AS130" s="62">
        <v>126</v>
      </c>
      <c r="AT130" s="14">
        <f t="shared" si="60"/>
        <v>14</v>
      </c>
      <c r="AU130" s="14">
        <f t="shared" si="61"/>
        <v>9</v>
      </c>
      <c r="AV130" s="14">
        <f t="shared" si="64"/>
        <v>540</v>
      </c>
      <c r="AW130" s="14">
        <f t="shared" si="65"/>
        <v>2250</v>
      </c>
      <c r="AX130" s="14">
        <f t="shared" si="66"/>
        <v>6075</v>
      </c>
      <c r="BA130" s="62">
        <v>123</v>
      </c>
      <c r="BB130" s="14">
        <f t="shared" si="62"/>
        <v>14</v>
      </c>
      <c r="BC130" s="14">
        <f t="shared" si="63"/>
        <v>6</v>
      </c>
      <c r="BD130" s="14">
        <f t="shared" si="67"/>
        <v>1080</v>
      </c>
      <c r="BE130" s="14">
        <f t="shared" si="68"/>
        <v>4500</v>
      </c>
      <c r="BF130" s="14">
        <f t="shared" si="69"/>
        <v>12150</v>
      </c>
    </row>
    <row r="131" spans="37:58" ht="16.5" x14ac:dyDescent="0.2">
      <c r="AK131" s="25">
        <v>127</v>
      </c>
      <c r="AL131" s="25">
        <v>10</v>
      </c>
      <c r="AM131" s="25">
        <v>10</v>
      </c>
      <c r="AN131" s="98">
        <f t="shared" si="57"/>
        <v>18</v>
      </c>
      <c r="AO131" s="98">
        <f t="shared" si="58"/>
        <v>60</v>
      </c>
      <c r="AP131" s="98">
        <f t="shared" si="59"/>
        <v>100</v>
      </c>
      <c r="AS131" s="62">
        <v>127</v>
      </c>
      <c r="AT131" s="14">
        <f t="shared" si="60"/>
        <v>15</v>
      </c>
      <c r="AU131" s="14">
        <f t="shared" si="61"/>
        <v>1</v>
      </c>
      <c r="AV131" s="14">
        <f t="shared" si="64"/>
        <v>600</v>
      </c>
      <c r="AW131" s="14">
        <f t="shared" si="65"/>
        <v>2400</v>
      </c>
      <c r="AX131" s="14">
        <f t="shared" si="66"/>
        <v>6750</v>
      </c>
      <c r="BA131" s="62">
        <v>124</v>
      </c>
      <c r="BB131" s="14">
        <f t="shared" si="62"/>
        <v>14</v>
      </c>
      <c r="BC131" s="14">
        <f t="shared" si="63"/>
        <v>7</v>
      </c>
      <c r="BD131" s="14">
        <f t="shared" si="67"/>
        <v>1080</v>
      </c>
      <c r="BE131" s="14">
        <f t="shared" si="68"/>
        <v>4500</v>
      </c>
      <c r="BF131" s="14">
        <f t="shared" si="69"/>
        <v>12150</v>
      </c>
    </row>
    <row r="132" spans="37:58" ht="16.5" x14ac:dyDescent="0.2">
      <c r="AK132" s="25">
        <v>128</v>
      </c>
      <c r="AL132" s="25">
        <v>10</v>
      </c>
      <c r="AM132" s="25">
        <v>11</v>
      </c>
      <c r="AN132" s="98">
        <f t="shared" si="57"/>
        <v>18</v>
      </c>
      <c r="AO132" s="98">
        <f t="shared" si="58"/>
        <v>61</v>
      </c>
      <c r="AP132" s="98">
        <f t="shared" si="59"/>
        <v>102</v>
      </c>
      <c r="AS132" s="62">
        <v>128</v>
      </c>
      <c r="AT132" s="14">
        <f t="shared" si="60"/>
        <v>15</v>
      </c>
      <c r="AU132" s="14">
        <f t="shared" si="61"/>
        <v>2</v>
      </c>
      <c r="AV132" s="14">
        <f t="shared" si="64"/>
        <v>600</v>
      </c>
      <c r="AW132" s="14">
        <f t="shared" si="65"/>
        <v>2400</v>
      </c>
      <c r="AX132" s="14">
        <f t="shared" si="66"/>
        <v>6750</v>
      </c>
      <c r="BA132" s="62">
        <v>125</v>
      </c>
      <c r="BB132" s="14">
        <f t="shared" si="62"/>
        <v>14</v>
      </c>
      <c r="BC132" s="14">
        <f t="shared" si="63"/>
        <v>8</v>
      </c>
      <c r="BD132" s="14">
        <f t="shared" si="67"/>
        <v>1080</v>
      </c>
      <c r="BE132" s="14">
        <f t="shared" si="68"/>
        <v>4500</v>
      </c>
      <c r="BF132" s="14">
        <f t="shared" si="69"/>
        <v>12150</v>
      </c>
    </row>
    <row r="133" spans="37:58" ht="16.5" x14ac:dyDescent="0.2">
      <c r="AK133" s="25">
        <v>129</v>
      </c>
      <c r="AL133" s="25">
        <v>10</v>
      </c>
      <c r="AM133" s="25">
        <v>12</v>
      </c>
      <c r="AN133" s="98">
        <f t="shared" si="57"/>
        <v>18</v>
      </c>
      <c r="AO133" s="98">
        <f t="shared" si="58"/>
        <v>62</v>
      </c>
      <c r="AP133" s="98">
        <f t="shared" si="59"/>
        <v>104</v>
      </c>
      <c r="AS133" s="62">
        <v>129</v>
      </c>
      <c r="AT133" s="14">
        <f t="shared" si="60"/>
        <v>15</v>
      </c>
      <c r="AU133" s="14">
        <f t="shared" si="61"/>
        <v>3</v>
      </c>
      <c r="AV133" s="14">
        <f t="shared" si="64"/>
        <v>600</v>
      </c>
      <c r="AW133" s="14">
        <f t="shared" si="65"/>
        <v>2400</v>
      </c>
      <c r="AX133" s="14">
        <f t="shared" si="66"/>
        <v>6750</v>
      </c>
      <c r="BA133" s="62">
        <v>126</v>
      </c>
      <c r="BB133" s="14">
        <f t="shared" si="62"/>
        <v>14</v>
      </c>
      <c r="BC133" s="14">
        <f t="shared" si="63"/>
        <v>9</v>
      </c>
      <c r="BD133" s="14">
        <f t="shared" si="67"/>
        <v>1080</v>
      </c>
      <c r="BE133" s="14">
        <f t="shared" si="68"/>
        <v>4500</v>
      </c>
      <c r="BF133" s="14">
        <f t="shared" si="69"/>
        <v>12150</v>
      </c>
    </row>
    <row r="134" spans="37:58" ht="16.5" x14ac:dyDescent="0.2">
      <c r="AK134" s="25">
        <v>130</v>
      </c>
      <c r="AL134" s="25">
        <v>10</v>
      </c>
      <c r="AM134" s="25">
        <v>13</v>
      </c>
      <c r="AN134" s="98">
        <f t="shared" ref="AN134:AN197" si="73">INDEX($D$6:$D$25,AL134)</f>
        <v>18</v>
      </c>
      <c r="AO134" s="98">
        <f t="shared" ref="AO134:AO197" si="74">INT(INDEX($F$5:$F$25,AL134)+AM134*INDEX($G$6:$G$25,AL134))</f>
        <v>63</v>
      </c>
      <c r="AP134" s="98">
        <f t="shared" ref="AP134:AP197" si="75">INT(INDEX($I$5:$I$25,AL134)+AM134*INDEX($J$6:$J$25,AL134))</f>
        <v>106</v>
      </c>
      <c r="AS134" s="62">
        <v>130</v>
      </c>
      <c r="AT134" s="14">
        <f t="shared" ref="AT134:AT197" si="76">INDEX($L$5:$L$25,MATCH(AS134-1,$N$5:$N$25,1))+1</f>
        <v>15</v>
      </c>
      <c r="AU134" s="14">
        <f t="shared" ref="AU134:AU197" si="77">AS134-INDEX($N$5:$N$25,AT134)</f>
        <v>4</v>
      </c>
      <c r="AV134" s="14">
        <f t="shared" si="64"/>
        <v>600</v>
      </c>
      <c r="AW134" s="14">
        <f t="shared" si="65"/>
        <v>2400</v>
      </c>
      <c r="AX134" s="14">
        <f t="shared" si="66"/>
        <v>6750</v>
      </c>
      <c r="BA134" s="62">
        <v>127</v>
      </c>
      <c r="BB134" s="14">
        <f t="shared" ref="BB134:BB197" si="78">INDEX($X$5:$X$25,MATCH(BA134-1,$Z$5:$Z$25,1))+1</f>
        <v>15</v>
      </c>
      <c r="BC134" s="14">
        <f t="shared" ref="BC134:BC197" si="79">BA134-INDEX($Z$5:$Z$25,BB134)</f>
        <v>1</v>
      </c>
      <c r="BD134" s="14">
        <f t="shared" si="67"/>
        <v>1200</v>
      </c>
      <c r="BE134" s="14">
        <f t="shared" si="68"/>
        <v>4800</v>
      </c>
      <c r="BF134" s="14">
        <f t="shared" si="69"/>
        <v>13500</v>
      </c>
    </row>
    <row r="135" spans="37:58" ht="16.5" x14ac:dyDescent="0.2">
      <c r="AK135" s="25">
        <v>131</v>
      </c>
      <c r="AL135" s="25">
        <v>10</v>
      </c>
      <c r="AM135" s="25">
        <v>14</v>
      </c>
      <c r="AN135" s="98">
        <f t="shared" si="73"/>
        <v>18</v>
      </c>
      <c r="AO135" s="98">
        <f t="shared" si="74"/>
        <v>64</v>
      </c>
      <c r="AP135" s="98">
        <f t="shared" si="75"/>
        <v>108</v>
      </c>
      <c r="AS135" s="62">
        <v>131</v>
      </c>
      <c r="AT135" s="14">
        <f t="shared" si="76"/>
        <v>15</v>
      </c>
      <c r="AU135" s="14">
        <f t="shared" si="77"/>
        <v>5</v>
      </c>
      <c r="AV135" s="14">
        <f t="shared" si="64"/>
        <v>600</v>
      </c>
      <c r="AW135" s="14">
        <f t="shared" si="65"/>
        <v>2400</v>
      </c>
      <c r="AX135" s="14">
        <f t="shared" si="66"/>
        <v>6750</v>
      </c>
      <c r="BA135" s="62">
        <v>128</v>
      </c>
      <c r="BB135" s="14">
        <f t="shared" si="78"/>
        <v>15</v>
      </c>
      <c r="BC135" s="14">
        <f t="shared" si="79"/>
        <v>2</v>
      </c>
      <c r="BD135" s="14">
        <f t="shared" si="67"/>
        <v>1200</v>
      </c>
      <c r="BE135" s="14">
        <f t="shared" si="68"/>
        <v>4800</v>
      </c>
      <c r="BF135" s="14">
        <f t="shared" si="69"/>
        <v>13500</v>
      </c>
    </row>
    <row r="136" spans="37:58" ht="16.5" x14ac:dyDescent="0.2">
      <c r="AK136" s="25">
        <v>132</v>
      </c>
      <c r="AL136" s="25">
        <v>10</v>
      </c>
      <c r="AM136" s="25">
        <v>15</v>
      </c>
      <c r="AN136" s="98">
        <f t="shared" si="73"/>
        <v>18</v>
      </c>
      <c r="AO136" s="98">
        <f t="shared" si="74"/>
        <v>65</v>
      </c>
      <c r="AP136" s="98">
        <f t="shared" si="75"/>
        <v>110</v>
      </c>
      <c r="AS136" s="62">
        <v>132</v>
      </c>
      <c r="AT136" s="14">
        <f t="shared" si="76"/>
        <v>15</v>
      </c>
      <c r="AU136" s="14">
        <f t="shared" si="77"/>
        <v>6</v>
      </c>
      <c r="AV136" s="14">
        <f t="shared" si="64"/>
        <v>600</v>
      </c>
      <c r="AW136" s="14">
        <f t="shared" si="65"/>
        <v>2400</v>
      </c>
      <c r="AX136" s="14">
        <f t="shared" si="66"/>
        <v>6750</v>
      </c>
      <c r="BA136" s="62">
        <v>129</v>
      </c>
      <c r="BB136" s="14">
        <f t="shared" si="78"/>
        <v>15</v>
      </c>
      <c r="BC136" s="14">
        <f t="shared" si="79"/>
        <v>3</v>
      </c>
      <c r="BD136" s="14">
        <f t="shared" si="67"/>
        <v>1200</v>
      </c>
      <c r="BE136" s="14">
        <f t="shared" si="68"/>
        <v>4800</v>
      </c>
      <c r="BF136" s="14">
        <f t="shared" si="69"/>
        <v>13500</v>
      </c>
    </row>
    <row r="137" spans="37:58" ht="16.5" x14ac:dyDescent="0.2">
      <c r="AK137" s="25">
        <v>133</v>
      </c>
      <c r="AL137" s="25">
        <v>11</v>
      </c>
      <c r="AM137" s="25">
        <v>1</v>
      </c>
      <c r="AN137" s="98">
        <f t="shared" si="73"/>
        <v>20</v>
      </c>
      <c r="AO137" s="98">
        <f t="shared" si="74"/>
        <v>56</v>
      </c>
      <c r="AP137" s="98">
        <f t="shared" si="75"/>
        <v>92</v>
      </c>
      <c r="AS137" s="62">
        <v>133</v>
      </c>
      <c r="AT137" s="14">
        <f t="shared" si="76"/>
        <v>15</v>
      </c>
      <c r="AU137" s="14">
        <f t="shared" si="77"/>
        <v>7</v>
      </c>
      <c r="AV137" s="14">
        <f t="shared" si="64"/>
        <v>600</v>
      </c>
      <c r="AW137" s="14">
        <f t="shared" si="65"/>
        <v>2400</v>
      </c>
      <c r="AX137" s="14">
        <f t="shared" si="66"/>
        <v>6750</v>
      </c>
      <c r="BA137" s="62">
        <v>130</v>
      </c>
      <c r="BB137" s="14">
        <f t="shared" si="78"/>
        <v>15</v>
      </c>
      <c r="BC137" s="14">
        <f t="shared" si="79"/>
        <v>4</v>
      </c>
      <c r="BD137" s="14">
        <f t="shared" si="67"/>
        <v>1200</v>
      </c>
      <c r="BE137" s="14">
        <f t="shared" si="68"/>
        <v>4800</v>
      </c>
      <c r="BF137" s="14">
        <f t="shared" si="69"/>
        <v>13500</v>
      </c>
    </row>
    <row r="138" spans="37:58" ht="16.5" x14ac:dyDescent="0.2">
      <c r="AK138" s="25">
        <v>134</v>
      </c>
      <c r="AL138" s="25">
        <v>11</v>
      </c>
      <c r="AM138" s="25">
        <v>2</v>
      </c>
      <c r="AN138" s="98">
        <f t="shared" si="73"/>
        <v>20</v>
      </c>
      <c r="AO138" s="98">
        <f t="shared" si="74"/>
        <v>57</v>
      </c>
      <c r="AP138" s="98">
        <f t="shared" si="75"/>
        <v>94</v>
      </c>
      <c r="AS138" s="62">
        <v>134</v>
      </c>
      <c r="AT138" s="14">
        <f t="shared" si="76"/>
        <v>15</v>
      </c>
      <c r="AU138" s="14">
        <f t="shared" si="77"/>
        <v>8</v>
      </c>
      <c r="AV138" s="14">
        <f t="shared" si="64"/>
        <v>600</v>
      </c>
      <c r="AW138" s="14">
        <f t="shared" si="65"/>
        <v>2400</v>
      </c>
      <c r="AX138" s="14">
        <f t="shared" si="66"/>
        <v>6750</v>
      </c>
      <c r="BA138" s="62">
        <v>131</v>
      </c>
      <c r="BB138" s="14">
        <f t="shared" si="78"/>
        <v>15</v>
      </c>
      <c r="BC138" s="14">
        <f t="shared" si="79"/>
        <v>5</v>
      </c>
      <c r="BD138" s="14">
        <f t="shared" si="67"/>
        <v>1200</v>
      </c>
      <c r="BE138" s="14">
        <f t="shared" si="68"/>
        <v>4800</v>
      </c>
      <c r="BF138" s="14">
        <f t="shared" si="69"/>
        <v>13500</v>
      </c>
    </row>
    <row r="139" spans="37:58" ht="16.5" x14ac:dyDescent="0.2">
      <c r="AK139" s="25">
        <v>135</v>
      </c>
      <c r="AL139" s="25">
        <v>11</v>
      </c>
      <c r="AM139" s="25">
        <v>3</v>
      </c>
      <c r="AN139" s="98">
        <f t="shared" si="73"/>
        <v>20</v>
      </c>
      <c r="AO139" s="98">
        <f t="shared" si="74"/>
        <v>58</v>
      </c>
      <c r="AP139" s="98">
        <f t="shared" si="75"/>
        <v>96</v>
      </c>
      <c r="AS139" s="62">
        <v>135</v>
      </c>
      <c r="AT139" s="14">
        <f t="shared" si="76"/>
        <v>15</v>
      </c>
      <c r="AU139" s="14">
        <f t="shared" si="77"/>
        <v>9</v>
      </c>
      <c r="AV139" s="14">
        <f t="shared" si="64"/>
        <v>600</v>
      </c>
      <c r="AW139" s="14">
        <f t="shared" si="65"/>
        <v>2400</v>
      </c>
      <c r="AX139" s="14">
        <f t="shared" si="66"/>
        <v>6750</v>
      </c>
      <c r="BA139" s="62">
        <v>132</v>
      </c>
      <c r="BB139" s="14">
        <f t="shared" si="78"/>
        <v>15</v>
      </c>
      <c r="BC139" s="14">
        <f t="shared" si="79"/>
        <v>6</v>
      </c>
      <c r="BD139" s="14">
        <f t="shared" si="67"/>
        <v>1200</v>
      </c>
      <c r="BE139" s="14">
        <f t="shared" si="68"/>
        <v>4800</v>
      </c>
      <c r="BF139" s="14">
        <f t="shared" si="69"/>
        <v>13500</v>
      </c>
    </row>
    <row r="140" spans="37:58" ht="16.5" x14ac:dyDescent="0.2">
      <c r="AK140" s="25">
        <v>136</v>
      </c>
      <c r="AL140" s="25">
        <v>11</v>
      </c>
      <c r="AM140" s="25">
        <v>4</v>
      </c>
      <c r="AN140" s="98">
        <f t="shared" si="73"/>
        <v>20</v>
      </c>
      <c r="AO140" s="98">
        <f t="shared" si="74"/>
        <v>59</v>
      </c>
      <c r="AP140" s="98">
        <f t="shared" si="75"/>
        <v>98</v>
      </c>
      <c r="AS140" s="62">
        <v>136</v>
      </c>
      <c r="AT140" s="14">
        <f t="shared" si="76"/>
        <v>16</v>
      </c>
      <c r="AU140" s="14">
        <f t="shared" si="77"/>
        <v>1</v>
      </c>
      <c r="AV140" s="14">
        <f t="shared" si="64"/>
        <v>640</v>
      </c>
      <c r="AW140" s="14">
        <f t="shared" si="65"/>
        <v>2700</v>
      </c>
      <c r="AX140" s="14">
        <f t="shared" si="66"/>
        <v>7200</v>
      </c>
      <c r="BA140" s="62">
        <v>133</v>
      </c>
      <c r="BB140" s="14">
        <f t="shared" si="78"/>
        <v>15</v>
      </c>
      <c r="BC140" s="14">
        <f t="shared" si="79"/>
        <v>7</v>
      </c>
      <c r="BD140" s="14">
        <f t="shared" si="67"/>
        <v>1200</v>
      </c>
      <c r="BE140" s="14">
        <f t="shared" si="68"/>
        <v>4800</v>
      </c>
      <c r="BF140" s="14">
        <f t="shared" si="69"/>
        <v>13500</v>
      </c>
    </row>
    <row r="141" spans="37:58" ht="16.5" x14ac:dyDescent="0.2">
      <c r="AK141" s="25">
        <v>137</v>
      </c>
      <c r="AL141" s="25">
        <v>11</v>
      </c>
      <c r="AM141" s="25">
        <v>5</v>
      </c>
      <c r="AN141" s="98">
        <f t="shared" si="73"/>
        <v>20</v>
      </c>
      <c r="AO141" s="98">
        <f t="shared" si="74"/>
        <v>60</v>
      </c>
      <c r="AP141" s="98">
        <f t="shared" si="75"/>
        <v>100</v>
      </c>
      <c r="AS141" s="62">
        <v>137</v>
      </c>
      <c r="AT141" s="14">
        <f t="shared" si="76"/>
        <v>16</v>
      </c>
      <c r="AU141" s="14">
        <f t="shared" si="77"/>
        <v>2</v>
      </c>
      <c r="AV141" s="14">
        <f t="shared" si="64"/>
        <v>640</v>
      </c>
      <c r="AW141" s="14">
        <f t="shared" si="65"/>
        <v>2700</v>
      </c>
      <c r="AX141" s="14">
        <f t="shared" si="66"/>
        <v>7200</v>
      </c>
      <c r="BA141" s="62">
        <v>134</v>
      </c>
      <c r="BB141" s="14">
        <f t="shared" si="78"/>
        <v>15</v>
      </c>
      <c r="BC141" s="14">
        <f t="shared" si="79"/>
        <v>8</v>
      </c>
      <c r="BD141" s="14">
        <f t="shared" si="67"/>
        <v>1200</v>
      </c>
      <c r="BE141" s="14">
        <f t="shared" si="68"/>
        <v>4800</v>
      </c>
      <c r="BF141" s="14">
        <f t="shared" si="69"/>
        <v>13500</v>
      </c>
    </row>
    <row r="142" spans="37:58" ht="16.5" x14ac:dyDescent="0.2">
      <c r="AK142" s="25">
        <v>138</v>
      </c>
      <c r="AL142" s="25">
        <v>11</v>
      </c>
      <c r="AM142" s="25">
        <v>6</v>
      </c>
      <c r="AN142" s="98">
        <f t="shared" si="73"/>
        <v>20</v>
      </c>
      <c r="AO142" s="98">
        <f t="shared" si="74"/>
        <v>61</v>
      </c>
      <c r="AP142" s="98">
        <f t="shared" si="75"/>
        <v>102</v>
      </c>
      <c r="AS142" s="62">
        <v>138</v>
      </c>
      <c r="AT142" s="14">
        <f t="shared" si="76"/>
        <v>16</v>
      </c>
      <c r="AU142" s="14">
        <f t="shared" si="77"/>
        <v>3</v>
      </c>
      <c r="AV142" s="14">
        <f t="shared" ref="AV142:AV205" si="80">INDEX($P$6:$P$25,AT142)</f>
        <v>640</v>
      </c>
      <c r="AW142" s="14">
        <f t="shared" ref="AW142:AW205" si="81">INDEX($R$6:$R$25,AT142)</f>
        <v>2700</v>
      </c>
      <c r="AX142" s="14">
        <f t="shared" ref="AX142:AX205" si="82">INDEX($T$6:$T$25,AT142)</f>
        <v>7200</v>
      </c>
      <c r="BA142" s="62">
        <v>135</v>
      </c>
      <c r="BB142" s="14">
        <f t="shared" si="78"/>
        <v>15</v>
      </c>
      <c r="BC142" s="14">
        <f t="shared" si="79"/>
        <v>9</v>
      </c>
      <c r="BD142" s="14">
        <f t="shared" si="67"/>
        <v>1200</v>
      </c>
      <c r="BE142" s="14">
        <f t="shared" si="68"/>
        <v>4800</v>
      </c>
      <c r="BF142" s="14">
        <f t="shared" si="69"/>
        <v>13500</v>
      </c>
    </row>
    <row r="143" spans="37:58" ht="16.5" x14ac:dyDescent="0.2">
      <c r="AK143" s="25">
        <v>139</v>
      </c>
      <c r="AL143" s="25">
        <v>11</v>
      </c>
      <c r="AM143" s="25">
        <v>7</v>
      </c>
      <c r="AN143" s="98">
        <f t="shared" si="73"/>
        <v>20</v>
      </c>
      <c r="AO143" s="98">
        <f t="shared" si="74"/>
        <v>62</v>
      </c>
      <c r="AP143" s="98">
        <f t="shared" si="75"/>
        <v>104</v>
      </c>
      <c r="AS143" s="62">
        <v>139</v>
      </c>
      <c r="AT143" s="14">
        <f t="shared" si="76"/>
        <v>16</v>
      </c>
      <c r="AU143" s="14">
        <f t="shared" si="77"/>
        <v>4</v>
      </c>
      <c r="AV143" s="14">
        <f t="shared" si="80"/>
        <v>640</v>
      </c>
      <c r="AW143" s="14">
        <f t="shared" si="81"/>
        <v>2700</v>
      </c>
      <c r="AX143" s="14">
        <f t="shared" si="82"/>
        <v>7200</v>
      </c>
      <c r="BA143" s="62">
        <v>136</v>
      </c>
      <c r="BB143" s="14">
        <f t="shared" si="78"/>
        <v>16</v>
      </c>
      <c r="BC143" s="14">
        <f t="shared" si="79"/>
        <v>1</v>
      </c>
      <c r="BD143" s="14">
        <f t="shared" ref="BD143:BD205" si="83">INDEX($AB$6:$AB$25,BB143)</f>
        <v>1280</v>
      </c>
      <c r="BE143" s="14">
        <f t="shared" ref="BE143:BE205" si="84">INDEX($AD$6:$AD$25,BB143)</f>
        <v>5400</v>
      </c>
      <c r="BF143" s="14">
        <f t="shared" ref="BF143:BF205" si="85">INDEX($AF$6:$AF$25,BB143)</f>
        <v>14400</v>
      </c>
    </row>
    <row r="144" spans="37:58" ht="16.5" x14ac:dyDescent="0.2">
      <c r="AK144" s="25">
        <v>140</v>
      </c>
      <c r="AL144" s="25">
        <v>11</v>
      </c>
      <c r="AM144" s="25">
        <v>8</v>
      </c>
      <c r="AN144" s="98">
        <f t="shared" si="73"/>
        <v>20</v>
      </c>
      <c r="AO144" s="98">
        <f t="shared" si="74"/>
        <v>63</v>
      </c>
      <c r="AP144" s="98">
        <f t="shared" si="75"/>
        <v>106</v>
      </c>
      <c r="AS144" s="62">
        <v>140</v>
      </c>
      <c r="AT144" s="14">
        <f t="shared" si="76"/>
        <v>16</v>
      </c>
      <c r="AU144" s="14">
        <f t="shared" si="77"/>
        <v>5</v>
      </c>
      <c r="AV144" s="14">
        <f t="shared" si="80"/>
        <v>640</v>
      </c>
      <c r="AW144" s="14">
        <f t="shared" si="81"/>
        <v>2700</v>
      </c>
      <c r="AX144" s="14">
        <f t="shared" si="82"/>
        <v>7200</v>
      </c>
      <c r="BA144" s="62">
        <v>137</v>
      </c>
      <c r="BB144" s="14">
        <f t="shared" si="78"/>
        <v>16</v>
      </c>
      <c r="BC144" s="14">
        <f t="shared" si="79"/>
        <v>2</v>
      </c>
      <c r="BD144" s="14">
        <f t="shared" si="83"/>
        <v>1280</v>
      </c>
      <c r="BE144" s="14">
        <f t="shared" si="84"/>
        <v>5400</v>
      </c>
      <c r="BF144" s="14">
        <f t="shared" si="85"/>
        <v>14400</v>
      </c>
    </row>
    <row r="145" spans="37:58" ht="16.5" x14ac:dyDescent="0.2">
      <c r="AK145" s="25">
        <v>141</v>
      </c>
      <c r="AL145" s="25">
        <v>11</v>
      </c>
      <c r="AM145" s="25">
        <v>9</v>
      </c>
      <c r="AN145" s="98">
        <f t="shared" si="73"/>
        <v>20</v>
      </c>
      <c r="AO145" s="98">
        <f t="shared" si="74"/>
        <v>64</v>
      </c>
      <c r="AP145" s="98">
        <f t="shared" si="75"/>
        <v>108</v>
      </c>
      <c r="AS145" s="62">
        <v>141</v>
      </c>
      <c r="AT145" s="14">
        <f t="shared" si="76"/>
        <v>16</v>
      </c>
      <c r="AU145" s="14">
        <f t="shared" si="77"/>
        <v>6</v>
      </c>
      <c r="AV145" s="14">
        <f t="shared" si="80"/>
        <v>640</v>
      </c>
      <c r="AW145" s="14">
        <f t="shared" si="81"/>
        <v>2700</v>
      </c>
      <c r="AX145" s="14">
        <f t="shared" si="82"/>
        <v>7200</v>
      </c>
      <c r="BA145" s="62">
        <v>138</v>
      </c>
      <c r="BB145" s="14">
        <f t="shared" si="78"/>
        <v>16</v>
      </c>
      <c r="BC145" s="14">
        <f t="shared" si="79"/>
        <v>3</v>
      </c>
      <c r="BD145" s="14">
        <f t="shared" si="83"/>
        <v>1280</v>
      </c>
      <c r="BE145" s="14">
        <f t="shared" si="84"/>
        <v>5400</v>
      </c>
      <c r="BF145" s="14">
        <f t="shared" si="85"/>
        <v>14400</v>
      </c>
    </row>
    <row r="146" spans="37:58" ht="16.5" x14ac:dyDescent="0.2">
      <c r="AK146" s="25">
        <v>142</v>
      </c>
      <c r="AL146" s="25">
        <v>11</v>
      </c>
      <c r="AM146" s="25">
        <v>10</v>
      </c>
      <c r="AN146" s="98">
        <f t="shared" si="73"/>
        <v>20</v>
      </c>
      <c r="AO146" s="98">
        <f t="shared" si="74"/>
        <v>65</v>
      </c>
      <c r="AP146" s="98">
        <f t="shared" si="75"/>
        <v>110</v>
      </c>
      <c r="AS146" s="62">
        <v>142</v>
      </c>
      <c r="AT146" s="14">
        <f t="shared" si="76"/>
        <v>16</v>
      </c>
      <c r="AU146" s="14">
        <f t="shared" si="77"/>
        <v>7</v>
      </c>
      <c r="AV146" s="14">
        <f t="shared" si="80"/>
        <v>640</v>
      </c>
      <c r="AW146" s="14">
        <f t="shared" si="81"/>
        <v>2700</v>
      </c>
      <c r="AX146" s="14">
        <f t="shared" si="82"/>
        <v>7200</v>
      </c>
      <c r="BA146" s="62">
        <v>139</v>
      </c>
      <c r="BB146" s="14">
        <f t="shared" si="78"/>
        <v>16</v>
      </c>
      <c r="BC146" s="14">
        <f t="shared" si="79"/>
        <v>4</v>
      </c>
      <c r="BD146" s="14">
        <f t="shared" si="83"/>
        <v>1280</v>
      </c>
      <c r="BE146" s="14">
        <f t="shared" si="84"/>
        <v>5400</v>
      </c>
      <c r="BF146" s="14">
        <f t="shared" si="85"/>
        <v>14400</v>
      </c>
    </row>
    <row r="147" spans="37:58" ht="16.5" x14ac:dyDescent="0.2">
      <c r="AK147" s="25">
        <v>143</v>
      </c>
      <c r="AL147" s="25">
        <v>11</v>
      </c>
      <c r="AM147" s="25">
        <v>11</v>
      </c>
      <c r="AN147" s="98">
        <f t="shared" si="73"/>
        <v>20</v>
      </c>
      <c r="AO147" s="98">
        <f t="shared" si="74"/>
        <v>66</v>
      </c>
      <c r="AP147" s="98">
        <f t="shared" si="75"/>
        <v>112</v>
      </c>
      <c r="AS147" s="62">
        <v>143</v>
      </c>
      <c r="AT147" s="14">
        <f t="shared" si="76"/>
        <v>16</v>
      </c>
      <c r="AU147" s="14">
        <f t="shared" si="77"/>
        <v>8</v>
      </c>
      <c r="AV147" s="14">
        <f t="shared" si="80"/>
        <v>640</v>
      </c>
      <c r="AW147" s="14">
        <f t="shared" si="81"/>
        <v>2700</v>
      </c>
      <c r="AX147" s="14">
        <f t="shared" si="82"/>
        <v>7200</v>
      </c>
      <c r="BA147" s="62">
        <v>140</v>
      </c>
      <c r="BB147" s="14">
        <f t="shared" si="78"/>
        <v>16</v>
      </c>
      <c r="BC147" s="14">
        <f t="shared" si="79"/>
        <v>5</v>
      </c>
      <c r="BD147" s="14">
        <f t="shared" si="83"/>
        <v>1280</v>
      </c>
      <c r="BE147" s="14">
        <f t="shared" si="84"/>
        <v>5400</v>
      </c>
      <c r="BF147" s="14">
        <f t="shared" si="85"/>
        <v>14400</v>
      </c>
    </row>
    <row r="148" spans="37:58" ht="16.5" x14ac:dyDescent="0.2">
      <c r="AK148" s="25">
        <v>144</v>
      </c>
      <c r="AL148" s="25">
        <v>11</v>
      </c>
      <c r="AM148" s="25">
        <v>12</v>
      </c>
      <c r="AN148" s="98">
        <f t="shared" si="73"/>
        <v>20</v>
      </c>
      <c r="AO148" s="98">
        <f t="shared" si="74"/>
        <v>67</v>
      </c>
      <c r="AP148" s="98">
        <f t="shared" si="75"/>
        <v>114</v>
      </c>
      <c r="AS148" s="62">
        <v>144</v>
      </c>
      <c r="AT148" s="14">
        <f t="shared" si="76"/>
        <v>16</v>
      </c>
      <c r="AU148" s="14">
        <f t="shared" si="77"/>
        <v>9</v>
      </c>
      <c r="AV148" s="14">
        <f t="shared" si="80"/>
        <v>640</v>
      </c>
      <c r="AW148" s="14">
        <f t="shared" si="81"/>
        <v>2700</v>
      </c>
      <c r="AX148" s="14">
        <f t="shared" si="82"/>
        <v>7200</v>
      </c>
      <c r="BA148" s="62">
        <v>141</v>
      </c>
      <c r="BB148" s="14">
        <f t="shared" si="78"/>
        <v>16</v>
      </c>
      <c r="BC148" s="14">
        <f t="shared" si="79"/>
        <v>6</v>
      </c>
      <c r="BD148" s="14">
        <f t="shared" si="83"/>
        <v>1280</v>
      </c>
      <c r="BE148" s="14">
        <f t="shared" si="84"/>
        <v>5400</v>
      </c>
      <c r="BF148" s="14">
        <f t="shared" si="85"/>
        <v>14400</v>
      </c>
    </row>
    <row r="149" spans="37:58" ht="16.5" x14ac:dyDescent="0.2">
      <c r="AK149" s="25">
        <v>145</v>
      </c>
      <c r="AL149" s="25">
        <v>11</v>
      </c>
      <c r="AM149" s="25">
        <v>13</v>
      </c>
      <c r="AN149" s="98">
        <f t="shared" si="73"/>
        <v>20</v>
      </c>
      <c r="AO149" s="98">
        <f t="shared" si="74"/>
        <v>68</v>
      </c>
      <c r="AP149" s="98">
        <f t="shared" si="75"/>
        <v>116</v>
      </c>
      <c r="AS149" s="62">
        <v>145</v>
      </c>
      <c r="AT149" s="14">
        <f t="shared" si="76"/>
        <v>17</v>
      </c>
      <c r="AU149" s="14">
        <f t="shared" si="77"/>
        <v>1</v>
      </c>
      <c r="AV149" s="14">
        <f t="shared" si="80"/>
        <v>700</v>
      </c>
      <c r="AW149" s="14">
        <f t="shared" si="81"/>
        <v>3000</v>
      </c>
      <c r="AX149" s="14">
        <f t="shared" si="82"/>
        <v>7875</v>
      </c>
      <c r="BA149" s="62">
        <v>142</v>
      </c>
      <c r="BB149" s="14">
        <f t="shared" si="78"/>
        <v>16</v>
      </c>
      <c r="BC149" s="14">
        <f t="shared" si="79"/>
        <v>7</v>
      </c>
      <c r="BD149" s="14">
        <f t="shared" si="83"/>
        <v>1280</v>
      </c>
      <c r="BE149" s="14">
        <f t="shared" si="84"/>
        <v>5400</v>
      </c>
      <c r="BF149" s="14">
        <f t="shared" si="85"/>
        <v>14400</v>
      </c>
    </row>
    <row r="150" spans="37:58" ht="16.5" x14ac:dyDescent="0.2">
      <c r="AK150" s="25">
        <v>146</v>
      </c>
      <c r="AL150" s="25">
        <v>11</v>
      </c>
      <c r="AM150" s="25">
        <v>14</v>
      </c>
      <c r="AN150" s="98">
        <f t="shared" si="73"/>
        <v>20</v>
      </c>
      <c r="AO150" s="98">
        <f t="shared" si="74"/>
        <v>69</v>
      </c>
      <c r="AP150" s="98">
        <f t="shared" si="75"/>
        <v>118</v>
      </c>
      <c r="AS150" s="62">
        <v>146</v>
      </c>
      <c r="AT150" s="14">
        <f t="shared" si="76"/>
        <v>17</v>
      </c>
      <c r="AU150" s="14">
        <f t="shared" si="77"/>
        <v>2</v>
      </c>
      <c r="AV150" s="14">
        <f t="shared" si="80"/>
        <v>700</v>
      </c>
      <c r="AW150" s="14">
        <f t="shared" si="81"/>
        <v>3000</v>
      </c>
      <c r="AX150" s="14">
        <f t="shared" si="82"/>
        <v>7875</v>
      </c>
      <c r="BA150" s="62">
        <v>143</v>
      </c>
      <c r="BB150" s="14">
        <f t="shared" si="78"/>
        <v>16</v>
      </c>
      <c r="BC150" s="14">
        <f t="shared" si="79"/>
        <v>8</v>
      </c>
      <c r="BD150" s="14">
        <f t="shared" si="83"/>
        <v>1280</v>
      </c>
      <c r="BE150" s="14">
        <f t="shared" si="84"/>
        <v>5400</v>
      </c>
      <c r="BF150" s="14">
        <f t="shared" si="85"/>
        <v>14400</v>
      </c>
    </row>
    <row r="151" spans="37:58" ht="16.5" x14ac:dyDescent="0.2">
      <c r="AK151" s="25">
        <v>147</v>
      </c>
      <c r="AL151" s="25">
        <v>11</v>
      </c>
      <c r="AM151" s="25">
        <v>15</v>
      </c>
      <c r="AN151" s="98">
        <f t="shared" si="73"/>
        <v>20</v>
      </c>
      <c r="AO151" s="98">
        <f t="shared" si="74"/>
        <v>70</v>
      </c>
      <c r="AP151" s="98">
        <f t="shared" si="75"/>
        <v>120</v>
      </c>
      <c r="AS151" s="62">
        <v>147</v>
      </c>
      <c r="AT151" s="14">
        <f t="shared" si="76"/>
        <v>17</v>
      </c>
      <c r="AU151" s="14">
        <f t="shared" si="77"/>
        <v>3</v>
      </c>
      <c r="AV151" s="14">
        <f t="shared" si="80"/>
        <v>700</v>
      </c>
      <c r="AW151" s="14">
        <f t="shared" si="81"/>
        <v>3000</v>
      </c>
      <c r="AX151" s="14">
        <f t="shared" si="82"/>
        <v>7875</v>
      </c>
      <c r="BA151" s="62">
        <v>144</v>
      </c>
      <c r="BB151" s="14">
        <f t="shared" si="78"/>
        <v>16</v>
      </c>
      <c r="BC151" s="14">
        <f t="shared" si="79"/>
        <v>9</v>
      </c>
      <c r="BD151" s="14">
        <f t="shared" si="83"/>
        <v>1280</v>
      </c>
      <c r="BE151" s="14">
        <f t="shared" si="84"/>
        <v>5400</v>
      </c>
      <c r="BF151" s="14">
        <f t="shared" si="85"/>
        <v>14400</v>
      </c>
    </row>
    <row r="152" spans="37:58" ht="16.5" x14ac:dyDescent="0.2">
      <c r="AK152" s="25">
        <v>148</v>
      </c>
      <c r="AL152" s="25">
        <v>12</v>
      </c>
      <c r="AM152" s="25">
        <v>1</v>
      </c>
      <c r="AN152" s="98">
        <f t="shared" si="73"/>
        <v>22</v>
      </c>
      <c r="AO152" s="98">
        <f t="shared" si="74"/>
        <v>61</v>
      </c>
      <c r="AP152" s="98">
        <f t="shared" si="75"/>
        <v>102</v>
      </c>
      <c r="AS152" s="62">
        <v>148</v>
      </c>
      <c r="AT152" s="14">
        <f t="shared" si="76"/>
        <v>17</v>
      </c>
      <c r="AU152" s="14">
        <f t="shared" si="77"/>
        <v>4</v>
      </c>
      <c r="AV152" s="14">
        <f t="shared" si="80"/>
        <v>700</v>
      </c>
      <c r="AW152" s="14">
        <f t="shared" si="81"/>
        <v>3000</v>
      </c>
      <c r="AX152" s="14">
        <f t="shared" si="82"/>
        <v>7875</v>
      </c>
      <c r="BA152" s="62">
        <v>145</v>
      </c>
      <c r="BB152" s="14">
        <f t="shared" si="78"/>
        <v>17</v>
      </c>
      <c r="BC152" s="14">
        <f t="shared" si="79"/>
        <v>1</v>
      </c>
      <c r="BD152" s="14">
        <f t="shared" si="83"/>
        <v>1400</v>
      </c>
      <c r="BE152" s="14">
        <f t="shared" si="84"/>
        <v>6000</v>
      </c>
      <c r="BF152" s="14">
        <f t="shared" si="85"/>
        <v>15750</v>
      </c>
    </row>
    <row r="153" spans="37:58" ht="16.5" x14ac:dyDescent="0.2">
      <c r="AK153" s="25">
        <v>149</v>
      </c>
      <c r="AL153" s="25">
        <v>12</v>
      </c>
      <c r="AM153" s="25">
        <v>2</v>
      </c>
      <c r="AN153" s="98">
        <f t="shared" si="73"/>
        <v>22</v>
      </c>
      <c r="AO153" s="98">
        <f t="shared" si="74"/>
        <v>62</v>
      </c>
      <c r="AP153" s="98">
        <f t="shared" si="75"/>
        <v>104</v>
      </c>
      <c r="AS153" s="62">
        <v>149</v>
      </c>
      <c r="AT153" s="14">
        <f t="shared" si="76"/>
        <v>17</v>
      </c>
      <c r="AU153" s="14">
        <f t="shared" si="77"/>
        <v>5</v>
      </c>
      <c r="AV153" s="14">
        <f t="shared" si="80"/>
        <v>700</v>
      </c>
      <c r="AW153" s="14">
        <f t="shared" si="81"/>
        <v>3000</v>
      </c>
      <c r="AX153" s="14">
        <f t="shared" si="82"/>
        <v>7875</v>
      </c>
      <c r="BA153" s="62">
        <v>146</v>
      </c>
      <c r="BB153" s="14">
        <f t="shared" si="78"/>
        <v>17</v>
      </c>
      <c r="BC153" s="14">
        <f t="shared" si="79"/>
        <v>2</v>
      </c>
      <c r="BD153" s="14">
        <f t="shared" si="83"/>
        <v>1400</v>
      </c>
      <c r="BE153" s="14">
        <f t="shared" si="84"/>
        <v>6000</v>
      </c>
      <c r="BF153" s="14">
        <f t="shared" si="85"/>
        <v>15750</v>
      </c>
    </row>
    <row r="154" spans="37:58" ht="16.5" x14ac:dyDescent="0.2">
      <c r="AK154" s="25">
        <v>150</v>
      </c>
      <c r="AL154" s="25">
        <v>12</v>
      </c>
      <c r="AM154" s="25">
        <v>3</v>
      </c>
      <c r="AN154" s="98">
        <f t="shared" si="73"/>
        <v>22</v>
      </c>
      <c r="AO154" s="98">
        <f t="shared" si="74"/>
        <v>63</v>
      </c>
      <c r="AP154" s="98">
        <f t="shared" si="75"/>
        <v>106</v>
      </c>
      <c r="AS154" s="62">
        <v>150</v>
      </c>
      <c r="AT154" s="14">
        <f t="shared" si="76"/>
        <v>17</v>
      </c>
      <c r="AU154" s="14">
        <f t="shared" si="77"/>
        <v>6</v>
      </c>
      <c r="AV154" s="14">
        <f t="shared" si="80"/>
        <v>700</v>
      </c>
      <c r="AW154" s="14">
        <f t="shared" si="81"/>
        <v>3000</v>
      </c>
      <c r="AX154" s="14">
        <f t="shared" si="82"/>
        <v>7875</v>
      </c>
      <c r="BA154" s="62">
        <v>147</v>
      </c>
      <c r="BB154" s="14">
        <f t="shared" si="78"/>
        <v>17</v>
      </c>
      <c r="BC154" s="14">
        <f t="shared" si="79"/>
        <v>3</v>
      </c>
      <c r="BD154" s="14">
        <f t="shared" si="83"/>
        <v>1400</v>
      </c>
      <c r="BE154" s="14">
        <f t="shared" si="84"/>
        <v>6000</v>
      </c>
      <c r="BF154" s="14">
        <f t="shared" si="85"/>
        <v>15750</v>
      </c>
    </row>
    <row r="155" spans="37:58" ht="16.5" x14ac:dyDescent="0.2">
      <c r="AK155" s="25">
        <v>151</v>
      </c>
      <c r="AL155" s="25">
        <v>12</v>
      </c>
      <c r="AM155" s="25">
        <v>4</v>
      </c>
      <c r="AN155" s="98">
        <f t="shared" si="73"/>
        <v>22</v>
      </c>
      <c r="AO155" s="98">
        <f t="shared" si="74"/>
        <v>64</v>
      </c>
      <c r="AP155" s="98">
        <f t="shared" si="75"/>
        <v>108</v>
      </c>
      <c r="AS155" s="62">
        <v>151</v>
      </c>
      <c r="AT155" s="14">
        <f t="shared" si="76"/>
        <v>17</v>
      </c>
      <c r="AU155" s="14">
        <f t="shared" si="77"/>
        <v>7</v>
      </c>
      <c r="AV155" s="14">
        <f t="shared" si="80"/>
        <v>700</v>
      </c>
      <c r="AW155" s="14">
        <f t="shared" si="81"/>
        <v>3000</v>
      </c>
      <c r="AX155" s="14">
        <f t="shared" si="82"/>
        <v>7875</v>
      </c>
      <c r="BA155" s="62">
        <v>148</v>
      </c>
      <c r="BB155" s="14">
        <f t="shared" si="78"/>
        <v>17</v>
      </c>
      <c r="BC155" s="14">
        <f t="shared" si="79"/>
        <v>4</v>
      </c>
      <c r="BD155" s="14">
        <f t="shared" si="83"/>
        <v>1400</v>
      </c>
      <c r="BE155" s="14">
        <f t="shared" si="84"/>
        <v>6000</v>
      </c>
      <c r="BF155" s="14">
        <f t="shared" si="85"/>
        <v>15750</v>
      </c>
    </row>
    <row r="156" spans="37:58" ht="16.5" x14ac:dyDescent="0.2">
      <c r="AK156" s="25">
        <v>152</v>
      </c>
      <c r="AL156" s="25">
        <v>12</v>
      </c>
      <c r="AM156" s="25">
        <v>5</v>
      </c>
      <c r="AN156" s="98">
        <f t="shared" si="73"/>
        <v>22</v>
      </c>
      <c r="AO156" s="98">
        <f t="shared" si="74"/>
        <v>65</v>
      </c>
      <c r="AP156" s="98">
        <f t="shared" si="75"/>
        <v>110</v>
      </c>
      <c r="AS156" s="62">
        <v>152</v>
      </c>
      <c r="AT156" s="14">
        <f t="shared" si="76"/>
        <v>17</v>
      </c>
      <c r="AU156" s="14">
        <f t="shared" si="77"/>
        <v>8</v>
      </c>
      <c r="AV156" s="14">
        <f t="shared" si="80"/>
        <v>700</v>
      </c>
      <c r="AW156" s="14">
        <f t="shared" si="81"/>
        <v>3000</v>
      </c>
      <c r="AX156" s="14">
        <f t="shared" si="82"/>
        <v>7875</v>
      </c>
      <c r="BA156" s="62">
        <v>149</v>
      </c>
      <c r="BB156" s="14">
        <f t="shared" si="78"/>
        <v>17</v>
      </c>
      <c r="BC156" s="14">
        <f t="shared" si="79"/>
        <v>5</v>
      </c>
      <c r="BD156" s="14">
        <f t="shared" si="83"/>
        <v>1400</v>
      </c>
      <c r="BE156" s="14">
        <f t="shared" si="84"/>
        <v>6000</v>
      </c>
      <c r="BF156" s="14">
        <f t="shared" si="85"/>
        <v>15750</v>
      </c>
    </row>
    <row r="157" spans="37:58" ht="16.5" x14ac:dyDescent="0.2">
      <c r="AK157" s="25">
        <v>153</v>
      </c>
      <c r="AL157" s="25">
        <v>12</v>
      </c>
      <c r="AM157" s="25">
        <v>6</v>
      </c>
      <c r="AN157" s="98">
        <f t="shared" si="73"/>
        <v>22</v>
      </c>
      <c r="AO157" s="98">
        <f t="shared" si="74"/>
        <v>66</v>
      </c>
      <c r="AP157" s="98">
        <f t="shared" si="75"/>
        <v>112</v>
      </c>
      <c r="AS157" s="62">
        <v>153</v>
      </c>
      <c r="AT157" s="14">
        <f t="shared" si="76"/>
        <v>17</v>
      </c>
      <c r="AU157" s="14">
        <f t="shared" si="77"/>
        <v>9</v>
      </c>
      <c r="AV157" s="14">
        <f t="shared" si="80"/>
        <v>700</v>
      </c>
      <c r="AW157" s="14">
        <f t="shared" si="81"/>
        <v>3000</v>
      </c>
      <c r="AX157" s="14">
        <f t="shared" si="82"/>
        <v>7875</v>
      </c>
      <c r="BA157" s="62">
        <v>150</v>
      </c>
      <c r="BB157" s="14">
        <f t="shared" si="78"/>
        <v>17</v>
      </c>
      <c r="BC157" s="14">
        <f t="shared" si="79"/>
        <v>6</v>
      </c>
      <c r="BD157" s="14">
        <f t="shared" si="83"/>
        <v>1400</v>
      </c>
      <c r="BE157" s="14">
        <f t="shared" si="84"/>
        <v>6000</v>
      </c>
      <c r="BF157" s="14">
        <f t="shared" si="85"/>
        <v>15750</v>
      </c>
    </row>
    <row r="158" spans="37:58" ht="16.5" x14ac:dyDescent="0.2">
      <c r="AK158" s="25">
        <v>154</v>
      </c>
      <c r="AL158" s="25">
        <v>12</v>
      </c>
      <c r="AM158" s="25">
        <v>7</v>
      </c>
      <c r="AN158" s="98">
        <f t="shared" si="73"/>
        <v>22</v>
      </c>
      <c r="AO158" s="98">
        <f t="shared" si="74"/>
        <v>67</v>
      </c>
      <c r="AP158" s="98">
        <f t="shared" si="75"/>
        <v>114</v>
      </c>
      <c r="AS158" s="62">
        <v>154</v>
      </c>
      <c r="AT158" s="14">
        <f t="shared" si="76"/>
        <v>18</v>
      </c>
      <c r="AU158" s="14">
        <f t="shared" si="77"/>
        <v>1</v>
      </c>
      <c r="AV158" s="14">
        <f t="shared" si="80"/>
        <v>740</v>
      </c>
      <c r="AW158" s="14">
        <f t="shared" si="81"/>
        <v>3300</v>
      </c>
      <c r="AX158" s="14">
        <f t="shared" si="82"/>
        <v>8325</v>
      </c>
      <c r="BA158" s="62">
        <v>151</v>
      </c>
      <c r="BB158" s="14">
        <f t="shared" si="78"/>
        <v>17</v>
      </c>
      <c r="BC158" s="14">
        <f t="shared" si="79"/>
        <v>7</v>
      </c>
      <c r="BD158" s="14">
        <f t="shared" si="83"/>
        <v>1400</v>
      </c>
      <c r="BE158" s="14">
        <f t="shared" si="84"/>
        <v>6000</v>
      </c>
      <c r="BF158" s="14">
        <f t="shared" si="85"/>
        <v>15750</v>
      </c>
    </row>
    <row r="159" spans="37:58" ht="16.5" x14ac:dyDescent="0.2">
      <c r="AK159" s="25">
        <v>155</v>
      </c>
      <c r="AL159" s="25">
        <v>12</v>
      </c>
      <c r="AM159" s="25">
        <v>8</v>
      </c>
      <c r="AN159" s="98">
        <f t="shared" si="73"/>
        <v>22</v>
      </c>
      <c r="AO159" s="98">
        <f t="shared" si="74"/>
        <v>68</v>
      </c>
      <c r="AP159" s="98">
        <f t="shared" si="75"/>
        <v>116</v>
      </c>
      <c r="AS159" s="62">
        <v>155</v>
      </c>
      <c r="AT159" s="14">
        <f t="shared" si="76"/>
        <v>18</v>
      </c>
      <c r="AU159" s="14">
        <f t="shared" si="77"/>
        <v>2</v>
      </c>
      <c r="AV159" s="14">
        <f t="shared" si="80"/>
        <v>740</v>
      </c>
      <c r="AW159" s="14">
        <f t="shared" si="81"/>
        <v>3300</v>
      </c>
      <c r="AX159" s="14">
        <f t="shared" si="82"/>
        <v>8325</v>
      </c>
      <c r="BA159" s="62">
        <v>152</v>
      </c>
      <c r="BB159" s="14">
        <f t="shared" si="78"/>
        <v>17</v>
      </c>
      <c r="BC159" s="14">
        <f t="shared" si="79"/>
        <v>8</v>
      </c>
      <c r="BD159" s="14">
        <f t="shared" si="83"/>
        <v>1400</v>
      </c>
      <c r="BE159" s="14">
        <f t="shared" si="84"/>
        <v>6000</v>
      </c>
      <c r="BF159" s="14">
        <f t="shared" si="85"/>
        <v>15750</v>
      </c>
    </row>
    <row r="160" spans="37:58" ht="16.5" x14ac:dyDescent="0.2">
      <c r="AK160" s="25">
        <v>156</v>
      </c>
      <c r="AL160" s="25">
        <v>12</v>
      </c>
      <c r="AM160" s="25">
        <v>9</v>
      </c>
      <c r="AN160" s="98">
        <f t="shared" si="73"/>
        <v>22</v>
      </c>
      <c r="AO160" s="98">
        <f t="shared" si="74"/>
        <v>69</v>
      </c>
      <c r="AP160" s="98">
        <f t="shared" si="75"/>
        <v>118</v>
      </c>
      <c r="AS160" s="62">
        <v>156</v>
      </c>
      <c r="AT160" s="14">
        <f t="shared" si="76"/>
        <v>18</v>
      </c>
      <c r="AU160" s="14">
        <f t="shared" si="77"/>
        <v>3</v>
      </c>
      <c r="AV160" s="14">
        <f t="shared" si="80"/>
        <v>740</v>
      </c>
      <c r="AW160" s="14">
        <f t="shared" si="81"/>
        <v>3300</v>
      </c>
      <c r="AX160" s="14">
        <f t="shared" si="82"/>
        <v>8325</v>
      </c>
      <c r="BA160" s="62">
        <v>153</v>
      </c>
      <c r="BB160" s="14">
        <f t="shared" si="78"/>
        <v>17</v>
      </c>
      <c r="BC160" s="14">
        <f t="shared" si="79"/>
        <v>9</v>
      </c>
      <c r="BD160" s="14">
        <f t="shared" si="83"/>
        <v>1400</v>
      </c>
      <c r="BE160" s="14">
        <f t="shared" si="84"/>
        <v>6000</v>
      </c>
      <c r="BF160" s="14">
        <f t="shared" si="85"/>
        <v>15750</v>
      </c>
    </row>
    <row r="161" spans="37:58" ht="16.5" x14ac:dyDescent="0.2">
      <c r="AK161" s="25">
        <v>157</v>
      </c>
      <c r="AL161" s="25">
        <v>12</v>
      </c>
      <c r="AM161" s="25">
        <v>10</v>
      </c>
      <c r="AN161" s="98">
        <f t="shared" si="73"/>
        <v>22</v>
      </c>
      <c r="AO161" s="98">
        <f t="shared" si="74"/>
        <v>70</v>
      </c>
      <c r="AP161" s="98">
        <f t="shared" si="75"/>
        <v>120</v>
      </c>
      <c r="AS161" s="62">
        <v>157</v>
      </c>
      <c r="AT161" s="14">
        <f t="shared" si="76"/>
        <v>18</v>
      </c>
      <c r="AU161" s="14">
        <f t="shared" si="77"/>
        <v>4</v>
      </c>
      <c r="AV161" s="14">
        <f t="shared" si="80"/>
        <v>740</v>
      </c>
      <c r="AW161" s="14">
        <f t="shared" si="81"/>
        <v>3300</v>
      </c>
      <c r="AX161" s="14">
        <f t="shared" si="82"/>
        <v>8325</v>
      </c>
      <c r="BA161" s="62">
        <v>154</v>
      </c>
      <c r="BB161" s="14">
        <f t="shared" si="78"/>
        <v>18</v>
      </c>
      <c r="BC161" s="14">
        <f t="shared" si="79"/>
        <v>1</v>
      </c>
      <c r="BD161" s="14">
        <f t="shared" si="83"/>
        <v>1480</v>
      </c>
      <c r="BE161" s="14">
        <f t="shared" si="84"/>
        <v>6600</v>
      </c>
      <c r="BF161" s="14">
        <f t="shared" si="85"/>
        <v>16650</v>
      </c>
    </row>
    <row r="162" spans="37:58" ht="16.5" x14ac:dyDescent="0.2">
      <c r="AK162" s="25">
        <v>158</v>
      </c>
      <c r="AL162" s="25">
        <v>12</v>
      </c>
      <c r="AM162" s="25">
        <v>11</v>
      </c>
      <c r="AN162" s="98">
        <f t="shared" si="73"/>
        <v>22</v>
      </c>
      <c r="AO162" s="98">
        <f t="shared" si="74"/>
        <v>71</v>
      </c>
      <c r="AP162" s="98">
        <f t="shared" si="75"/>
        <v>122</v>
      </c>
      <c r="AS162" s="62">
        <v>158</v>
      </c>
      <c r="AT162" s="14">
        <f t="shared" si="76"/>
        <v>18</v>
      </c>
      <c r="AU162" s="14">
        <f t="shared" si="77"/>
        <v>5</v>
      </c>
      <c r="AV162" s="14">
        <f t="shared" si="80"/>
        <v>740</v>
      </c>
      <c r="AW162" s="14">
        <f t="shared" si="81"/>
        <v>3300</v>
      </c>
      <c r="AX162" s="14">
        <f t="shared" si="82"/>
        <v>8325</v>
      </c>
      <c r="BA162" s="62">
        <v>155</v>
      </c>
      <c r="BB162" s="14">
        <f t="shared" si="78"/>
        <v>18</v>
      </c>
      <c r="BC162" s="14">
        <f t="shared" si="79"/>
        <v>2</v>
      </c>
      <c r="BD162" s="14">
        <f t="shared" si="83"/>
        <v>1480</v>
      </c>
      <c r="BE162" s="14">
        <f t="shared" si="84"/>
        <v>6600</v>
      </c>
      <c r="BF162" s="14">
        <f t="shared" si="85"/>
        <v>16650</v>
      </c>
    </row>
    <row r="163" spans="37:58" ht="16.5" x14ac:dyDescent="0.2">
      <c r="AK163" s="25">
        <v>159</v>
      </c>
      <c r="AL163" s="25">
        <v>12</v>
      </c>
      <c r="AM163" s="25">
        <v>12</v>
      </c>
      <c r="AN163" s="98">
        <f t="shared" si="73"/>
        <v>22</v>
      </c>
      <c r="AO163" s="98">
        <f t="shared" si="74"/>
        <v>72</v>
      </c>
      <c r="AP163" s="98">
        <f t="shared" si="75"/>
        <v>124</v>
      </c>
      <c r="AS163" s="62">
        <v>159</v>
      </c>
      <c r="AT163" s="14">
        <f t="shared" si="76"/>
        <v>18</v>
      </c>
      <c r="AU163" s="14">
        <f t="shared" si="77"/>
        <v>6</v>
      </c>
      <c r="AV163" s="14">
        <f t="shared" si="80"/>
        <v>740</v>
      </c>
      <c r="AW163" s="14">
        <f t="shared" si="81"/>
        <v>3300</v>
      </c>
      <c r="AX163" s="14">
        <f t="shared" si="82"/>
        <v>8325</v>
      </c>
      <c r="BA163" s="62">
        <v>156</v>
      </c>
      <c r="BB163" s="14">
        <f t="shared" si="78"/>
        <v>18</v>
      </c>
      <c r="BC163" s="14">
        <f t="shared" si="79"/>
        <v>3</v>
      </c>
      <c r="BD163" s="14">
        <f t="shared" si="83"/>
        <v>1480</v>
      </c>
      <c r="BE163" s="14">
        <f t="shared" si="84"/>
        <v>6600</v>
      </c>
      <c r="BF163" s="14">
        <f t="shared" si="85"/>
        <v>16650</v>
      </c>
    </row>
    <row r="164" spans="37:58" ht="16.5" x14ac:dyDescent="0.2">
      <c r="AK164" s="25">
        <v>160</v>
      </c>
      <c r="AL164" s="25">
        <v>12</v>
      </c>
      <c r="AM164" s="25">
        <v>13</v>
      </c>
      <c r="AN164" s="98">
        <f t="shared" si="73"/>
        <v>22</v>
      </c>
      <c r="AO164" s="98">
        <f t="shared" si="74"/>
        <v>73</v>
      </c>
      <c r="AP164" s="98">
        <f t="shared" si="75"/>
        <v>126</v>
      </c>
      <c r="AS164" s="62">
        <v>160</v>
      </c>
      <c r="AT164" s="14">
        <f t="shared" si="76"/>
        <v>18</v>
      </c>
      <c r="AU164" s="14">
        <f t="shared" si="77"/>
        <v>7</v>
      </c>
      <c r="AV164" s="14">
        <f t="shared" si="80"/>
        <v>740</v>
      </c>
      <c r="AW164" s="14">
        <f t="shared" si="81"/>
        <v>3300</v>
      </c>
      <c r="AX164" s="14">
        <f t="shared" si="82"/>
        <v>8325</v>
      </c>
      <c r="BA164" s="62">
        <v>157</v>
      </c>
      <c r="BB164" s="14">
        <f t="shared" si="78"/>
        <v>18</v>
      </c>
      <c r="BC164" s="14">
        <f t="shared" si="79"/>
        <v>4</v>
      </c>
      <c r="BD164" s="14">
        <f t="shared" si="83"/>
        <v>1480</v>
      </c>
      <c r="BE164" s="14">
        <f t="shared" si="84"/>
        <v>6600</v>
      </c>
      <c r="BF164" s="14">
        <f t="shared" si="85"/>
        <v>16650</v>
      </c>
    </row>
    <row r="165" spans="37:58" ht="16.5" x14ac:dyDescent="0.2">
      <c r="AK165" s="25">
        <v>161</v>
      </c>
      <c r="AL165" s="25">
        <v>12</v>
      </c>
      <c r="AM165" s="25">
        <v>14</v>
      </c>
      <c r="AN165" s="98">
        <f t="shared" si="73"/>
        <v>22</v>
      </c>
      <c r="AO165" s="98">
        <f t="shared" si="74"/>
        <v>74</v>
      </c>
      <c r="AP165" s="98">
        <f t="shared" si="75"/>
        <v>128</v>
      </c>
      <c r="AS165" s="62">
        <v>161</v>
      </c>
      <c r="AT165" s="14">
        <f t="shared" si="76"/>
        <v>18</v>
      </c>
      <c r="AU165" s="14">
        <f t="shared" si="77"/>
        <v>8</v>
      </c>
      <c r="AV165" s="14">
        <f t="shared" si="80"/>
        <v>740</v>
      </c>
      <c r="AW165" s="14">
        <f t="shared" si="81"/>
        <v>3300</v>
      </c>
      <c r="AX165" s="14">
        <f t="shared" si="82"/>
        <v>8325</v>
      </c>
      <c r="BA165" s="62">
        <v>158</v>
      </c>
      <c r="BB165" s="14">
        <f t="shared" si="78"/>
        <v>18</v>
      </c>
      <c r="BC165" s="14">
        <f t="shared" si="79"/>
        <v>5</v>
      </c>
      <c r="BD165" s="14">
        <f t="shared" si="83"/>
        <v>1480</v>
      </c>
      <c r="BE165" s="14">
        <f t="shared" si="84"/>
        <v>6600</v>
      </c>
      <c r="BF165" s="14">
        <f t="shared" si="85"/>
        <v>16650</v>
      </c>
    </row>
    <row r="166" spans="37:58" ht="16.5" x14ac:dyDescent="0.2">
      <c r="AK166" s="25">
        <v>162</v>
      </c>
      <c r="AL166" s="25">
        <v>12</v>
      </c>
      <c r="AM166" s="25">
        <v>15</v>
      </c>
      <c r="AN166" s="98">
        <f t="shared" si="73"/>
        <v>22</v>
      </c>
      <c r="AO166" s="98">
        <f t="shared" si="74"/>
        <v>75</v>
      </c>
      <c r="AP166" s="98">
        <f t="shared" si="75"/>
        <v>130</v>
      </c>
      <c r="AS166" s="62">
        <v>162</v>
      </c>
      <c r="AT166" s="14">
        <f t="shared" si="76"/>
        <v>18</v>
      </c>
      <c r="AU166" s="14">
        <f t="shared" si="77"/>
        <v>9</v>
      </c>
      <c r="AV166" s="14">
        <f t="shared" si="80"/>
        <v>740</v>
      </c>
      <c r="AW166" s="14">
        <f t="shared" si="81"/>
        <v>3300</v>
      </c>
      <c r="AX166" s="14">
        <f t="shared" si="82"/>
        <v>8325</v>
      </c>
      <c r="BA166" s="62">
        <v>159</v>
      </c>
      <c r="BB166" s="14">
        <f t="shared" si="78"/>
        <v>18</v>
      </c>
      <c r="BC166" s="14">
        <f t="shared" si="79"/>
        <v>6</v>
      </c>
      <c r="BD166" s="14">
        <f t="shared" si="83"/>
        <v>1480</v>
      </c>
      <c r="BE166" s="14">
        <f t="shared" si="84"/>
        <v>6600</v>
      </c>
      <c r="BF166" s="14">
        <f t="shared" si="85"/>
        <v>16650</v>
      </c>
    </row>
    <row r="167" spans="37:58" ht="16.5" x14ac:dyDescent="0.2">
      <c r="AK167" s="25">
        <v>163</v>
      </c>
      <c r="AL167" s="25">
        <v>13</v>
      </c>
      <c r="AM167" s="25">
        <v>1</v>
      </c>
      <c r="AN167" s="98">
        <f t="shared" si="73"/>
        <v>25</v>
      </c>
      <c r="AO167" s="98">
        <f t="shared" si="74"/>
        <v>66</v>
      </c>
      <c r="AP167" s="98">
        <f t="shared" si="75"/>
        <v>113</v>
      </c>
      <c r="AS167" s="62">
        <v>163</v>
      </c>
      <c r="AT167" s="14">
        <f t="shared" si="76"/>
        <v>19</v>
      </c>
      <c r="AU167" s="14">
        <f t="shared" si="77"/>
        <v>1</v>
      </c>
      <c r="AV167" s="14">
        <f t="shared" si="80"/>
        <v>800</v>
      </c>
      <c r="AW167" s="14">
        <f t="shared" si="81"/>
        <v>3600</v>
      </c>
      <c r="AX167" s="14">
        <f t="shared" si="82"/>
        <v>9000</v>
      </c>
      <c r="BA167" s="62">
        <v>160</v>
      </c>
      <c r="BB167" s="14">
        <f t="shared" si="78"/>
        <v>18</v>
      </c>
      <c r="BC167" s="14">
        <f t="shared" si="79"/>
        <v>7</v>
      </c>
      <c r="BD167" s="14">
        <f t="shared" si="83"/>
        <v>1480</v>
      </c>
      <c r="BE167" s="14">
        <f t="shared" si="84"/>
        <v>6600</v>
      </c>
      <c r="BF167" s="14">
        <f t="shared" si="85"/>
        <v>16650</v>
      </c>
    </row>
    <row r="168" spans="37:58" ht="16.5" x14ac:dyDescent="0.2">
      <c r="AK168" s="25">
        <v>164</v>
      </c>
      <c r="AL168" s="25">
        <v>13</v>
      </c>
      <c r="AM168" s="25">
        <v>2</v>
      </c>
      <c r="AN168" s="98">
        <f t="shared" si="73"/>
        <v>25</v>
      </c>
      <c r="AO168" s="98">
        <f t="shared" si="74"/>
        <v>67</v>
      </c>
      <c r="AP168" s="98">
        <f t="shared" si="75"/>
        <v>116</v>
      </c>
      <c r="AS168" s="62">
        <v>164</v>
      </c>
      <c r="AT168" s="14">
        <f t="shared" si="76"/>
        <v>19</v>
      </c>
      <c r="AU168" s="14">
        <f t="shared" si="77"/>
        <v>2</v>
      </c>
      <c r="AV168" s="14">
        <f t="shared" si="80"/>
        <v>800</v>
      </c>
      <c r="AW168" s="14">
        <f t="shared" si="81"/>
        <v>3600</v>
      </c>
      <c r="AX168" s="14">
        <f t="shared" si="82"/>
        <v>9000</v>
      </c>
      <c r="BA168" s="62">
        <v>161</v>
      </c>
      <c r="BB168" s="14">
        <f t="shared" si="78"/>
        <v>18</v>
      </c>
      <c r="BC168" s="14">
        <f t="shared" si="79"/>
        <v>8</v>
      </c>
      <c r="BD168" s="14">
        <f t="shared" si="83"/>
        <v>1480</v>
      </c>
      <c r="BE168" s="14">
        <f t="shared" si="84"/>
        <v>6600</v>
      </c>
      <c r="BF168" s="14">
        <f t="shared" si="85"/>
        <v>16650</v>
      </c>
    </row>
    <row r="169" spans="37:58" ht="16.5" x14ac:dyDescent="0.2">
      <c r="AK169" s="25">
        <v>165</v>
      </c>
      <c r="AL169" s="25">
        <v>13</v>
      </c>
      <c r="AM169" s="25">
        <v>3</v>
      </c>
      <c r="AN169" s="98">
        <f t="shared" si="73"/>
        <v>25</v>
      </c>
      <c r="AO169" s="98">
        <f t="shared" si="74"/>
        <v>68</v>
      </c>
      <c r="AP169" s="98">
        <f t="shared" si="75"/>
        <v>119</v>
      </c>
      <c r="AS169" s="62">
        <v>165</v>
      </c>
      <c r="AT169" s="14">
        <f t="shared" si="76"/>
        <v>19</v>
      </c>
      <c r="AU169" s="14">
        <f t="shared" si="77"/>
        <v>3</v>
      </c>
      <c r="AV169" s="14">
        <f t="shared" si="80"/>
        <v>800</v>
      </c>
      <c r="AW169" s="14">
        <f t="shared" si="81"/>
        <v>3600</v>
      </c>
      <c r="AX169" s="14">
        <f t="shared" si="82"/>
        <v>9000</v>
      </c>
      <c r="BA169" s="62">
        <v>162</v>
      </c>
      <c r="BB169" s="14">
        <f t="shared" si="78"/>
        <v>18</v>
      </c>
      <c r="BC169" s="14">
        <f t="shared" si="79"/>
        <v>9</v>
      </c>
      <c r="BD169" s="14">
        <f t="shared" si="83"/>
        <v>1480</v>
      </c>
      <c r="BE169" s="14">
        <f t="shared" si="84"/>
        <v>6600</v>
      </c>
      <c r="BF169" s="14">
        <f t="shared" si="85"/>
        <v>16650</v>
      </c>
    </row>
    <row r="170" spans="37:58" ht="16.5" x14ac:dyDescent="0.2">
      <c r="AK170" s="25">
        <v>166</v>
      </c>
      <c r="AL170" s="25">
        <v>13</v>
      </c>
      <c r="AM170" s="25">
        <v>4</v>
      </c>
      <c r="AN170" s="98">
        <f t="shared" si="73"/>
        <v>25</v>
      </c>
      <c r="AO170" s="98">
        <f t="shared" si="74"/>
        <v>69</v>
      </c>
      <c r="AP170" s="98">
        <f t="shared" si="75"/>
        <v>122</v>
      </c>
      <c r="AS170" s="62">
        <v>166</v>
      </c>
      <c r="AT170" s="14">
        <f t="shared" si="76"/>
        <v>19</v>
      </c>
      <c r="AU170" s="14">
        <f t="shared" si="77"/>
        <v>4</v>
      </c>
      <c r="AV170" s="14">
        <f t="shared" si="80"/>
        <v>800</v>
      </c>
      <c r="AW170" s="14">
        <f t="shared" si="81"/>
        <v>3600</v>
      </c>
      <c r="AX170" s="14">
        <f t="shared" si="82"/>
        <v>9000</v>
      </c>
      <c r="BA170" s="62">
        <v>163</v>
      </c>
      <c r="BB170" s="14">
        <f t="shared" si="78"/>
        <v>19</v>
      </c>
      <c r="BC170" s="14">
        <f t="shared" si="79"/>
        <v>1</v>
      </c>
      <c r="BD170" s="14">
        <f t="shared" si="83"/>
        <v>1600</v>
      </c>
      <c r="BE170" s="14">
        <f t="shared" si="84"/>
        <v>7200</v>
      </c>
      <c r="BF170" s="14">
        <f t="shared" si="85"/>
        <v>18000</v>
      </c>
    </row>
    <row r="171" spans="37:58" ht="16.5" x14ac:dyDescent="0.2">
      <c r="AK171" s="25">
        <v>167</v>
      </c>
      <c r="AL171" s="25">
        <v>13</v>
      </c>
      <c r="AM171" s="25">
        <v>5</v>
      </c>
      <c r="AN171" s="98">
        <f t="shared" si="73"/>
        <v>25</v>
      </c>
      <c r="AO171" s="98">
        <f t="shared" si="74"/>
        <v>70</v>
      </c>
      <c r="AP171" s="98">
        <f t="shared" si="75"/>
        <v>125</v>
      </c>
      <c r="AS171" s="62">
        <v>167</v>
      </c>
      <c r="AT171" s="14">
        <f t="shared" si="76"/>
        <v>19</v>
      </c>
      <c r="AU171" s="14">
        <f t="shared" si="77"/>
        <v>5</v>
      </c>
      <c r="AV171" s="14">
        <f t="shared" si="80"/>
        <v>800</v>
      </c>
      <c r="AW171" s="14">
        <f t="shared" si="81"/>
        <v>3600</v>
      </c>
      <c r="AX171" s="14">
        <f t="shared" si="82"/>
        <v>9000</v>
      </c>
      <c r="BA171" s="62">
        <v>164</v>
      </c>
      <c r="BB171" s="14">
        <f t="shared" si="78"/>
        <v>19</v>
      </c>
      <c r="BC171" s="14">
        <f t="shared" si="79"/>
        <v>2</v>
      </c>
      <c r="BD171" s="14">
        <f t="shared" si="83"/>
        <v>1600</v>
      </c>
      <c r="BE171" s="14">
        <f t="shared" si="84"/>
        <v>7200</v>
      </c>
      <c r="BF171" s="14">
        <f t="shared" si="85"/>
        <v>18000</v>
      </c>
    </row>
    <row r="172" spans="37:58" ht="16.5" x14ac:dyDescent="0.2">
      <c r="AK172" s="25">
        <v>168</v>
      </c>
      <c r="AL172" s="25">
        <v>13</v>
      </c>
      <c r="AM172" s="25">
        <v>6</v>
      </c>
      <c r="AN172" s="98">
        <f t="shared" si="73"/>
        <v>25</v>
      </c>
      <c r="AO172" s="98">
        <f t="shared" si="74"/>
        <v>71</v>
      </c>
      <c r="AP172" s="98">
        <f t="shared" si="75"/>
        <v>128</v>
      </c>
      <c r="AS172" s="62">
        <v>168</v>
      </c>
      <c r="AT172" s="14">
        <f t="shared" si="76"/>
        <v>19</v>
      </c>
      <c r="AU172" s="14">
        <f t="shared" si="77"/>
        <v>6</v>
      </c>
      <c r="AV172" s="14">
        <f t="shared" si="80"/>
        <v>800</v>
      </c>
      <c r="AW172" s="14">
        <f t="shared" si="81"/>
        <v>3600</v>
      </c>
      <c r="AX172" s="14">
        <f t="shared" si="82"/>
        <v>9000</v>
      </c>
      <c r="BA172" s="62">
        <v>165</v>
      </c>
      <c r="BB172" s="14">
        <f t="shared" si="78"/>
        <v>19</v>
      </c>
      <c r="BC172" s="14">
        <f t="shared" si="79"/>
        <v>3</v>
      </c>
      <c r="BD172" s="14">
        <f t="shared" si="83"/>
        <v>1600</v>
      </c>
      <c r="BE172" s="14">
        <f t="shared" si="84"/>
        <v>7200</v>
      </c>
      <c r="BF172" s="14">
        <f t="shared" si="85"/>
        <v>18000</v>
      </c>
    </row>
    <row r="173" spans="37:58" ht="16.5" x14ac:dyDescent="0.2">
      <c r="AK173" s="25">
        <v>169</v>
      </c>
      <c r="AL173" s="25">
        <v>13</v>
      </c>
      <c r="AM173" s="25">
        <v>7</v>
      </c>
      <c r="AN173" s="98">
        <f t="shared" si="73"/>
        <v>25</v>
      </c>
      <c r="AO173" s="98">
        <f t="shared" si="74"/>
        <v>72</v>
      </c>
      <c r="AP173" s="98">
        <f t="shared" si="75"/>
        <v>131</v>
      </c>
      <c r="AS173" s="62">
        <v>169</v>
      </c>
      <c r="AT173" s="14">
        <f t="shared" si="76"/>
        <v>19</v>
      </c>
      <c r="AU173" s="14">
        <f t="shared" si="77"/>
        <v>7</v>
      </c>
      <c r="AV173" s="14">
        <f t="shared" si="80"/>
        <v>800</v>
      </c>
      <c r="AW173" s="14">
        <f t="shared" si="81"/>
        <v>3600</v>
      </c>
      <c r="AX173" s="14">
        <f t="shared" si="82"/>
        <v>9000</v>
      </c>
      <c r="BA173" s="62">
        <v>166</v>
      </c>
      <c r="BB173" s="14">
        <f t="shared" si="78"/>
        <v>19</v>
      </c>
      <c r="BC173" s="14">
        <f t="shared" si="79"/>
        <v>4</v>
      </c>
      <c r="BD173" s="14">
        <f t="shared" si="83"/>
        <v>1600</v>
      </c>
      <c r="BE173" s="14">
        <f t="shared" si="84"/>
        <v>7200</v>
      </c>
      <c r="BF173" s="14">
        <f t="shared" si="85"/>
        <v>18000</v>
      </c>
    </row>
    <row r="174" spans="37:58" ht="16.5" x14ac:dyDescent="0.2">
      <c r="AK174" s="25">
        <v>170</v>
      </c>
      <c r="AL174" s="25">
        <v>13</v>
      </c>
      <c r="AM174" s="25">
        <v>8</v>
      </c>
      <c r="AN174" s="98">
        <f t="shared" si="73"/>
        <v>25</v>
      </c>
      <c r="AO174" s="98">
        <f t="shared" si="74"/>
        <v>73</v>
      </c>
      <c r="AP174" s="98">
        <f t="shared" si="75"/>
        <v>134</v>
      </c>
      <c r="AS174" s="62">
        <v>170</v>
      </c>
      <c r="AT174" s="14">
        <f t="shared" si="76"/>
        <v>19</v>
      </c>
      <c r="AU174" s="14">
        <f t="shared" si="77"/>
        <v>8</v>
      </c>
      <c r="AV174" s="14">
        <f t="shared" si="80"/>
        <v>800</v>
      </c>
      <c r="AW174" s="14">
        <f t="shared" si="81"/>
        <v>3600</v>
      </c>
      <c r="AX174" s="14">
        <f t="shared" si="82"/>
        <v>9000</v>
      </c>
      <c r="BA174" s="62">
        <v>167</v>
      </c>
      <c r="BB174" s="14">
        <f t="shared" si="78"/>
        <v>19</v>
      </c>
      <c r="BC174" s="14">
        <f t="shared" si="79"/>
        <v>5</v>
      </c>
      <c r="BD174" s="14">
        <f t="shared" si="83"/>
        <v>1600</v>
      </c>
      <c r="BE174" s="14">
        <f t="shared" si="84"/>
        <v>7200</v>
      </c>
      <c r="BF174" s="14">
        <f t="shared" si="85"/>
        <v>18000</v>
      </c>
    </row>
    <row r="175" spans="37:58" ht="16.5" x14ac:dyDescent="0.2">
      <c r="AK175" s="25">
        <v>171</v>
      </c>
      <c r="AL175" s="25">
        <v>13</v>
      </c>
      <c r="AM175" s="25">
        <v>9</v>
      </c>
      <c r="AN175" s="98">
        <f t="shared" si="73"/>
        <v>25</v>
      </c>
      <c r="AO175" s="98">
        <f t="shared" si="74"/>
        <v>74</v>
      </c>
      <c r="AP175" s="98">
        <f t="shared" si="75"/>
        <v>137</v>
      </c>
      <c r="AS175" s="62">
        <v>171</v>
      </c>
      <c r="AT175" s="14">
        <f t="shared" si="76"/>
        <v>19</v>
      </c>
      <c r="AU175" s="14">
        <f t="shared" si="77"/>
        <v>9</v>
      </c>
      <c r="AV175" s="14">
        <f t="shared" si="80"/>
        <v>800</v>
      </c>
      <c r="AW175" s="14">
        <f t="shared" si="81"/>
        <v>3600</v>
      </c>
      <c r="AX175" s="14">
        <f t="shared" si="82"/>
        <v>9000</v>
      </c>
      <c r="BA175" s="62">
        <v>168</v>
      </c>
      <c r="BB175" s="14">
        <f t="shared" si="78"/>
        <v>19</v>
      </c>
      <c r="BC175" s="14">
        <f t="shared" si="79"/>
        <v>6</v>
      </c>
      <c r="BD175" s="14">
        <f t="shared" si="83"/>
        <v>1600</v>
      </c>
      <c r="BE175" s="14">
        <f t="shared" si="84"/>
        <v>7200</v>
      </c>
      <c r="BF175" s="14">
        <f t="shared" si="85"/>
        <v>18000</v>
      </c>
    </row>
    <row r="176" spans="37:58" ht="16.5" x14ac:dyDescent="0.2">
      <c r="AK176" s="25">
        <v>172</v>
      </c>
      <c r="AL176" s="25">
        <v>13</v>
      </c>
      <c r="AM176" s="25">
        <v>10</v>
      </c>
      <c r="AN176" s="98">
        <f t="shared" si="73"/>
        <v>25</v>
      </c>
      <c r="AO176" s="98">
        <f t="shared" si="74"/>
        <v>75</v>
      </c>
      <c r="AP176" s="98">
        <f t="shared" si="75"/>
        <v>140</v>
      </c>
      <c r="AS176" s="62">
        <v>172</v>
      </c>
      <c r="AT176" s="14">
        <f t="shared" si="76"/>
        <v>20</v>
      </c>
      <c r="AU176" s="14">
        <f t="shared" si="77"/>
        <v>1</v>
      </c>
      <c r="AV176" s="14">
        <f t="shared" si="80"/>
        <v>840</v>
      </c>
      <c r="AW176" s="14">
        <f t="shared" si="81"/>
        <v>3900</v>
      </c>
      <c r="AX176" s="14">
        <f t="shared" si="82"/>
        <v>9450</v>
      </c>
      <c r="BA176" s="62">
        <v>169</v>
      </c>
      <c r="BB176" s="14">
        <f t="shared" si="78"/>
        <v>19</v>
      </c>
      <c r="BC176" s="14">
        <f t="shared" si="79"/>
        <v>7</v>
      </c>
      <c r="BD176" s="14">
        <f t="shared" si="83"/>
        <v>1600</v>
      </c>
      <c r="BE176" s="14">
        <f t="shared" si="84"/>
        <v>7200</v>
      </c>
      <c r="BF176" s="14">
        <f t="shared" si="85"/>
        <v>18000</v>
      </c>
    </row>
    <row r="177" spans="37:58" ht="16.5" x14ac:dyDescent="0.2">
      <c r="AK177" s="25">
        <v>173</v>
      </c>
      <c r="AL177" s="25">
        <v>13</v>
      </c>
      <c r="AM177" s="25">
        <v>11</v>
      </c>
      <c r="AN177" s="98">
        <f t="shared" si="73"/>
        <v>25</v>
      </c>
      <c r="AO177" s="98">
        <f t="shared" si="74"/>
        <v>76</v>
      </c>
      <c r="AP177" s="98">
        <f t="shared" si="75"/>
        <v>143</v>
      </c>
      <c r="AS177" s="62">
        <v>173</v>
      </c>
      <c r="AT177" s="14">
        <f t="shared" si="76"/>
        <v>20</v>
      </c>
      <c r="AU177" s="14">
        <f t="shared" si="77"/>
        <v>2</v>
      </c>
      <c r="AV177" s="14">
        <f t="shared" si="80"/>
        <v>840</v>
      </c>
      <c r="AW177" s="14">
        <f t="shared" si="81"/>
        <v>3900</v>
      </c>
      <c r="AX177" s="14">
        <f t="shared" si="82"/>
        <v>9450</v>
      </c>
      <c r="BA177" s="62">
        <v>170</v>
      </c>
      <c r="BB177" s="14">
        <f t="shared" si="78"/>
        <v>19</v>
      </c>
      <c r="BC177" s="14">
        <f t="shared" si="79"/>
        <v>8</v>
      </c>
      <c r="BD177" s="14">
        <f t="shared" si="83"/>
        <v>1600</v>
      </c>
      <c r="BE177" s="14">
        <f t="shared" si="84"/>
        <v>7200</v>
      </c>
      <c r="BF177" s="14">
        <f t="shared" si="85"/>
        <v>18000</v>
      </c>
    </row>
    <row r="178" spans="37:58" ht="16.5" x14ac:dyDescent="0.2">
      <c r="AK178" s="25">
        <v>174</v>
      </c>
      <c r="AL178" s="25">
        <v>13</v>
      </c>
      <c r="AM178" s="25">
        <v>12</v>
      </c>
      <c r="AN178" s="98">
        <f t="shared" si="73"/>
        <v>25</v>
      </c>
      <c r="AO178" s="98">
        <f t="shared" si="74"/>
        <v>77</v>
      </c>
      <c r="AP178" s="98">
        <f t="shared" si="75"/>
        <v>146</v>
      </c>
      <c r="AS178" s="62">
        <v>174</v>
      </c>
      <c r="AT178" s="14">
        <f t="shared" si="76"/>
        <v>20</v>
      </c>
      <c r="AU178" s="14">
        <f t="shared" si="77"/>
        <v>3</v>
      </c>
      <c r="AV178" s="14">
        <f t="shared" si="80"/>
        <v>840</v>
      </c>
      <c r="AW178" s="14">
        <f t="shared" si="81"/>
        <v>3900</v>
      </c>
      <c r="AX178" s="14">
        <f t="shared" si="82"/>
        <v>9450</v>
      </c>
      <c r="BA178" s="62">
        <v>171</v>
      </c>
      <c r="BB178" s="14">
        <f t="shared" si="78"/>
        <v>19</v>
      </c>
      <c r="BC178" s="14">
        <f t="shared" si="79"/>
        <v>9</v>
      </c>
      <c r="BD178" s="14">
        <f t="shared" si="83"/>
        <v>1600</v>
      </c>
      <c r="BE178" s="14">
        <f t="shared" si="84"/>
        <v>7200</v>
      </c>
      <c r="BF178" s="14">
        <f t="shared" si="85"/>
        <v>18000</v>
      </c>
    </row>
    <row r="179" spans="37:58" ht="16.5" x14ac:dyDescent="0.2">
      <c r="AK179" s="25">
        <v>175</v>
      </c>
      <c r="AL179" s="25">
        <v>13</v>
      </c>
      <c r="AM179" s="25">
        <v>13</v>
      </c>
      <c r="AN179" s="98">
        <f t="shared" si="73"/>
        <v>25</v>
      </c>
      <c r="AO179" s="98">
        <f t="shared" si="74"/>
        <v>78</v>
      </c>
      <c r="AP179" s="98">
        <f t="shared" si="75"/>
        <v>149</v>
      </c>
      <c r="AS179" s="62">
        <v>175</v>
      </c>
      <c r="AT179" s="14">
        <f t="shared" si="76"/>
        <v>20</v>
      </c>
      <c r="AU179" s="14">
        <f t="shared" si="77"/>
        <v>4</v>
      </c>
      <c r="AV179" s="14">
        <f t="shared" si="80"/>
        <v>840</v>
      </c>
      <c r="AW179" s="14">
        <f t="shared" si="81"/>
        <v>3900</v>
      </c>
      <c r="AX179" s="14">
        <f t="shared" si="82"/>
        <v>9450</v>
      </c>
      <c r="BA179" s="62">
        <v>172</v>
      </c>
      <c r="BB179" s="14">
        <f t="shared" si="78"/>
        <v>20</v>
      </c>
      <c r="BC179" s="14">
        <f t="shared" si="79"/>
        <v>1</v>
      </c>
      <c r="BD179" s="14">
        <f t="shared" si="83"/>
        <v>1680</v>
      </c>
      <c r="BE179" s="14">
        <f t="shared" si="84"/>
        <v>7800</v>
      </c>
      <c r="BF179" s="14">
        <f t="shared" si="85"/>
        <v>18900</v>
      </c>
    </row>
    <row r="180" spans="37:58" ht="16.5" x14ac:dyDescent="0.2">
      <c r="AK180" s="25">
        <v>176</v>
      </c>
      <c r="AL180" s="25">
        <v>13</v>
      </c>
      <c r="AM180" s="25">
        <v>14</v>
      </c>
      <c r="AN180" s="98">
        <f t="shared" si="73"/>
        <v>25</v>
      </c>
      <c r="AO180" s="98">
        <f t="shared" si="74"/>
        <v>79</v>
      </c>
      <c r="AP180" s="98">
        <f t="shared" si="75"/>
        <v>152</v>
      </c>
      <c r="AS180" s="62">
        <v>176</v>
      </c>
      <c r="AT180" s="14">
        <f t="shared" si="76"/>
        <v>20</v>
      </c>
      <c r="AU180" s="14">
        <f t="shared" si="77"/>
        <v>5</v>
      </c>
      <c r="AV180" s="14">
        <f t="shared" si="80"/>
        <v>840</v>
      </c>
      <c r="AW180" s="14">
        <f t="shared" si="81"/>
        <v>3900</v>
      </c>
      <c r="AX180" s="14">
        <f t="shared" si="82"/>
        <v>9450</v>
      </c>
      <c r="BA180" s="62">
        <v>173</v>
      </c>
      <c r="BB180" s="14">
        <f t="shared" si="78"/>
        <v>20</v>
      </c>
      <c r="BC180" s="14">
        <f t="shared" si="79"/>
        <v>2</v>
      </c>
      <c r="BD180" s="14">
        <f t="shared" si="83"/>
        <v>1680</v>
      </c>
      <c r="BE180" s="14">
        <f t="shared" si="84"/>
        <v>7800</v>
      </c>
      <c r="BF180" s="14">
        <f t="shared" si="85"/>
        <v>18900</v>
      </c>
    </row>
    <row r="181" spans="37:58" ht="16.5" x14ac:dyDescent="0.2">
      <c r="AK181" s="25">
        <v>177</v>
      </c>
      <c r="AL181" s="25">
        <v>13</v>
      </c>
      <c r="AM181" s="25">
        <v>15</v>
      </c>
      <c r="AN181" s="98">
        <f t="shared" si="73"/>
        <v>25</v>
      </c>
      <c r="AO181" s="98">
        <f t="shared" si="74"/>
        <v>80</v>
      </c>
      <c r="AP181" s="98">
        <f t="shared" si="75"/>
        <v>155</v>
      </c>
      <c r="AS181" s="62">
        <v>177</v>
      </c>
      <c r="AT181" s="14">
        <f t="shared" si="76"/>
        <v>20</v>
      </c>
      <c r="AU181" s="14">
        <f t="shared" si="77"/>
        <v>6</v>
      </c>
      <c r="AV181" s="14">
        <f t="shared" si="80"/>
        <v>840</v>
      </c>
      <c r="AW181" s="14">
        <f t="shared" si="81"/>
        <v>3900</v>
      </c>
      <c r="AX181" s="14">
        <f t="shared" si="82"/>
        <v>9450</v>
      </c>
      <c r="BA181" s="62">
        <v>174</v>
      </c>
      <c r="BB181" s="14">
        <f t="shared" si="78"/>
        <v>20</v>
      </c>
      <c r="BC181" s="14">
        <f t="shared" si="79"/>
        <v>3</v>
      </c>
      <c r="BD181" s="14">
        <f t="shared" si="83"/>
        <v>1680</v>
      </c>
      <c r="BE181" s="14">
        <f t="shared" si="84"/>
        <v>7800</v>
      </c>
      <c r="BF181" s="14">
        <f t="shared" si="85"/>
        <v>18900</v>
      </c>
    </row>
    <row r="182" spans="37:58" ht="16.5" x14ac:dyDescent="0.2">
      <c r="AK182" s="25">
        <v>178</v>
      </c>
      <c r="AL182" s="25">
        <v>14</v>
      </c>
      <c r="AM182" s="25">
        <v>1</v>
      </c>
      <c r="AN182" s="98">
        <f t="shared" si="73"/>
        <v>27</v>
      </c>
      <c r="AO182" s="98">
        <f t="shared" si="74"/>
        <v>71</v>
      </c>
      <c r="AP182" s="98">
        <f t="shared" si="75"/>
        <v>127</v>
      </c>
      <c r="AS182" s="62">
        <v>178</v>
      </c>
      <c r="AT182" s="14">
        <f t="shared" si="76"/>
        <v>20</v>
      </c>
      <c r="AU182" s="14">
        <f t="shared" si="77"/>
        <v>7</v>
      </c>
      <c r="AV182" s="14">
        <f t="shared" si="80"/>
        <v>840</v>
      </c>
      <c r="AW182" s="14">
        <f t="shared" si="81"/>
        <v>3900</v>
      </c>
      <c r="AX182" s="14">
        <f t="shared" si="82"/>
        <v>9450</v>
      </c>
      <c r="BA182" s="62">
        <v>175</v>
      </c>
      <c r="BB182" s="14">
        <f t="shared" si="78"/>
        <v>20</v>
      </c>
      <c r="BC182" s="14">
        <f t="shared" si="79"/>
        <v>4</v>
      </c>
      <c r="BD182" s="14">
        <f t="shared" si="83"/>
        <v>1680</v>
      </c>
      <c r="BE182" s="14">
        <f t="shared" si="84"/>
        <v>7800</v>
      </c>
      <c r="BF182" s="14">
        <f t="shared" si="85"/>
        <v>18900</v>
      </c>
    </row>
    <row r="183" spans="37:58" ht="16.5" x14ac:dyDescent="0.2">
      <c r="AK183" s="25">
        <v>179</v>
      </c>
      <c r="AL183" s="25">
        <v>14</v>
      </c>
      <c r="AM183" s="25">
        <v>2</v>
      </c>
      <c r="AN183" s="98">
        <f t="shared" si="73"/>
        <v>27</v>
      </c>
      <c r="AO183" s="98">
        <f t="shared" si="74"/>
        <v>72</v>
      </c>
      <c r="AP183" s="98">
        <f t="shared" si="75"/>
        <v>129</v>
      </c>
      <c r="AS183" s="62">
        <v>179</v>
      </c>
      <c r="AT183" s="14">
        <f t="shared" si="76"/>
        <v>20</v>
      </c>
      <c r="AU183" s="14">
        <f t="shared" si="77"/>
        <v>8</v>
      </c>
      <c r="AV183" s="14">
        <f t="shared" si="80"/>
        <v>840</v>
      </c>
      <c r="AW183" s="14">
        <f t="shared" si="81"/>
        <v>3900</v>
      </c>
      <c r="AX183" s="14">
        <f t="shared" si="82"/>
        <v>9450</v>
      </c>
      <c r="BA183" s="62">
        <v>176</v>
      </c>
      <c r="BB183" s="14">
        <f t="shared" si="78"/>
        <v>20</v>
      </c>
      <c r="BC183" s="14">
        <f t="shared" si="79"/>
        <v>5</v>
      </c>
      <c r="BD183" s="14">
        <f t="shared" si="83"/>
        <v>1680</v>
      </c>
      <c r="BE183" s="14">
        <f t="shared" si="84"/>
        <v>7800</v>
      </c>
      <c r="BF183" s="14">
        <f t="shared" si="85"/>
        <v>18900</v>
      </c>
    </row>
    <row r="184" spans="37:58" ht="16.5" x14ac:dyDescent="0.2">
      <c r="AK184" s="25">
        <v>180</v>
      </c>
      <c r="AL184" s="25">
        <v>14</v>
      </c>
      <c r="AM184" s="25">
        <v>3</v>
      </c>
      <c r="AN184" s="98">
        <f t="shared" si="73"/>
        <v>27</v>
      </c>
      <c r="AO184" s="98">
        <f t="shared" si="74"/>
        <v>73</v>
      </c>
      <c r="AP184" s="98">
        <f t="shared" si="75"/>
        <v>131</v>
      </c>
      <c r="AS184" s="62">
        <v>180</v>
      </c>
      <c r="AT184" s="14">
        <f t="shared" si="76"/>
        <v>20</v>
      </c>
      <c r="AU184" s="14">
        <f t="shared" si="77"/>
        <v>9</v>
      </c>
      <c r="AV184" s="14">
        <f t="shared" si="80"/>
        <v>840</v>
      </c>
      <c r="AW184" s="14">
        <f t="shared" si="81"/>
        <v>3900</v>
      </c>
      <c r="AX184" s="14">
        <f t="shared" si="82"/>
        <v>9450</v>
      </c>
      <c r="BA184" s="62">
        <v>177</v>
      </c>
      <c r="BB184" s="14">
        <f t="shared" si="78"/>
        <v>20</v>
      </c>
      <c r="BC184" s="14">
        <f t="shared" si="79"/>
        <v>6</v>
      </c>
      <c r="BD184" s="14">
        <f t="shared" si="83"/>
        <v>1680</v>
      </c>
      <c r="BE184" s="14">
        <f t="shared" si="84"/>
        <v>7800</v>
      </c>
      <c r="BF184" s="14">
        <f t="shared" si="85"/>
        <v>18900</v>
      </c>
    </row>
    <row r="185" spans="37:58" ht="16.5" x14ac:dyDescent="0.2">
      <c r="AK185" s="25">
        <v>181</v>
      </c>
      <c r="AL185" s="25">
        <v>14</v>
      </c>
      <c r="AM185" s="25">
        <v>4</v>
      </c>
      <c r="AN185" s="98">
        <f t="shared" si="73"/>
        <v>27</v>
      </c>
      <c r="AO185" s="98">
        <f t="shared" si="74"/>
        <v>74</v>
      </c>
      <c r="AP185" s="98">
        <f t="shared" si="75"/>
        <v>133</v>
      </c>
      <c r="AS185" s="15"/>
      <c r="AT185" s="15"/>
      <c r="AU185" s="15"/>
      <c r="AV185" s="15"/>
      <c r="AW185" s="15"/>
      <c r="AX185" s="15"/>
      <c r="BA185" s="62">
        <v>178</v>
      </c>
      <c r="BB185" s="14">
        <f t="shared" si="78"/>
        <v>20</v>
      </c>
      <c r="BC185" s="14">
        <f t="shared" si="79"/>
        <v>7</v>
      </c>
      <c r="BD185" s="14">
        <f t="shared" si="83"/>
        <v>1680</v>
      </c>
      <c r="BE185" s="14">
        <f t="shared" si="84"/>
        <v>7800</v>
      </c>
      <c r="BF185" s="14">
        <f t="shared" si="85"/>
        <v>18900</v>
      </c>
    </row>
    <row r="186" spans="37:58" ht="16.5" x14ac:dyDescent="0.2">
      <c r="AK186" s="25">
        <v>182</v>
      </c>
      <c r="AL186" s="25">
        <v>14</v>
      </c>
      <c r="AM186" s="25">
        <v>5</v>
      </c>
      <c r="AN186" s="98">
        <f t="shared" si="73"/>
        <v>27</v>
      </c>
      <c r="AO186" s="98">
        <f t="shared" si="74"/>
        <v>75</v>
      </c>
      <c r="AP186" s="98">
        <f t="shared" si="75"/>
        <v>135</v>
      </c>
      <c r="AS186" s="15"/>
      <c r="AT186" s="15"/>
      <c r="AU186" s="15"/>
      <c r="AV186" s="15"/>
      <c r="AW186" s="15"/>
      <c r="AX186" s="15"/>
      <c r="BA186" s="62">
        <v>179</v>
      </c>
      <c r="BB186" s="14">
        <f t="shared" si="78"/>
        <v>20</v>
      </c>
      <c r="BC186" s="14">
        <f t="shared" si="79"/>
        <v>8</v>
      </c>
      <c r="BD186" s="14">
        <f t="shared" si="83"/>
        <v>1680</v>
      </c>
      <c r="BE186" s="14">
        <f t="shared" si="84"/>
        <v>7800</v>
      </c>
      <c r="BF186" s="14">
        <f t="shared" si="85"/>
        <v>18900</v>
      </c>
    </row>
    <row r="187" spans="37:58" ht="16.5" x14ac:dyDescent="0.2">
      <c r="AK187" s="25">
        <v>183</v>
      </c>
      <c r="AL187" s="25">
        <v>14</v>
      </c>
      <c r="AM187" s="25">
        <v>6</v>
      </c>
      <c r="AN187" s="98">
        <f t="shared" si="73"/>
        <v>27</v>
      </c>
      <c r="AO187" s="98">
        <f t="shared" si="74"/>
        <v>76</v>
      </c>
      <c r="AP187" s="98">
        <f t="shared" si="75"/>
        <v>137</v>
      </c>
      <c r="AS187" s="15"/>
      <c r="AT187" s="15"/>
      <c r="AU187" s="15"/>
      <c r="AV187" s="15"/>
      <c r="AW187" s="15"/>
      <c r="AX187" s="15"/>
      <c r="BA187" s="62">
        <v>180</v>
      </c>
      <c r="BB187" s="14">
        <f t="shared" si="78"/>
        <v>20</v>
      </c>
      <c r="BC187" s="14">
        <f t="shared" si="79"/>
        <v>9</v>
      </c>
      <c r="BD187" s="14">
        <f t="shared" si="83"/>
        <v>1680</v>
      </c>
      <c r="BE187" s="14">
        <f t="shared" si="84"/>
        <v>7800</v>
      </c>
      <c r="BF187" s="14">
        <f t="shared" si="85"/>
        <v>18900</v>
      </c>
    </row>
    <row r="188" spans="37:58" ht="16.5" x14ac:dyDescent="0.2">
      <c r="AK188" s="25">
        <v>184</v>
      </c>
      <c r="AL188" s="25">
        <v>14</v>
      </c>
      <c r="AM188" s="25">
        <v>7</v>
      </c>
      <c r="AN188" s="98">
        <f t="shared" si="73"/>
        <v>27</v>
      </c>
      <c r="AO188" s="98">
        <f t="shared" si="74"/>
        <v>77</v>
      </c>
      <c r="AP188" s="98">
        <f t="shared" si="75"/>
        <v>139</v>
      </c>
      <c r="AS188" s="15"/>
      <c r="AT188" s="15"/>
      <c r="AU188" s="15"/>
      <c r="AV188" s="15"/>
      <c r="AW188" s="15"/>
      <c r="AX188" s="15"/>
      <c r="BA188" s="62">
        <v>181</v>
      </c>
      <c r="BB188" s="14">
        <f t="shared" si="78"/>
        <v>21</v>
      </c>
      <c r="BC188" s="14">
        <f t="shared" si="79"/>
        <v>1</v>
      </c>
      <c r="BD188" s="14" t="e">
        <f t="shared" si="83"/>
        <v>#REF!</v>
      </c>
      <c r="BE188" s="14" t="e">
        <f t="shared" si="84"/>
        <v>#REF!</v>
      </c>
      <c r="BF188" s="14" t="e">
        <f t="shared" si="85"/>
        <v>#REF!</v>
      </c>
    </row>
    <row r="189" spans="37:58" ht="16.5" x14ac:dyDescent="0.2">
      <c r="AK189" s="25">
        <v>185</v>
      </c>
      <c r="AL189" s="25">
        <v>14</v>
      </c>
      <c r="AM189" s="25">
        <v>8</v>
      </c>
      <c r="AN189" s="98">
        <f t="shared" si="73"/>
        <v>27</v>
      </c>
      <c r="AO189" s="98">
        <f t="shared" si="74"/>
        <v>78</v>
      </c>
      <c r="AP189" s="98">
        <f t="shared" si="75"/>
        <v>141</v>
      </c>
      <c r="AS189" s="15"/>
      <c r="AT189" s="15"/>
      <c r="AU189" s="15"/>
      <c r="AV189" s="15"/>
      <c r="AW189" s="15"/>
      <c r="AX189" s="15"/>
      <c r="BA189" s="62">
        <v>182</v>
      </c>
      <c r="BB189" s="14">
        <f t="shared" si="78"/>
        <v>21</v>
      </c>
      <c r="BC189" s="14">
        <f t="shared" si="79"/>
        <v>2</v>
      </c>
      <c r="BD189" s="14" t="e">
        <f t="shared" si="83"/>
        <v>#REF!</v>
      </c>
      <c r="BE189" s="14" t="e">
        <f t="shared" si="84"/>
        <v>#REF!</v>
      </c>
      <c r="BF189" s="14" t="e">
        <f t="shared" si="85"/>
        <v>#REF!</v>
      </c>
    </row>
    <row r="190" spans="37:58" ht="16.5" x14ac:dyDescent="0.2">
      <c r="AK190" s="25">
        <v>186</v>
      </c>
      <c r="AL190" s="25">
        <v>14</v>
      </c>
      <c r="AM190" s="25">
        <v>9</v>
      </c>
      <c r="AN190" s="98">
        <f t="shared" si="73"/>
        <v>27</v>
      </c>
      <c r="AO190" s="98">
        <f t="shared" si="74"/>
        <v>79</v>
      </c>
      <c r="AP190" s="98">
        <f t="shared" si="75"/>
        <v>143</v>
      </c>
      <c r="AS190" s="15"/>
      <c r="AT190" s="15"/>
      <c r="AU190" s="15"/>
      <c r="AV190" s="15"/>
      <c r="AW190" s="15"/>
      <c r="AX190" s="15"/>
      <c r="BA190" s="62">
        <v>183</v>
      </c>
      <c r="BB190" s="14">
        <f t="shared" si="78"/>
        <v>21</v>
      </c>
      <c r="BC190" s="14">
        <f t="shared" si="79"/>
        <v>3</v>
      </c>
      <c r="BD190" s="14" t="e">
        <f t="shared" si="83"/>
        <v>#REF!</v>
      </c>
      <c r="BE190" s="14" t="e">
        <f t="shared" si="84"/>
        <v>#REF!</v>
      </c>
      <c r="BF190" s="14" t="e">
        <f t="shared" si="85"/>
        <v>#REF!</v>
      </c>
    </row>
    <row r="191" spans="37:58" ht="16.5" x14ac:dyDescent="0.2">
      <c r="AK191" s="25">
        <v>187</v>
      </c>
      <c r="AL191" s="25">
        <v>14</v>
      </c>
      <c r="AM191" s="25">
        <v>10</v>
      </c>
      <c r="AN191" s="98">
        <f t="shared" si="73"/>
        <v>27</v>
      </c>
      <c r="AO191" s="98">
        <f t="shared" si="74"/>
        <v>80</v>
      </c>
      <c r="AP191" s="98">
        <f t="shared" si="75"/>
        <v>145</v>
      </c>
      <c r="AS191" s="15"/>
      <c r="AT191" s="15"/>
      <c r="AU191" s="15"/>
      <c r="AV191" s="15"/>
      <c r="AW191" s="15"/>
      <c r="AX191" s="15"/>
      <c r="BA191" s="62">
        <v>184</v>
      </c>
      <c r="BB191" s="14">
        <f t="shared" si="78"/>
        <v>21</v>
      </c>
      <c r="BC191" s="14">
        <f t="shared" si="79"/>
        <v>4</v>
      </c>
      <c r="BD191" s="14" t="e">
        <f t="shared" si="83"/>
        <v>#REF!</v>
      </c>
      <c r="BE191" s="14" t="e">
        <f t="shared" si="84"/>
        <v>#REF!</v>
      </c>
      <c r="BF191" s="14" t="e">
        <f t="shared" si="85"/>
        <v>#REF!</v>
      </c>
    </row>
    <row r="192" spans="37:58" ht="16.5" x14ac:dyDescent="0.2">
      <c r="AK192" s="25">
        <v>188</v>
      </c>
      <c r="AL192" s="25">
        <v>14</v>
      </c>
      <c r="AM192" s="25">
        <v>11</v>
      </c>
      <c r="AN192" s="98">
        <f t="shared" si="73"/>
        <v>27</v>
      </c>
      <c r="AO192" s="98">
        <f t="shared" si="74"/>
        <v>81</v>
      </c>
      <c r="AP192" s="98">
        <f t="shared" si="75"/>
        <v>147</v>
      </c>
      <c r="AS192" s="15"/>
      <c r="AT192" s="15"/>
      <c r="AU192" s="15"/>
      <c r="AV192" s="15"/>
      <c r="AW192" s="15"/>
      <c r="AX192" s="15"/>
      <c r="BA192" s="62">
        <v>185</v>
      </c>
      <c r="BB192" s="14">
        <f t="shared" si="78"/>
        <v>21</v>
      </c>
      <c r="BC192" s="14">
        <f t="shared" si="79"/>
        <v>5</v>
      </c>
      <c r="BD192" s="14" t="e">
        <f t="shared" si="83"/>
        <v>#REF!</v>
      </c>
      <c r="BE192" s="14" t="e">
        <f t="shared" si="84"/>
        <v>#REF!</v>
      </c>
      <c r="BF192" s="14" t="e">
        <f t="shared" si="85"/>
        <v>#REF!</v>
      </c>
    </row>
    <row r="193" spans="37:58" ht="16.5" x14ac:dyDescent="0.2">
      <c r="AK193" s="25">
        <v>189</v>
      </c>
      <c r="AL193" s="25">
        <v>14</v>
      </c>
      <c r="AM193" s="25">
        <v>12</v>
      </c>
      <c r="AN193" s="98">
        <f t="shared" si="73"/>
        <v>27</v>
      </c>
      <c r="AO193" s="98">
        <f t="shared" si="74"/>
        <v>82</v>
      </c>
      <c r="AP193" s="98">
        <f t="shared" si="75"/>
        <v>149</v>
      </c>
      <c r="AS193" s="15"/>
      <c r="AT193" s="15"/>
      <c r="AU193" s="15"/>
      <c r="AV193" s="15"/>
      <c r="AW193" s="15"/>
      <c r="AX193" s="15"/>
      <c r="BA193" s="62">
        <v>186</v>
      </c>
      <c r="BB193" s="14">
        <f t="shared" si="78"/>
        <v>21</v>
      </c>
      <c r="BC193" s="14">
        <f t="shared" si="79"/>
        <v>6</v>
      </c>
      <c r="BD193" s="14" t="e">
        <f t="shared" si="83"/>
        <v>#REF!</v>
      </c>
      <c r="BE193" s="14" t="e">
        <f t="shared" si="84"/>
        <v>#REF!</v>
      </c>
      <c r="BF193" s="14" t="e">
        <f t="shared" si="85"/>
        <v>#REF!</v>
      </c>
    </row>
    <row r="194" spans="37:58" ht="16.5" x14ac:dyDescent="0.2">
      <c r="AK194" s="25">
        <v>190</v>
      </c>
      <c r="AL194" s="25">
        <v>14</v>
      </c>
      <c r="AM194" s="25">
        <v>13</v>
      </c>
      <c r="AN194" s="98">
        <f t="shared" si="73"/>
        <v>27</v>
      </c>
      <c r="AO194" s="98">
        <f t="shared" si="74"/>
        <v>83</v>
      </c>
      <c r="AP194" s="98">
        <f t="shared" si="75"/>
        <v>151</v>
      </c>
      <c r="AS194" s="15"/>
      <c r="AT194" s="15"/>
      <c r="AU194" s="15"/>
      <c r="AV194" s="15"/>
      <c r="AW194" s="15"/>
      <c r="AX194" s="15"/>
      <c r="BA194" s="62">
        <v>187</v>
      </c>
      <c r="BB194" s="14">
        <f t="shared" si="78"/>
        <v>21</v>
      </c>
      <c r="BC194" s="14">
        <f t="shared" si="79"/>
        <v>7</v>
      </c>
      <c r="BD194" s="14" t="e">
        <f t="shared" si="83"/>
        <v>#REF!</v>
      </c>
      <c r="BE194" s="14" t="e">
        <f t="shared" si="84"/>
        <v>#REF!</v>
      </c>
      <c r="BF194" s="14" t="e">
        <f t="shared" si="85"/>
        <v>#REF!</v>
      </c>
    </row>
    <row r="195" spans="37:58" ht="16.5" x14ac:dyDescent="0.2">
      <c r="AK195" s="25">
        <v>191</v>
      </c>
      <c r="AL195" s="25">
        <v>14</v>
      </c>
      <c r="AM195" s="25">
        <v>14</v>
      </c>
      <c r="AN195" s="98">
        <f t="shared" si="73"/>
        <v>27</v>
      </c>
      <c r="AO195" s="98">
        <f t="shared" si="74"/>
        <v>84</v>
      </c>
      <c r="AP195" s="98">
        <f t="shared" si="75"/>
        <v>153</v>
      </c>
      <c r="AS195" s="15"/>
      <c r="AT195" s="15"/>
      <c r="AU195" s="15"/>
      <c r="AV195" s="15"/>
      <c r="AW195" s="15"/>
      <c r="AX195" s="15"/>
      <c r="BA195" s="62">
        <v>188</v>
      </c>
      <c r="BB195" s="14">
        <f t="shared" si="78"/>
        <v>21</v>
      </c>
      <c r="BC195" s="14">
        <f t="shared" si="79"/>
        <v>8</v>
      </c>
      <c r="BD195" s="14" t="e">
        <f t="shared" si="83"/>
        <v>#REF!</v>
      </c>
      <c r="BE195" s="14" t="e">
        <f t="shared" si="84"/>
        <v>#REF!</v>
      </c>
      <c r="BF195" s="14" t="e">
        <f t="shared" si="85"/>
        <v>#REF!</v>
      </c>
    </row>
    <row r="196" spans="37:58" ht="16.5" x14ac:dyDescent="0.2">
      <c r="AK196" s="25">
        <v>192</v>
      </c>
      <c r="AL196" s="25">
        <v>14</v>
      </c>
      <c r="AM196" s="25">
        <v>15</v>
      </c>
      <c r="AN196" s="98">
        <f t="shared" si="73"/>
        <v>27</v>
      </c>
      <c r="AO196" s="98">
        <f t="shared" si="74"/>
        <v>85</v>
      </c>
      <c r="AP196" s="98">
        <f t="shared" si="75"/>
        <v>155</v>
      </c>
      <c r="AS196" s="62">
        <v>192</v>
      </c>
      <c r="AT196" s="14">
        <f t="shared" si="76"/>
        <v>21</v>
      </c>
      <c r="AU196" s="14">
        <f t="shared" si="77"/>
        <v>12</v>
      </c>
      <c r="AV196" s="14" t="e">
        <f t="shared" si="80"/>
        <v>#REF!</v>
      </c>
      <c r="AW196" s="14" t="e">
        <f t="shared" si="81"/>
        <v>#REF!</v>
      </c>
      <c r="AX196" s="14" t="e">
        <f t="shared" si="82"/>
        <v>#REF!</v>
      </c>
      <c r="BA196" s="62">
        <v>189</v>
      </c>
      <c r="BB196" s="14">
        <f t="shared" si="78"/>
        <v>21</v>
      </c>
      <c r="BC196" s="14">
        <f t="shared" si="79"/>
        <v>9</v>
      </c>
      <c r="BD196" s="14" t="e">
        <f t="shared" si="83"/>
        <v>#REF!</v>
      </c>
      <c r="BE196" s="14" t="e">
        <f t="shared" si="84"/>
        <v>#REF!</v>
      </c>
      <c r="BF196" s="14" t="e">
        <f t="shared" si="85"/>
        <v>#REF!</v>
      </c>
    </row>
    <row r="197" spans="37:58" ht="16.5" x14ac:dyDescent="0.2">
      <c r="AK197" s="25">
        <v>193</v>
      </c>
      <c r="AL197" s="25">
        <v>15</v>
      </c>
      <c r="AM197" s="25">
        <v>1</v>
      </c>
      <c r="AN197" s="98">
        <f t="shared" si="73"/>
        <v>30</v>
      </c>
      <c r="AO197" s="98">
        <f t="shared" si="74"/>
        <v>76</v>
      </c>
      <c r="AP197" s="98">
        <f t="shared" si="75"/>
        <v>138</v>
      </c>
      <c r="AS197" s="62">
        <v>193</v>
      </c>
      <c r="AT197" s="14">
        <f t="shared" si="76"/>
        <v>21</v>
      </c>
      <c r="AU197" s="14">
        <f t="shared" si="77"/>
        <v>13</v>
      </c>
      <c r="AV197" s="14" t="e">
        <f t="shared" si="80"/>
        <v>#REF!</v>
      </c>
      <c r="AW197" s="14" t="e">
        <f t="shared" si="81"/>
        <v>#REF!</v>
      </c>
      <c r="AX197" s="14" t="e">
        <f t="shared" si="82"/>
        <v>#REF!</v>
      </c>
      <c r="BA197" s="62">
        <v>190</v>
      </c>
      <c r="BB197" s="14">
        <f t="shared" si="78"/>
        <v>21</v>
      </c>
      <c r="BC197" s="14">
        <f t="shared" si="79"/>
        <v>10</v>
      </c>
      <c r="BD197" s="14" t="e">
        <f t="shared" si="83"/>
        <v>#REF!</v>
      </c>
      <c r="BE197" s="14" t="e">
        <f t="shared" si="84"/>
        <v>#REF!</v>
      </c>
      <c r="BF197" s="14" t="e">
        <f t="shared" si="85"/>
        <v>#REF!</v>
      </c>
    </row>
    <row r="198" spans="37:58" ht="16.5" x14ac:dyDescent="0.2">
      <c r="AK198" s="25">
        <v>194</v>
      </c>
      <c r="AL198" s="25">
        <v>15</v>
      </c>
      <c r="AM198" s="25">
        <v>2</v>
      </c>
      <c r="AN198" s="98">
        <f t="shared" ref="AN198:AN226" si="86">INDEX($D$6:$D$25,AL198)</f>
        <v>30</v>
      </c>
      <c r="AO198" s="98">
        <f t="shared" ref="AO198:AO226" si="87">INT(INDEX($F$5:$F$25,AL198)+AM198*INDEX($G$6:$G$25,AL198))</f>
        <v>77</v>
      </c>
      <c r="AP198" s="98">
        <f t="shared" ref="AP198:AP226" si="88">INT(INDEX($I$5:$I$25,AL198)+AM198*INDEX($J$6:$J$25,AL198))</f>
        <v>141</v>
      </c>
      <c r="AS198" s="62">
        <v>194</v>
      </c>
      <c r="AT198" s="14">
        <f t="shared" ref="AT198:AT261" si="89">INDEX($L$5:$L$25,MATCH(AS198-1,$N$5:$N$25,1))+1</f>
        <v>21</v>
      </c>
      <c r="AU198" s="14">
        <f t="shared" ref="AU198:AU261" si="90">AS198-INDEX($N$5:$N$25,AT198)</f>
        <v>14</v>
      </c>
      <c r="AV198" s="14" t="e">
        <f t="shared" si="80"/>
        <v>#REF!</v>
      </c>
      <c r="AW198" s="14" t="e">
        <f t="shared" si="81"/>
        <v>#REF!</v>
      </c>
      <c r="AX198" s="14" t="e">
        <f t="shared" si="82"/>
        <v>#REF!</v>
      </c>
      <c r="BA198" s="62">
        <v>191</v>
      </c>
      <c r="BB198" s="14">
        <f t="shared" ref="BB198:BB261" si="91">INDEX($X$5:$X$25,MATCH(BA198-1,$Z$5:$Z$25,1))+1</f>
        <v>21</v>
      </c>
      <c r="BC198" s="14">
        <f t="shared" ref="BC198:BC261" si="92">BA198-INDEX($Z$5:$Z$25,BB198)</f>
        <v>11</v>
      </c>
      <c r="BD198" s="14" t="e">
        <f t="shared" si="83"/>
        <v>#REF!</v>
      </c>
      <c r="BE198" s="14" t="e">
        <f t="shared" si="84"/>
        <v>#REF!</v>
      </c>
      <c r="BF198" s="14" t="e">
        <f t="shared" si="85"/>
        <v>#REF!</v>
      </c>
    </row>
    <row r="199" spans="37:58" ht="16.5" x14ac:dyDescent="0.2">
      <c r="AK199" s="25">
        <v>195</v>
      </c>
      <c r="AL199" s="25">
        <v>15</v>
      </c>
      <c r="AM199" s="25">
        <v>3</v>
      </c>
      <c r="AN199" s="98">
        <f t="shared" si="86"/>
        <v>30</v>
      </c>
      <c r="AO199" s="98">
        <f t="shared" si="87"/>
        <v>78</v>
      </c>
      <c r="AP199" s="98">
        <f t="shared" si="88"/>
        <v>144</v>
      </c>
      <c r="AS199" s="62">
        <v>195</v>
      </c>
      <c r="AT199" s="14">
        <f t="shared" si="89"/>
        <v>21</v>
      </c>
      <c r="AU199" s="14">
        <f t="shared" si="90"/>
        <v>15</v>
      </c>
      <c r="AV199" s="14" t="e">
        <f t="shared" si="80"/>
        <v>#REF!</v>
      </c>
      <c r="AW199" s="14" t="e">
        <f t="shared" si="81"/>
        <v>#REF!</v>
      </c>
      <c r="AX199" s="14" t="e">
        <f t="shared" si="82"/>
        <v>#REF!</v>
      </c>
      <c r="BA199" s="62">
        <v>192</v>
      </c>
      <c r="BB199" s="14">
        <f t="shared" si="91"/>
        <v>21</v>
      </c>
      <c r="BC199" s="14">
        <f t="shared" si="92"/>
        <v>12</v>
      </c>
      <c r="BD199" s="14" t="e">
        <f t="shared" si="83"/>
        <v>#REF!</v>
      </c>
      <c r="BE199" s="14" t="e">
        <f t="shared" si="84"/>
        <v>#REF!</v>
      </c>
      <c r="BF199" s="14" t="e">
        <f t="shared" si="85"/>
        <v>#REF!</v>
      </c>
    </row>
    <row r="200" spans="37:58" ht="16.5" x14ac:dyDescent="0.2">
      <c r="AK200" s="25">
        <v>196</v>
      </c>
      <c r="AL200" s="25">
        <v>15</v>
      </c>
      <c r="AM200" s="25">
        <v>4</v>
      </c>
      <c r="AN200" s="98">
        <f t="shared" si="86"/>
        <v>30</v>
      </c>
      <c r="AO200" s="98">
        <f t="shared" si="87"/>
        <v>79</v>
      </c>
      <c r="AP200" s="98">
        <f t="shared" si="88"/>
        <v>147</v>
      </c>
      <c r="AS200" s="62">
        <v>196</v>
      </c>
      <c r="AT200" s="14">
        <f t="shared" si="89"/>
        <v>21</v>
      </c>
      <c r="AU200" s="14">
        <f t="shared" si="90"/>
        <v>16</v>
      </c>
      <c r="AV200" s="14" t="e">
        <f t="shared" si="80"/>
        <v>#REF!</v>
      </c>
      <c r="AW200" s="14" t="e">
        <f t="shared" si="81"/>
        <v>#REF!</v>
      </c>
      <c r="AX200" s="14" t="e">
        <f t="shared" si="82"/>
        <v>#REF!</v>
      </c>
      <c r="BA200" s="62">
        <v>193</v>
      </c>
      <c r="BB200" s="14">
        <f t="shared" si="91"/>
        <v>21</v>
      </c>
      <c r="BC200" s="14">
        <f t="shared" si="92"/>
        <v>13</v>
      </c>
      <c r="BD200" s="14" t="e">
        <f t="shared" si="83"/>
        <v>#REF!</v>
      </c>
      <c r="BE200" s="14" t="e">
        <f t="shared" si="84"/>
        <v>#REF!</v>
      </c>
      <c r="BF200" s="14" t="e">
        <f t="shared" si="85"/>
        <v>#REF!</v>
      </c>
    </row>
    <row r="201" spans="37:58" ht="16.5" x14ac:dyDescent="0.2">
      <c r="AK201" s="25">
        <v>197</v>
      </c>
      <c r="AL201" s="25">
        <v>15</v>
      </c>
      <c r="AM201" s="25">
        <v>5</v>
      </c>
      <c r="AN201" s="98">
        <f t="shared" si="86"/>
        <v>30</v>
      </c>
      <c r="AO201" s="98">
        <f t="shared" si="87"/>
        <v>80</v>
      </c>
      <c r="AP201" s="98">
        <f t="shared" si="88"/>
        <v>150</v>
      </c>
      <c r="AS201" s="62">
        <v>197</v>
      </c>
      <c r="AT201" s="14">
        <f t="shared" si="89"/>
        <v>21</v>
      </c>
      <c r="AU201" s="14">
        <f t="shared" si="90"/>
        <v>17</v>
      </c>
      <c r="AV201" s="14" t="e">
        <f t="shared" si="80"/>
        <v>#REF!</v>
      </c>
      <c r="AW201" s="14" t="e">
        <f t="shared" si="81"/>
        <v>#REF!</v>
      </c>
      <c r="AX201" s="14" t="e">
        <f t="shared" si="82"/>
        <v>#REF!</v>
      </c>
      <c r="BA201" s="62">
        <v>194</v>
      </c>
      <c r="BB201" s="14">
        <f t="shared" si="91"/>
        <v>21</v>
      </c>
      <c r="BC201" s="14">
        <f t="shared" si="92"/>
        <v>14</v>
      </c>
      <c r="BD201" s="14" t="e">
        <f t="shared" si="83"/>
        <v>#REF!</v>
      </c>
      <c r="BE201" s="14" t="e">
        <f t="shared" si="84"/>
        <v>#REF!</v>
      </c>
      <c r="BF201" s="14" t="e">
        <f t="shared" si="85"/>
        <v>#REF!</v>
      </c>
    </row>
    <row r="202" spans="37:58" ht="16.5" x14ac:dyDescent="0.2">
      <c r="AK202" s="25">
        <v>198</v>
      </c>
      <c r="AL202" s="25">
        <v>15</v>
      </c>
      <c r="AM202" s="25">
        <v>6</v>
      </c>
      <c r="AN202" s="98">
        <f t="shared" si="86"/>
        <v>30</v>
      </c>
      <c r="AO202" s="98">
        <f t="shared" si="87"/>
        <v>81</v>
      </c>
      <c r="AP202" s="98">
        <f t="shared" si="88"/>
        <v>153</v>
      </c>
      <c r="AS202" s="62">
        <v>198</v>
      </c>
      <c r="AT202" s="14">
        <f t="shared" si="89"/>
        <v>21</v>
      </c>
      <c r="AU202" s="14">
        <f t="shared" si="90"/>
        <v>18</v>
      </c>
      <c r="AV202" s="14" t="e">
        <f t="shared" si="80"/>
        <v>#REF!</v>
      </c>
      <c r="AW202" s="14" t="e">
        <f t="shared" si="81"/>
        <v>#REF!</v>
      </c>
      <c r="AX202" s="14" t="e">
        <f t="shared" si="82"/>
        <v>#REF!</v>
      </c>
      <c r="BA202" s="62">
        <v>195</v>
      </c>
      <c r="BB202" s="14">
        <f t="shared" si="91"/>
        <v>21</v>
      </c>
      <c r="BC202" s="14">
        <f t="shared" si="92"/>
        <v>15</v>
      </c>
      <c r="BD202" s="14" t="e">
        <f t="shared" si="83"/>
        <v>#REF!</v>
      </c>
      <c r="BE202" s="14" t="e">
        <f t="shared" si="84"/>
        <v>#REF!</v>
      </c>
      <c r="BF202" s="14" t="e">
        <f t="shared" si="85"/>
        <v>#REF!</v>
      </c>
    </row>
    <row r="203" spans="37:58" ht="16.5" x14ac:dyDescent="0.2">
      <c r="AK203" s="25">
        <v>199</v>
      </c>
      <c r="AL203" s="25">
        <v>15</v>
      </c>
      <c r="AM203" s="25">
        <v>7</v>
      </c>
      <c r="AN203" s="98">
        <f t="shared" si="86"/>
        <v>30</v>
      </c>
      <c r="AO203" s="98">
        <f t="shared" si="87"/>
        <v>82</v>
      </c>
      <c r="AP203" s="98">
        <f t="shared" si="88"/>
        <v>156</v>
      </c>
      <c r="AS203" s="62">
        <v>199</v>
      </c>
      <c r="AT203" s="14">
        <f t="shared" si="89"/>
        <v>21</v>
      </c>
      <c r="AU203" s="14">
        <f t="shared" si="90"/>
        <v>19</v>
      </c>
      <c r="AV203" s="14" t="e">
        <f t="shared" si="80"/>
        <v>#REF!</v>
      </c>
      <c r="AW203" s="14" t="e">
        <f t="shared" si="81"/>
        <v>#REF!</v>
      </c>
      <c r="AX203" s="14" t="e">
        <f t="shared" si="82"/>
        <v>#REF!</v>
      </c>
      <c r="BA203" s="62">
        <v>196</v>
      </c>
      <c r="BB203" s="14">
        <f t="shared" si="91"/>
        <v>21</v>
      </c>
      <c r="BC203" s="14">
        <f t="shared" si="92"/>
        <v>16</v>
      </c>
      <c r="BD203" s="14" t="e">
        <f t="shared" si="83"/>
        <v>#REF!</v>
      </c>
      <c r="BE203" s="14" t="e">
        <f t="shared" si="84"/>
        <v>#REF!</v>
      </c>
      <c r="BF203" s="14" t="e">
        <f t="shared" si="85"/>
        <v>#REF!</v>
      </c>
    </row>
    <row r="204" spans="37:58" ht="16.5" x14ac:dyDescent="0.2">
      <c r="AK204" s="25">
        <v>200</v>
      </c>
      <c r="AL204" s="25">
        <v>15</v>
      </c>
      <c r="AM204" s="25">
        <v>8</v>
      </c>
      <c r="AN204" s="98">
        <f t="shared" si="86"/>
        <v>30</v>
      </c>
      <c r="AO204" s="98">
        <f t="shared" si="87"/>
        <v>83</v>
      </c>
      <c r="AP204" s="98">
        <f t="shared" si="88"/>
        <v>159</v>
      </c>
      <c r="AS204" s="62">
        <v>200</v>
      </c>
      <c r="AT204" s="14">
        <f t="shared" si="89"/>
        <v>21</v>
      </c>
      <c r="AU204" s="14">
        <f t="shared" si="90"/>
        <v>20</v>
      </c>
      <c r="AV204" s="14" t="e">
        <f t="shared" si="80"/>
        <v>#REF!</v>
      </c>
      <c r="AW204" s="14" t="e">
        <f t="shared" si="81"/>
        <v>#REF!</v>
      </c>
      <c r="AX204" s="14" t="e">
        <f t="shared" si="82"/>
        <v>#REF!</v>
      </c>
      <c r="BA204" s="62">
        <v>197</v>
      </c>
      <c r="BB204" s="14">
        <f t="shared" si="91"/>
        <v>21</v>
      </c>
      <c r="BC204" s="14">
        <f t="shared" si="92"/>
        <v>17</v>
      </c>
      <c r="BD204" s="14" t="e">
        <f t="shared" si="83"/>
        <v>#REF!</v>
      </c>
      <c r="BE204" s="14" t="e">
        <f t="shared" si="84"/>
        <v>#REF!</v>
      </c>
      <c r="BF204" s="14" t="e">
        <f t="shared" si="85"/>
        <v>#REF!</v>
      </c>
    </row>
    <row r="205" spans="37:58" ht="16.5" x14ac:dyDescent="0.2">
      <c r="AK205" s="25">
        <v>201</v>
      </c>
      <c r="AL205" s="25">
        <v>15</v>
      </c>
      <c r="AM205" s="25">
        <v>9</v>
      </c>
      <c r="AN205" s="98">
        <f t="shared" si="86"/>
        <v>30</v>
      </c>
      <c r="AO205" s="98">
        <f t="shared" si="87"/>
        <v>84</v>
      </c>
      <c r="AP205" s="98">
        <f t="shared" si="88"/>
        <v>162</v>
      </c>
      <c r="AS205" s="62">
        <v>201</v>
      </c>
      <c r="AT205" s="14">
        <f t="shared" si="89"/>
        <v>21</v>
      </c>
      <c r="AU205" s="14">
        <f t="shared" si="90"/>
        <v>21</v>
      </c>
      <c r="AV205" s="14" t="e">
        <f t="shared" si="80"/>
        <v>#REF!</v>
      </c>
      <c r="AW205" s="14" t="e">
        <f t="shared" si="81"/>
        <v>#REF!</v>
      </c>
      <c r="AX205" s="14" t="e">
        <f t="shared" si="82"/>
        <v>#REF!</v>
      </c>
      <c r="BA205" s="62">
        <v>198</v>
      </c>
      <c r="BB205" s="14">
        <f t="shared" si="91"/>
        <v>21</v>
      </c>
      <c r="BC205" s="14">
        <f t="shared" si="92"/>
        <v>18</v>
      </c>
      <c r="BD205" s="14" t="e">
        <f t="shared" si="83"/>
        <v>#REF!</v>
      </c>
      <c r="BE205" s="14" t="e">
        <f t="shared" si="84"/>
        <v>#REF!</v>
      </c>
      <c r="BF205" s="14" t="e">
        <f t="shared" si="85"/>
        <v>#REF!</v>
      </c>
    </row>
    <row r="206" spans="37:58" ht="16.5" x14ac:dyDescent="0.2">
      <c r="AK206" s="25">
        <v>202</v>
      </c>
      <c r="AL206" s="25">
        <v>15</v>
      </c>
      <c r="AM206" s="25">
        <v>10</v>
      </c>
      <c r="AN206" s="98">
        <f t="shared" si="86"/>
        <v>30</v>
      </c>
      <c r="AO206" s="98">
        <f t="shared" si="87"/>
        <v>85</v>
      </c>
      <c r="AP206" s="98">
        <f t="shared" si="88"/>
        <v>165</v>
      </c>
      <c r="AS206" s="98">
        <v>202</v>
      </c>
      <c r="AT206" s="14">
        <f t="shared" si="89"/>
        <v>21</v>
      </c>
      <c r="AU206" s="14">
        <f t="shared" si="90"/>
        <v>22</v>
      </c>
      <c r="AV206" s="14" t="e">
        <f t="shared" ref="AV206:AV269" si="93">INDEX($P$6:$P$25,AT206)</f>
        <v>#REF!</v>
      </c>
      <c r="AW206" s="14" t="e">
        <f t="shared" ref="AW206:AW269" si="94">INDEX($R$6:$R$25,AT206)</f>
        <v>#REF!</v>
      </c>
      <c r="AX206" s="14" t="e">
        <f t="shared" ref="AX206:AX269" si="95">INDEX($T$6:$T$25,AT206)</f>
        <v>#REF!</v>
      </c>
      <c r="BA206" s="98">
        <v>199</v>
      </c>
      <c r="BB206" s="14">
        <f t="shared" si="91"/>
        <v>21</v>
      </c>
      <c r="BC206" s="14">
        <f t="shared" si="92"/>
        <v>19</v>
      </c>
      <c r="BD206" s="14" t="e">
        <f t="shared" ref="BD206:BD269" si="96">INDEX($AB$6:$AB$25,BB206)</f>
        <v>#REF!</v>
      </c>
      <c r="BE206" s="14" t="e">
        <f t="shared" ref="BE206:BE269" si="97">INDEX($AD$6:$AD$25,BB206)</f>
        <v>#REF!</v>
      </c>
      <c r="BF206" s="14" t="e">
        <f t="shared" ref="BF206:BF269" si="98">INDEX($AF$6:$AF$25,BB206)</f>
        <v>#REF!</v>
      </c>
    </row>
    <row r="207" spans="37:58" ht="16.5" x14ac:dyDescent="0.2">
      <c r="AK207" s="25">
        <v>203</v>
      </c>
      <c r="AL207" s="25">
        <v>15</v>
      </c>
      <c r="AM207" s="25">
        <v>11</v>
      </c>
      <c r="AN207" s="98">
        <f t="shared" si="86"/>
        <v>30</v>
      </c>
      <c r="AO207" s="98">
        <f t="shared" si="87"/>
        <v>86</v>
      </c>
      <c r="AP207" s="98">
        <f t="shared" si="88"/>
        <v>168</v>
      </c>
      <c r="AS207" s="98">
        <v>203</v>
      </c>
      <c r="AT207" s="14">
        <f t="shared" si="89"/>
        <v>21</v>
      </c>
      <c r="AU207" s="14">
        <f t="shared" si="90"/>
        <v>23</v>
      </c>
      <c r="AV207" s="14" t="e">
        <f t="shared" si="93"/>
        <v>#REF!</v>
      </c>
      <c r="AW207" s="14" t="e">
        <f t="shared" si="94"/>
        <v>#REF!</v>
      </c>
      <c r="AX207" s="14" t="e">
        <f t="shared" si="95"/>
        <v>#REF!</v>
      </c>
      <c r="BA207" s="98">
        <v>200</v>
      </c>
      <c r="BB207" s="14">
        <f t="shared" si="91"/>
        <v>21</v>
      </c>
      <c r="BC207" s="14">
        <f t="shared" si="92"/>
        <v>20</v>
      </c>
      <c r="BD207" s="14" t="e">
        <f t="shared" si="96"/>
        <v>#REF!</v>
      </c>
      <c r="BE207" s="14" t="e">
        <f t="shared" si="97"/>
        <v>#REF!</v>
      </c>
      <c r="BF207" s="14" t="e">
        <f t="shared" si="98"/>
        <v>#REF!</v>
      </c>
    </row>
    <row r="208" spans="37:58" ht="16.5" x14ac:dyDescent="0.2">
      <c r="AK208" s="25">
        <v>204</v>
      </c>
      <c r="AL208" s="25">
        <v>15</v>
      </c>
      <c r="AM208" s="25">
        <v>12</v>
      </c>
      <c r="AN208" s="98">
        <f t="shared" si="86"/>
        <v>30</v>
      </c>
      <c r="AO208" s="98">
        <f t="shared" si="87"/>
        <v>87</v>
      </c>
      <c r="AP208" s="98">
        <f t="shared" si="88"/>
        <v>171</v>
      </c>
      <c r="AS208" s="98">
        <v>204</v>
      </c>
      <c r="AT208" s="14">
        <f t="shared" si="89"/>
        <v>21</v>
      </c>
      <c r="AU208" s="14">
        <f t="shared" si="90"/>
        <v>24</v>
      </c>
      <c r="AV208" s="14" t="e">
        <f t="shared" si="93"/>
        <v>#REF!</v>
      </c>
      <c r="AW208" s="14" t="e">
        <f t="shared" si="94"/>
        <v>#REF!</v>
      </c>
      <c r="AX208" s="14" t="e">
        <f t="shared" si="95"/>
        <v>#REF!</v>
      </c>
      <c r="BA208" s="98">
        <v>201</v>
      </c>
      <c r="BB208" s="14">
        <f t="shared" si="91"/>
        <v>21</v>
      </c>
      <c r="BC208" s="14">
        <f t="shared" si="92"/>
        <v>21</v>
      </c>
      <c r="BD208" s="14" t="e">
        <f t="shared" si="96"/>
        <v>#REF!</v>
      </c>
      <c r="BE208" s="14" t="e">
        <f t="shared" si="97"/>
        <v>#REF!</v>
      </c>
      <c r="BF208" s="14" t="e">
        <f t="shared" si="98"/>
        <v>#REF!</v>
      </c>
    </row>
    <row r="209" spans="37:58" ht="16.5" x14ac:dyDescent="0.2">
      <c r="AK209" s="25">
        <v>205</v>
      </c>
      <c r="AL209" s="25">
        <v>15</v>
      </c>
      <c r="AM209" s="25">
        <v>13</v>
      </c>
      <c r="AN209" s="98">
        <f t="shared" si="86"/>
        <v>30</v>
      </c>
      <c r="AO209" s="98">
        <f t="shared" si="87"/>
        <v>88</v>
      </c>
      <c r="AP209" s="98">
        <f t="shared" si="88"/>
        <v>174</v>
      </c>
      <c r="AS209" s="98">
        <v>205</v>
      </c>
      <c r="AT209" s="14">
        <f t="shared" si="89"/>
        <v>21</v>
      </c>
      <c r="AU209" s="14">
        <f t="shared" si="90"/>
        <v>25</v>
      </c>
      <c r="AV209" s="14" t="e">
        <f t="shared" si="93"/>
        <v>#REF!</v>
      </c>
      <c r="AW209" s="14" t="e">
        <f t="shared" si="94"/>
        <v>#REF!</v>
      </c>
      <c r="AX209" s="14" t="e">
        <f t="shared" si="95"/>
        <v>#REF!</v>
      </c>
      <c r="BA209" s="98">
        <v>202</v>
      </c>
      <c r="BB209" s="14">
        <f t="shared" si="91"/>
        <v>21</v>
      </c>
      <c r="BC209" s="14">
        <f t="shared" si="92"/>
        <v>22</v>
      </c>
      <c r="BD209" s="14" t="e">
        <f t="shared" si="96"/>
        <v>#REF!</v>
      </c>
      <c r="BE209" s="14" t="e">
        <f t="shared" si="97"/>
        <v>#REF!</v>
      </c>
      <c r="BF209" s="14" t="e">
        <f t="shared" si="98"/>
        <v>#REF!</v>
      </c>
    </row>
    <row r="210" spans="37:58" ht="16.5" x14ac:dyDescent="0.2">
      <c r="AK210" s="25">
        <v>206</v>
      </c>
      <c r="AL210" s="25">
        <v>15</v>
      </c>
      <c r="AM210" s="25">
        <v>14</v>
      </c>
      <c r="AN210" s="98">
        <f t="shared" si="86"/>
        <v>30</v>
      </c>
      <c r="AO210" s="98">
        <f t="shared" si="87"/>
        <v>89</v>
      </c>
      <c r="AP210" s="98">
        <f t="shared" si="88"/>
        <v>177</v>
      </c>
      <c r="AS210" s="98">
        <v>206</v>
      </c>
      <c r="AT210" s="14">
        <f t="shared" si="89"/>
        <v>21</v>
      </c>
      <c r="AU210" s="14">
        <f t="shared" si="90"/>
        <v>26</v>
      </c>
      <c r="AV210" s="14" t="e">
        <f t="shared" si="93"/>
        <v>#REF!</v>
      </c>
      <c r="AW210" s="14" t="e">
        <f t="shared" si="94"/>
        <v>#REF!</v>
      </c>
      <c r="AX210" s="14" t="e">
        <f t="shared" si="95"/>
        <v>#REF!</v>
      </c>
      <c r="BA210" s="98">
        <v>203</v>
      </c>
      <c r="BB210" s="14">
        <f t="shared" si="91"/>
        <v>21</v>
      </c>
      <c r="BC210" s="14">
        <f t="shared" si="92"/>
        <v>23</v>
      </c>
      <c r="BD210" s="14" t="e">
        <f t="shared" si="96"/>
        <v>#REF!</v>
      </c>
      <c r="BE210" s="14" t="e">
        <f t="shared" si="97"/>
        <v>#REF!</v>
      </c>
      <c r="BF210" s="14" t="e">
        <f t="shared" si="98"/>
        <v>#REF!</v>
      </c>
    </row>
    <row r="211" spans="37:58" ht="16.5" x14ac:dyDescent="0.2">
      <c r="AK211" s="25">
        <v>207</v>
      </c>
      <c r="AL211" s="25">
        <v>15</v>
      </c>
      <c r="AM211" s="25">
        <v>15</v>
      </c>
      <c r="AN211" s="98">
        <f t="shared" si="86"/>
        <v>30</v>
      </c>
      <c r="AO211" s="98">
        <f t="shared" si="87"/>
        <v>90</v>
      </c>
      <c r="AP211" s="98">
        <f t="shared" si="88"/>
        <v>180</v>
      </c>
      <c r="AS211" s="98">
        <v>207</v>
      </c>
      <c r="AT211" s="14">
        <f t="shared" si="89"/>
        <v>21</v>
      </c>
      <c r="AU211" s="14">
        <f t="shared" si="90"/>
        <v>27</v>
      </c>
      <c r="AV211" s="14" t="e">
        <f t="shared" si="93"/>
        <v>#REF!</v>
      </c>
      <c r="AW211" s="14" t="e">
        <f t="shared" si="94"/>
        <v>#REF!</v>
      </c>
      <c r="AX211" s="14" t="e">
        <f t="shared" si="95"/>
        <v>#REF!</v>
      </c>
      <c r="BA211" s="98">
        <v>204</v>
      </c>
      <c r="BB211" s="14">
        <f t="shared" si="91"/>
        <v>21</v>
      </c>
      <c r="BC211" s="14">
        <f t="shared" si="92"/>
        <v>24</v>
      </c>
      <c r="BD211" s="14" t="e">
        <f t="shared" si="96"/>
        <v>#REF!</v>
      </c>
      <c r="BE211" s="14" t="e">
        <f t="shared" si="97"/>
        <v>#REF!</v>
      </c>
      <c r="BF211" s="14" t="e">
        <f t="shared" si="98"/>
        <v>#REF!</v>
      </c>
    </row>
    <row r="212" spans="37:58" ht="16.5" x14ac:dyDescent="0.2">
      <c r="AK212" s="98">
        <v>208</v>
      </c>
      <c r="AL212" s="98">
        <v>16</v>
      </c>
      <c r="AM212" s="98">
        <v>1</v>
      </c>
      <c r="AN212" s="98">
        <f t="shared" si="86"/>
        <v>32</v>
      </c>
      <c r="AO212" s="98">
        <f t="shared" si="87"/>
        <v>82</v>
      </c>
      <c r="AP212" s="98">
        <f t="shared" si="88"/>
        <v>152</v>
      </c>
      <c r="AS212" s="98">
        <v>208</v>
      </c>
      <c r="AT212" s="14">
        <f t="shared" si="89"/>
        <v>21</v>
      </c>
      <c r="AU212" s="14">
        <f t="shared" si="90"/>
        <v>28</v>
      </c>
      <c r="AV212" s="14" t="e">
        <f t="shared" si="93"/>
        <v>#REF!</v>
      </c>
      <c r="AW212" s="14" t="e">
        <f t="shared" si="94"/>
        <v>#REF!</v>
      </c>
      <c r="AX212" s="14" t="e">
        <f t="shared" si="95"/>
        <v>#REF!</v>
      </c>
      <c r="BA212" s="98">
        <v>205</v>
      </c>
      <c r="BB212" s="14">
        <f t="shared" si="91"/>
        <v>21</v>
      </c>
      <c r="BC212" s="14">
        <f t="shared" si="92"/>
        <v>25</v>
      </c>
      <c r="BD212" s="14" t="e">
        <f t="shared" si="96"/>
        <v>#REF!</v>
      </c>
      <c r="BE212" s="14" t="e">
        <f t="shared" si="97"/>
        <v>#REF!</v>
      </c>
      <c r="BF212" s="14" t="e">
        <f t="shared" si="98"/>
        <v>#REF!</v>
      </c>
    </row>
    <row r="213" spans="37:58" ht="16.5" x14ac:dyDescent="0.2">
      <c r="AK213" s="98">
        <v>209</v>
      </c>
      <c r="AL213" s="98">
        <v>16</v>
      </c>
      <c r="AM213" s="98">
        <v>2</v>
      </c>
      <c r="AN213" s="98">
        <f t="shared" si="86"/>
        <v>32</v>
      </c>
      <c r="AO213" s="98">
        <f t="shared" si="87"/>
        <v>84</v>
      </c>
      <c r="AP213" s="98">
        <f t="shared" si="88"/>
        <v>154</v>
      </c>
      <c r="AS213" s="98">
        <v>209</v>
      </c>
      <c r="AT213" s="14">
        <f t="shared" si="89"/>
        <v>21</v>
      </c>
      <c r="AU213" s="14">
        <f t="shared" si="90"/>
        <v>29</v>
      </c>
      <c r="AV213" s="14" t="e">
        <f t="shared" si="93"/>
        <v>#REF!</v>
      </c>
      <c r="AW213" s="14" t="e">
        <f t="shared" si="94"/>
        <v>#REF!</v>
      </c>
      <c r="AX213" s="14" t="e">
        <f t="shared" si="95"/>
        <v>#REF!</v>
      </c>
      <c r="BA213" s="98">
        <v>206</v>
      </c>
      <c r="BB213" s="14">
        <f t="shared" si="91"/>
        <v>21</v>
      </c>
      <c r="BC213" s="14">
        <f t="shared" si="92"/>
        <v>26</v>
      </c>
      <c r="BD213" s="14" t="e">
        <f t="shared" si="96"/>
        <v>#REF!</v>
      </c>
      <c r="BE213" s="14" t="e">
        <f t="shared" si="97"/>
        <v>#REF!</v>
      </c>
      <c r="BF213" s="14" t="e">
        <f t="shared" si="98"/>
        <v>#REF!</v>
      </c>
    </row>
    <row r="214" spans="37:58" ht="16.5" x14ac:dyDescent="0.2">
      <c r="AK214" s="98">
        <v>210</v>
      </c>
      <c r="AL214" s="98">
        <v>16</v>
      </c>
      <c r="AM214" s="98">
        <v>3</v>
      </c>
      <c r="AN214" s="98">
        <f t="shared" si="86"/>
        <v>32</v>
      </c>
      <c r="AO214" s="98">
        <f t="shared" si="87"/>
        <v>86</v>
      </c>
      <c r="AP214" s="98">
        <f t="shared" si="88"/>
        <v>156</v>
      </c>
      <c r="AS214" s="98">
        <v>210</v>
      </c>
      <c r="AT214" s="14">
        <f t="shared" si="89"/>
        <v>21</v>
      </c>
      <c r="AU214" s="14">
        <f t="shared" si="90"/>
        <v>30</v>
      </c>
      <c r="AV214" s="14" t="e">
        <f t="shared" si="93"/>
        <v>#REF!</v>
      </c>
      <c r="AW214" s="14" t="e">
        <f t="shared" si="94"/>
        <v>#REF!</v>
      </c>
      <c r="AX214" s="14" t="e">
        <f t="shared" si="95"/>
        <v>#REF!</v>
      </c>
      <c r="BA214" s="98">
        <v>207</v>
      </c>
      <c r="BB214" s="14">
        <f t="shared" si="91"/>
        <v>21</v>
      </c>
      <c r="BC214" s="14">
        <f t="shared" si="92"/>
        <v>27</v>
      </c>
      <c r="BD214" s="14" t="e">
        <f t="shared" si="96"/>
        <v>#REF!</v>
      </c>
      <c r="BE214" s="14" t="e">
        <f t="shared" si="97"/>
        <v>#REF!</v>
      </c>
      <c r="BF214" s="14" t="e">
        <f t="shared" si="98"/>
        <v>#REF!</v>
      </c>
    </row>
    <row r="215" spans="37:58" ht="16.5" x14ac:dyDescent="0.2">
      <c r="AK215" s="98">
        <v>211</v>
      </c>
      <c r="AL215" s="98">
        <v>16</v>
      </c>
      <c r="AM215" s="98">
        <v>4</v>
      </c>
      <c r="AN215" s="98">
        <f t="shared" si="86"/>
        <v>32</v>
      </c>
      <c r="AO215" s="98">
        <f t="shared" si="87"/>
        <v>88</v>
      </c>
      <c r="AP215" s="98">
        <f t="shared" si="88"/>
        <v>158</v>
      </c>
      <c r="AS215" s="98">
        <v>211</v>
      </c>
      <c r="AT215" s="14">
        <f t="shared" si="89"/>
        <v>21</v>
      </c>
      <c r="AU215" s="14">
        <f t="shared" si="90"/>
        <v>31</v>
      </c>
      <c r="AV215" s="14" t="e">
        <f t="shared" si="93"/>
        <v>#REF!</v>
      </c>
      <c r="AW215" s="14" t="e">
        <f t="shared" si="94"/>
        <v>#REF!</v>
      </c>
      <c r="AX215" s="14" t="e">
        <f t="shared" si="95"/>
        <v>#REF!</v>
      </c>
      <c r="BA215" s="98">
        <v>208</v>
      </c>
      <c r="BB215" s="14">
        <f t="shared" si="91"/>
        <v>21</v>
      </c>
      <c r="BC215" s="14">
        <f t="shared" si="92"/>
        <v>28</v>
      </c>
      <c r="BD215" s="14" t="e">
        <f t="shared" si="96"/>
        <v>#REF!</v>
      </c>
      <c r="BE215" s="14" t="e">
        <f t="shared" si="97"/>
        <v>#REF!</v>
      </c>
      <c r="BF215" s="14" t="e">
        <f t="shared" si="98"/>
        <v>#REF!</v>
      </c>
    </row>
    <row r="216" spans="37:58" ht="16.5" x14ac:dyDescent="0.2">
      <c r="AK216" s="98">
        <v>212</v>
      </c>
      <c r="AL216" s="98">
        <v>16</v>
      </c>
      <c r="AM216" s="98">
        <v>5</v>
      </c>
      <c r="AN216" s="98">
        <f t="shared" si="86"/>
        <v>32</v>
      </c>
      <c r="AO216" s="98">
        <f t="shared" si="87"/>
        <v>90</v>
      </c>
      <c r="AP216" s="98">
        <f t="shared" si="88"/>
        <v>160</v>
      </c>
      <c r="AS216" s="98">
        <v>212</v>
      </c>
      <c r="AT216" s="14">
        <f t="shared" si="89"/>
        <v>21</v>
      </c>
      <c r="AU216" s="14">
        <f t="shared" si="90"/>
        <v>32</v>
      </c>
      <c r="AV216" s="14" t="e">
        <f t="shared" si="93"/>
        <v>#REF!</v>
      </c>
      <c r="AW216" s="14" t="e">
        <f t="shared" si="94"/>
        <v>#REF!</v>
      </c>
      <c r="AX216" s="14" t="e">
        <f t="shared" si="95"/>
        <v>#REF!</v>
      </c>
      <c r="BA216" s="98">
        <v>209</v>
      </c>
      <c r="BB216" s="14">
        <f t="shared" si="91"/>
        <v>21</v>
      </c>
      <c r="BC216" s="14">
        <f t="shared" si="92"/>
        <v>29</v>
      </c>
      <c r="BD216" s="14" t="e">
        <f t="shared" si="96"/>
        <v>#REF!</v>
      </c>
      <c r="BE216" s="14" t="e">
        <f t="shared" si="97"/>
        <v>#REF!</v>
      </c>
      <c r="BF216" s="14" t="e">
        <f t="shared" si="98"/>
        <v>#REF!</v>
      </c>
    </row>
    <row r="217" spans="37:58" ht="16.5" x14ac:dyDescent="0.2">
      <c r="AK217" s="98">
        <v>213</v>
      </c>
      <c r="AL217" s="98">
        <v>16</v>
      </c>
      <c r="AM217" s="98">
        <v>6</v>
      </c>
      <c r="AN217" s="98">
        <f t="shared" si="86"/>
        <v>32</v>
      </c>
      <c r="AO217" s="98">
        <f t="shared" si="87"/>
        <v>92</v>
      </c>
      <c r="AP217" s="98">
        <f t="shared" si="88"/>
        <v>162</v>
      </c>
      <c r="AS217" s="98">
        <v>213</v>
      </c>
      <c r="AT217" s="14">
        <f t="shared" si="89"/>
        <v>21</v>
      </c>
      <c r="AU217" s="14">
        <f t="shared" si="90"/>
        <v>33</v>
      </c>
      <c r="AV217" s="14" t="e">
        <f t="shared" si="93"/>
        <v>#REF!</v>
      </c>
      <c r="AW217" s="14" t="e">
        <f t="shared" si="94"/>
        <v>#REF!</v>
      </c>
      <c r="AX217" s="14" t="e">
        <f t="shared" si="95"/>
        <v>#REF!</v>
      </c>
      <c r="BA217" s="98">
        <v>210</v>
      </c>
      <c r="BB217" s="14">
        <f t="shared" si="91"/>
        <v>21</v>
      </c>
      <c r="BC217" s="14">
        <f t="shared" si="92"/>
        <v>30</v>
      </c>
      <c r="BD217" s="14" t="e">
        <f t="shared" si="96"/>
        <v>#REF!</v>
      </c>
      <c r="BE217" s="14" t="e">
        <f t="shared" si="97"/>
        <v>#REF!</v>
      </c>
      <c r="BF217" s="14" t="e">
        <f t="shared" si="98"/>
        <v>#REF!</v>
      </c>
    </row>
    <row r="218" spans="37:58" ht="16.5" x14ac:dyDescent="0.2">
      <c r="AK218" s="98">
        <v>214</v>
      </c>
      <c r="AL218" s="98">
        <v>16</v>
      </c>
      <c r="AM218" s="98">
        <v>7</v>
      </c>
      <c r="AN218" s="98">
        <f t="shared" si="86"/>
        <v>32</v>
      </c>
      <c r="AO218" s="98">
        <f t="shared" si="87"/>
        <v>94</v>
      </c>
      <c r="AP218" s="98">
        <f t="shared" si="88"/>
        <v>164</v>
      </c>
      <c r="AS218" s="98">
        <v>214</v>
      </c>
      <c r="AT218" s="14">
        <f t="shared" si="89"/>
        <v>21</v>
      </c>
      <c r="AU218" s="14">
        <f t="shared" si="90"/>
        <v>34</v>
      </c>
      <c r="AV218" s="14" t="e">
        <f t="shared" si="93"/>
        <v>#REF!</v>
      </c>
      <c r="AW218" s="14" t="e">
        <f t="shared" si="94"/>
        <v>#REF!</v>
      </c>
      <c r="AX218" s="14" t="e">
        <f t="shared" si="95"/>
        <v>#REF!</v>
      </c>
      <c r="BA218" s="98">
        <v>211</v>
      </c>
      <c r="BB218" s="14">
        <f t="shared" si="91"/>
        <v>21</v>
      </c>
      <c r="BC218" s="14">
        <f t="shared" si="92"/>
        <v>31</v>
      </c>
      <c r="BD218" s="14" t="e">
        <f t="shared" si="96"/>
        <v>#REF!</v>
      </c>
      <c r="BE218" s="14" t="e">
        <f t="shared" si="97"/>
        <v>#REF!</v>
      </c>
      <c r="BF218" s="14" t="e">
        <f t="shared" si="98"/>
        <v>#REF!</v>
      </c>
    </row>
    <row r="219" spans="37:58" ht="16.5" x14ac:dyDescent="0.2">
      <c r="AK219" s="98">
        <v>215</v>
      </c>
      <c r="AL219" s="98">
        <v>16</v>
      </c>
      <c r="AM219" s="98">
        <v>8</v>
      </c>
      <c r="AN219" s="98">
        <f t="shared" si="86"/>
        <v>32</v>
      </c>
      <c r="AO219" s="98">
        <f t="shared" si="87"/>
        <v>96</v>
      </c>
      <c r="AP219" s="98">
        <f t="shared" si="88"/>
        <v>166</v>
      </c>
      <c r="AS219" s="98">
        <v>215</v>
      </c>
      <c r="AT219" s="14">
        <f t="shared" si="89"/>
        <v>21</v>
      </c>
      <c r="AU219" s="14">
        <f t="shared" si="90"/>
        <v>35</v>
      </c>
      <c r="AV219" s="14" t="e">
        <f t="shared" si="93"/>
        <v>#REF!</v>
      </c>
      <c r="AW219" s="14" t="e">
        <f t="shared" si="94"/>
        <v>#REF!</v>
      </c>
      <c r="AX219" s="14" t="e">
        <f t="shared" si="95"/>
        <v>#REF!</v>
      </c>
      <c r="BA219" s="98">
        <v>212</v>
      </c>
      <c r="BB219" s="14">
        <f t="shared" si="91"/>
        <v>21</v>
      </c>
      <c r="BC219" s="14">
        <f t="shared" si="92"/>
        <v>32</v>
      </c>
      <c r="BD219" s="14" t="e">
        <f t="shared" si="96"/>
        <v>#REF!</v>
      </c>
      <c r="BE219" s="14" t="e">
        <f t="shared" si="97"/>
        <v>#REF!</v>
      </c>
      <c r="BF219" s="14" t="e">
        <f t="shared" si="98"/>
        <v>#REF!</v>
      </c>
    </row>
    <row r="220" spans="37:58" ht="16.5" x14ac:dyDescent="0.2">
      <c r="AK220" s="98">
        <v>216</v>
      </c>
      <c r="AL220" s="98">
        <v>16</v>
      </c>
      <c r="AM220" s="98">
        <v>9</v>
      </c>
      <c r="AN220" s="98">
        <f t="shared" si="86"/>
        <v>32</v>
      </c>
      <c r="AO220" s="98">
        <f t="shared" si="87"/>
        <v>98</v>
      </c>
      <c r="AP220" s="98">
        <f t="shared" si="88"/>
        <v>168</v>
      </c>
      <c r="AS220" s="98">
        <v>216</v>
      </c>
      <c r="AT220" s="14">
        <f t="shared" si="89"/>
        <v>21</v>
      </c>
      <c r="AU220" s="14">
        <f t="shared" si="90"/>
        <v>36</v>
      </c>
      <c r="AV220" s="14" t="e">
        <f t="shared" si="93"/>
        <v>#REF!</v>
      </c>
      <c r="AW220" s="14" t="e">
        <f t="shared" si="94"/>
        <v>#REF!</v>
      </c>
      <c r="AX220" s="14" t="e">
        <f t="shared" si="95"/>
        <v>#REF!</v>
      </c>
      <c r="BA220" s="98">
        <v>213</v>
      </c>
      <c r="BB220" s="14">
        <f t="shared" si="91"/>
        <v>21</v>
      </c>
      <c r="BC220" s="14">
        <f t="shared" si="92"/>
        <v>33</v>
      </c>
      <c r="BD220" s="14" t="e">
        <f t="shared" si="96"/>
        <v>#REF!</v>
      </c>
      <c r="BE220" s="14" t="e">
        <f t="shared" si="97"/>
        <v>#REF!</v>
      </c>
      <c r="BF220" s="14" t="e">
        <f t="shared" si="98"/>
        <v>#REF!</v>
      </c>
    </row>
    <row r="221" spans="37:58" ht="16.5" x14ac:dyDescent="0.2">
      <c r="AK221" s="98">
        <v>217</v>
      </c>
      <c r="AL221" s="98">
        <v>16</v>
      </c>
      <c r="AM221" s="98">
        <v>10</v>
      </c>
      <c r="AN221" s="98">
        <f t="shared" si="86"/>
        <v>32</v>
      </c>
      <c r="AO221" s="98">
        <f t="shared" si="87"/>
        <v>100</v>
      </c>
      <c r="AP221" s="98">
        <f t="shared" si="88"/>
        <v>170</v>
      </c>
      <c r="AS221" s="98">
        <v>217</v>
      </c>
      <c r="AT221" s="14">
        <f t="shared" si="89"/>
        <v>21</v>
      </c>
      <c r="AU221" s="14">
        <f t="shared" si="90"/>
        <v>37</v>
      </c>
      <c r="AV221" s="14" t="e">
        <f t="shared" si="93"/>
        <v>#REF!</v>
      </c>
      <c r="AW221" s="14" t="e">
        <f t="shared" si="94"/>
        <v>#REF!</v>
      </c>
      <c r="AX221" s="14" t="e">
        <f t="shared" si="95"/>
        <v>#REF!</v>
      </c>
      <c r="BA221" s="98">
        <v>214</v>
      </c>
      <c r="BB221" s="14">
        <f t="shared" si="91"/>
        <v>21</v>
      </c>
      <c r="BC221" s="14">
        <f t="shared" si="92"/>
        <v>34</v>
      </c>
      <c r="BD221" s="14" t="e">
        <f t="shared" si="96"/>
        <v>#REF!</v>
      </c>
      <c r="BE221" s="14" t="e">
        <f t="shared" si="97"/>
        <v>#REF!</v>
      </c>
      <c r="BF221" s="14" t="e">
        <f t="shared" si="98"/>
        <v>#REF!</v>
      </c>
    </row>
    <row r="222" spans="37:58" ht="16.5" x14ac:dyDescent="0.2">
      <c r="AK222" s="98">
        <v>218</v>
      </c>
      <c r="AL222" s="98">
        <v>16</v>
      </c>
      <c r="AM222" s="98">
        <v>11</v>
      </c>
      <c r="AN222" s="98">
        <f t="shared" si="86"/>
        <v>32</v>
      </c>
      <c r="AO222" s="98">
        <f t="shared" si="87"/>
        <v>102</v>
      </c>
      <c r="AP222" s="98">
        <f t="shared" si="88"/>
        <v>172</v>
      </c>
      <c r="AS222" s="98">
        <v>218</v>
      </c>
      <c r="AT222" s="14">
        <f t="shared" si="89"/>
        <v>21</v>
      </c>
      <c r="AU222" s="14">
        <f t="shared" si="90"/>
        <v>38</v>
      </c>
      <c r="AV222" s="14" t="e">
        <f t="shared" si="93"/>
        <v>#REF!</v>
      </c>
      <c r="AW222" s="14" t="e">
        <f t="shared" si="94"/>
        <v>#REF!</v>
      </c>
      <c r="AX222" s="14" t="e">
        <f t="shared" si="95"/>
        <v>#REF!</v>
      </c>
      <c r="BA222" s="98">
        <v>215</v>
      </c>
      <c r="BB222" s="14">
        <f t="shared" si="91"/>
        <v>21</v>
      </c>
      <c r="BC222" s="14">
        <f t="shared" si="92"/>
        <v>35</v>
      </c>
      <c r="BD222" s="14" t="e">
        <f t="shared" si="96"/>
        <v>#REF!</v>
      </c>
      <c r="BE222" s="14" t="e">
        <f t="shared" si="97"/>
        <v>#REF!</v>
      </c>
      <c r="BF222" s="14" t="e">
        <f t="shared" si="98"/>
        <v>#REF!</v>
      </c>
    </row>
    <row r="223" spans="37:58" ht="16.5" x14ac:dyDescent="0.2">
      <c r="AK223" s="98">
        <v>219</v>
      </c>
      <c r="AL223" s="98">
        <v>16</v>
      </c>
      <c r="AM223" s="98">
        <v>12</v>
      </c>
      <c r="AN223" s="98">
        <f t="shared" si="86"/>
        <v>32</v>
      </c>
      <c r="AO223" s="98">
        <f t="shared" si="87"/>
        <v>104</v>
      </c>
      <c r="AP223" s="98">
        <f t="shared" si="88"/>
        <v>174</v>
      </c>
      <c r="AS223" s="98">
        <v>219</v>
      </c>
      <c r="AT223" s="14">
        <f t="shared" si="89"/>
        <v>21</v>
      </c>
      <c r="AU223" s="14">
        <f t="shared" si="90"/>
        <v>39</v>
      </c>
      <c r="AV223" s="14" t="e">
        <f t="shared" si="93"/>
        <v>#REF!</v>
      </c>
      <c r="AW223" s="14" t="e">
        <f t="shared" si="94"/>
        <v>#REF!</v>
      </c>
      <c r="AX223" s="14" t="e">
        <f t="shared" si="95"/>
        <v>#REF!</v>
      </c>
      <c r="BA223" s="98">
        <v>216</v>
      </c>
      <c r="BB223" s="14">
        <f t="shared" si="91"/>
        <v>21</v>
      </c>
      <c r="BC223" s="14">
        <f t="shared" si="92"/>
        <v>36</v>
      </c>
      <c r="BD223" s="14" t="e">
        <f t="shared" si="96"/>
        <v>#REF!</v>
      </c>
      <c r="BE223" s="14" t="e">
        <f t="shared" si="97"/>
        <v>#REF!</v>
      </c>
      <c r="BF223" s="14" t="e">
        <f t="shared" si="98"/>
        <v>#REF!</v>
      </c>
    </row>
    <row r="224" spans="37:58" ht="16.5" x14ac:dyDescent="0.2">
      <c r="AK224" s="98">
        <v>220</v>
      </c>
      <c r="AL224" s="98">
        <v>16</v>
      </c>
      <c r="AM224" s="98">
        <v>13</v>
      </c>
      <c r="AN224" s="98">
        <f t="shared" si="86"/>
        <v>32</v>
      </c>
      <c r="AO224" s="98">
        <f t="shared" si="87"/>
        <v>106</v>
      </c>
      <c r="AP224" s="98">
        <f t="shared" si="88"/>
        <v>176</v>
      </c>
      <c r="AS224" s="98">
        <v>220</v>
      </c>
      <c r="AT224" s="14">
        <f t="shared" si="89"/>
        <v>21</v>
      </c>
      <c r="AU224" s="14">
        <f t="shared" si="90"/>
        <v>40</v>
      </c>
      <c r="AV224" s="14" t="e">
        <f t="shared" si="93"/>
        <v>#REF!</v>
      </c>
      <c r="AW224" s="14" t="e">
        <f t="shared" si="94"/>
        <v>#REF!</v>
      </c>
      <c r="AX224" s="14" t="e">
        <f t="shared" si="95"/>
        <v>#REF!</v>
      </c>
      <c r="BA224" s="98">
        <v>217</v>
      </c>
      <c r="BB224" s="14">
        <f t="shared" si="91"/>
        <v>21</v>
      </c>
      <c r="BC224" s="14">
        <f t="shared" si="92"/>
        <v>37</v>
      </c>
      <c r="BD224" s="14" t="e">
        <f t="shared" si="96"/>
        <v>#REF!</v>
      </c>
      <c r="BE224" s="14" t="e">
        <f t="shared" si="97"/>
        <v>#REF!</v>
      </c>
      <c r="BF224" s="14" t="e">
        <f t="shared" si="98"/>
        <v>#REF!</v>
      </c>
    </row>
    <row r="225" spans="37:58" ht="16.5" x14ac:dyDescent="0.2">
      <c r="AK225" s="98">
        <v>221</v>
      </c>
      <c r="AL225" s="98">
        <v>16</v>
      </c>
      <c r="AM225" s="98">
        <v>14</v>
      </c>
      <c r="AN225" s="98">
        <f t="shared" si="86"/>
        <v>32</v>
      </c>
      <c r="AO225" s="98">
        <f t="shared" si="87"/>
        <v>108</v>
      </c>
      <c r="AP225" s="98">
        <f t="shared" si="88"/>
        <v>178</v>
      </c>
      <c r="AS225" s="98">
        <v>221</v>
      </c>
      <c r="AT225" s="14">
        <f t="shared" si="89"/>
        <v>21</v>
      </c>
      <c r="AU225" s="14">
        <f t="shared" si="90"/>
        <v>41</v>
      </c>
      <c r="AV225" s="14" t="e">
        <f t="shared" si="93"/>
        <v>#REF!</v>
      </c>
      <c r="AW225" s="14" t="e">
        <f t="shared" si="94"/>
        <v>#REF!</v>
      </c>
      <c r="AX225" s="14" t="e">
        <f t="shared" si="95"/>
        <v>#REF!</v>
      </c>
      <c r="BA225" s="98">
        <v>218</v>
      </c>
      <c r="BB225" s="14">
        <f t="shared" si="91"/>
        <v>21</v>
      </c>
      <c r="BC225" s="14">
        <f t="shared" si="92"/>
        <v>38</v>
      </c>
      <c r="BD225" s="14" t="e">
        <f t="shared" si="96"/>
        <v>#REF!</v>
      </c>
      <c r="BE225" s="14" t="e">
        <f t="shared" si="97"/>
        <v>#REF!</v>
      </c>
      <c r="BF225" s="14" t="e">
        <f t="shared" si="98"/>
        <v>#REF!</v>
      </c>
    </row>
    <row r="226" spans="37:58" ht="16.5" x14ac:dyDescent="0.2">
      <c r="AK226" s="98">
        <v>222</v>
      </c>
      <c r="AL226" s="98">
        <v>16</v>
      </c>
      <c r="AM226" s="98">
        <v>15</v>
      </c>
      <c r="AN226" s="98">
        <f t="shared" si="86"/>
        <v>32</v>
      </c>
      <c r="AO226" s="98">
        <f t="shared" si="87"/>
        <v>110</v>
      </c>
      <c r="AP226" s="98">
        <f t="shared" si="88"/>
        <v>180</v>
      </c>
      <c r="AS226" s="98">
        <v>222</v>
      </c>
      <c r="AT226" s="14">
        <f t="shared" si="89"/>
        <v>21</v>
      </c>
      <c r="AU226" s="14">
        <f t="shared" si="90"/>
        <v>42</v>
      </c>
      <c r="AV226" s="14" t="e">
        <f t="shared" si="93"/>
        <v>#REF!</v>
      </c>
      <c r="AW226" s="14" t="e">
        <f t="shared" si="94"/>
        <v>#REF!</v>
      </c>
      <c r="AX226" s="14" t="e">
        <f t="shared" si="95"/>
        <v>#REF!</v>
      </c>
      <c r="BA226" s="98">
        <v>219</v>
      </c>
      <c r="BB226" s="14">
        <f t="shared" si="91"/>
        <v>21</v>
      </c>
      <c r="BC226" s="14">
        <f t="shared" si="92"/>
        <v>39</v>
      </c>
      <c r="BD226" s="14" t="e">
        <f t="shared" si="96"/>
        <v>#REF!</v>
      </c>
      <c r="BE226" s="14" t="e">
        <f t="shared" si="97"/>
        <v>#REF!</v>
      </c>
      <c r="BF226" s="14" t="e">
        <f t="shared" si="98"/>
        <v>#REF!</v>
      </c>
    </row>
    <row r="227" spans="37:58" ht="16.5" x14ac:dyDescent="0.2">
      <c r="AK227" s="98">
        <v>223</v>
      </c>
      <c r="AL227" s="98">
        <v>17</v>
      </c>
      <c r="AM227" s="98">
        <v>1</v>
      </c>
      <c r="AN227" s="98">
        <f t="shared" ref="AN227:AN241" si="99">INDEX($D$6:$D$25,AL227)</f>
        <v>35</v>
      </c>
      <c r="AO227" s="98">
        <f t="shared" ref="AO227:AO241" si="100">INT(INDEX($F$5:$F$25,AL227)+AM227*INDEX($G$6:$G$25,AL227))</f>
        <v>92</v>
      </c>
      <c r="AP227" s="98">
        <f t="shared" ref="AP227:AP241" si="101">INT(INDEX($I$5:$I$25,AL227)+AM227*INDEX($J$6:$J$25,AL227))</f>
        <v>163</v>
      </c>
      <c r="AS227" s="98">
        <v>223</v>
      </c>
      <c r="AT227" s="14">
        <f t="shared" si="89"/>
        <v>21</v>
      </c>
      <c r="AU227" s="14">
        <f t="shared" si="90"/>
        <v>43</v>
      </c>
      <c r="AV227" s="14" t="e">
        <f t="shared" si="93"/>
        <v>#REF!</v>
      </c>
      <c r="AW227" s="14" t="e">
        <f t="shared" si="94"/>
        <v>#REF!</v>
      </c>
      <c r="AX227" s="14" t="e">
        <f t="shared" si="95"/>
        <v>#REF!</v>
      </c>
      <c r="BA227" s="98">
        <v>220</v>
      </c>
      <c r="BB227" s="14">
        <f t="shared" si="91"/>
        <v>21</v>
      </c>
      <c r="BC227" s="14">
        <f t="shared" si="92"/>
        <v>40</v>
      </c>
      <c r="BD227" s="14" t="e">
        <f t="shared" si="96"/>
        <v>#REF!</v>
      </c>
      <c r="BE227" s="14" t="e">
        <f t="shared" si="97"/>
        <v>#REF!</v>
      </c>
      <c r="BF227" s="14" t="e">
        <f t="shared" si="98"/>
        <v>#REF!</v>
      </c>
    </row>
    <row r="228" spans="37:58" ht="16.5" x14ac:dyDescent="0.2">
      <c r="AK228" s="98">
        <v>224</v>
      </c>
      <c r="AL228" s="98">
        <v>17</v>
      </c>
      <c r="AM228" s="98">
        <v>2</v>
      </c>
      <c r="AN228" s="98">
        <f t="shared" si="99"/>
        <v>35</v>
      </c>
      <c r="AO228" s="98">
        <f t="shared" si="100"/>
        <v>94</v>
      </c>
      <c r="AP228" s="98">
        <f t="shared" si="101"/>
        <v>166</v>
      </c>
      <c r="AS228" s="98">
        <v>224</v>
      </c>
      <c r="AT228" s="14">
        <f t="shared" si="89"/>
        <v>21</v>
      </c>
      <c r="AU228" s="14">
        <f t="shared" si="90"/>
        <v>44</v>
      </c>
      <c r="AV228" s="14" t="e">
        <f t="shared" si="93"/>
        <v>#REF!</v>
      </c>
      <c r="AW228" s="14" t="e">
        <f t="shared" si="94"/>
        <v>#REF!</v>
      </c>
      <c r="AX228" s="14" t="e">
        <f t="shared" si="95"/>
        <v>#REF!</v>
      </c>
      <c r="BA228" s="98">
        <v>221</v>
      </c>
      <c r="BB228" s="14">
        <f t="shared" si="91"/>
        <v>21</v>
      </c>
      <c r="BC228" s="14">
        <f t="shared" si="92"/>
        <v>41</v>
      </c>
      <c r="BD228" s="14" t="e">
        <f t="shared" si="96"/>
        <v>#REF!</v>
      </c>
      <c r="BE228" s="14" t="e">
        <f t="shared" si="97"/>
        <v>#REF!</v>
      </c>
      <c r="BF228" s="14" t="e">
        <f t="shared" si="98"/>
        <v>#REF!</v>
      </c>
    </row>
    <row r="229" spans="37:58" ht="16.5" x14ac:dyDescent="0.2">
      <c r="AK229" s="98">
        <v>225</v>
      </c>
      <c r="AL229" s="98">
        <v>17</v>
      </c>
      <c r="AM229" s="98">
        <v>3</v>
      </c>
      <c r="AN229" s="98">
        <f t="shared" si="99"/>
        <v>35</v>
      </c>
      <c r="AO229" s="98">
        <f t="shared" si="100"/>
        <v>96</v>
      </c>
      <c r="AP229" s="98">
        <f t="shared" si="101"/>
        <v>169</v>
      </c>
      <c r="AS229" s="98">
        <v>225</v>
      </c>
      <c r="AT229" s="14">
        <f t="shared" si="89"/>
        <v>21</v>
      </c>
      <c r="AU229" s="14">
        <f t="shared" si="90"/>
        <v>45</v>
      </c>
      <c r="AV229" s="14" t="e">
        <f t="shared" si="93"/>
        <v>#REF!</v>
      </c>
      <c r="AW229" s="14" t="e">
        <f t="shared" si="94"/>
        <v>#REF!</v>
      </c>
      <c r="AX229" s="14" t="e">
        <f t="shared" si="95"/>
        <v>#REF!</v>
      </c>
      <c r="BA229" s="98">
        <v>222</v>
      </c>
      <c r="BB229" s="14">
        <f t="shared" si="91"/>
        <v>21</v>
      </c>
      <c r="BC229" s="14">
        <f t="shared" si="92"/>
        <v>42</v>
      </c>
      <c r="BD229" s="14" t="e">
        <f t="shared" si="96"/>
        <v>#REF!</v>
      </c>
      <c r="BE229" s="14" t="e">
        <f t="shared" si="97"/>
        <v>#REF!</v>
      </c>
      <c r="BF229" s="14" t="e">
        <f t="shared" si="98"/>
        <v>#REF!</v>
      </c>
    </row>
    <row r="230" spans="37:58" ht="16.5" x14ac:dyDescent="0.2">
      <c r="AK230" s="98">
        <v>226</v>
      </c>
      <c r="AL230" s="98">
        <v>17</v>
      </c>
      <c r="AM230" s="98">
        <v>4</v>
      </c>
      <c r="AN230" s="98">
        <f t="shared" si="99"/>
        <v>35</v>
      </c>
      <c r="AO230" s="98">
        <f t="shared" si="100"/>
        <v>98</v>
      </c>
      <c r="AP230" s="98">
        <f t="shared" si="101"/>
        <v>172</v>
      </c>
      <c r="AS230" s="98">
        <v>226</v>
      </c>
      <c r="AT230" s="14">
        <f t="shared" si="89"/>
        <v>21</v>
      </c>
      <c r="AU230" s="14">
        <f t="shared" si="90"/>
        <v>46</v>
      </c>
      <c r="AV230" s="14" t="e">
        <f t="shared" si="93"/>
        <v>#REF!</v>
      </c>
      <c r="AW230" s="14" t="e">
        <f t="shared" si="94"/>
        <v>#REF!</v>
      </c>
      <c r="AX230" s="14" t="e">
        <f t="shared" si="95"/>
        <v>#REF!</v>
      </c>
      <c r="BA230" s="98">
        <v>223</v>
      </c>
      <c r="BB230" s="14">
        <f t="shared" si="91"/>
        <v>21</v>
      </c>
      <c r="BC230" s="14">
        <f t="shared" si="92"/>
        <v>43</v>
      </c>
      <c r="BD230" s="14" t="e">
        <f t="shared" si="96"/>
        <v>#REF!</v>
      </c>
      <c r="BE230" s="14" t="e">
        <f t="shared" si="97"/>
        <v>#REF!</v>
      </c>
      <c r="BF230" s="14" t="e">
        <f t="shared" si="98"/>
        <v>#REF!</v>
      </c>
    </row>
    <row r="231" spans="37:58" ht="16.5" x14ac:dyDescent="0.2">
      <c r="AK231" s="98">
        <v>227</v>
      </c>
      <c r="AL231" s="98">
        <v>17</v>
      </c>
      <c r="AM231" s="98">
        <v>5</v>
      </c>
      <c r="AN231" s="98">
        <f t="shared" si="99"/>
        <v>35</v>
      </c>
      <c r="AO231" s="98">
        <f t="shared" si="100"/>
        <v>100</v>
      </c>
      <c r="AP231" s="98">
        <f t="shared" si="101"/>
        <v>175</v>
      </c>
      <c r="AS231" s="98">
        <v>227</v>
      </c>
      <c r="AT231" s="14">
        <f t="shared" si="89"/>
        <v>21</v>
      </c>
      <c r="AU231" s="14">
        <f t="shared" si="90"/>
        <v>47</v>
      </c>
      <c r="AV231" s="14" t="e">
        <f t="shared" si="93"/>
        <v>#REF!</v>
      </c>
      <c r="AW231" s="14" t="e">
        <f t="shared" si="94"/>
        <v>#REF!</v>
      </c>
      <c r="AX231" s="14" t="e">
        <f t="shared" si="95"/>
        <v>#REF!</v>
      </c>
      <c r="BA231" s="98">
        <v>224</v>
      </c>
      <c r="BB231" s="14">
        <f t="shared" si="91"/>
        <v>21</v>
      </c>
      <c r="BC231" s="14">
        <f t="shared" si="92"/>
        <v>44</v>
      </c>
      <c r="BD231" s="14" t="e">
        <f t="shared" si="96"/>
        <v>#REF!</v>
      </c>
      <c r="BE231" s="14" t="e">
        <f t="shared" si="97"/>
        <v>#REF!</v>
      </c>
      <c r="BF231" s="14" t="e">
        <f t="shared" si="98"/>
        <v>#REF!</v>
      </c>
    </row>
    <row r="232" spans="37:58" ht="16.5" x14ac:dyDescent="0.2">
      <c r="AK232" s="98">
        <v>228</v>
      </c>
      <c r="AL232" s="98">
        <v>17</v>
      </c>
      <c r="AM232" s="98">
        <v>6</v>
      </c>
      <c r="AN232" s="98">
        <f t="shared" si="99"/>
        <v>35</v>
      </c>
      <c r="AO232" s="98">
        <f t="shared" si="100"/>
        <v>102</v>
      </c>
      <c r="AP232" s="98">
        <f t="shared" si="101"/>
        <v>178</v>
      </c>
      <c r="AS232" s="98">
        <v>228</v>
      </c>
      <c r="AT232" s="14">
        <f t="shared" si="89"/>
        <v>21</v>
      </c>
      <c r="AU232" s="14">
        <f t="shared" si="90"/>
        <v>48</v>
      </c>
      <c r="AV232" s="14" t="e">
        <f t="shared" si="93"/>
        <v>#REF!</v>
      </c>
      <c r="AW232" s="14" t="e">
        <f t="shared" si="94"/>
        <v>#REF!</v>
      </c>
      <c r="AX232" s="14" t="e">
        <f t="shared" si="95"/>
        <v>#REF!</v>
      </c>
      <c r="BA232" s="98">
        <v>225</v>
      </c>
      <c r="BB232" s="14">
        <f t="shared" si="91"/>
        <v>21</v>
      </c>
      <c r="BC232" s="14">
        <f t="shared" si="92"/>
        <v>45</v>
      </c>
      <c r="BD232" s="14" t="e">
        <f t="shared" si="96"/>
        <v>#REF!</v>
      </c>
      <c r="BE232" s="14" t="e">
        <f t="shared" si="97"/>
        <v>#REF!</v>
      </c>
      <c r="BF232" s="14" t="e">
        <f t="shared" si="98"/>
        <v>#REF!</v>
      </c>
    </row>
    <row r="233" spans="37:58" ht="16.5" x14ac:dyDescent="0.2">
      <c r="AK233" s="98">
        <v>229</v>
      </c>
      <c r="AL233" s="98">
        <v>17</v>
      </c>
      <c r="AM233" s="98">
        <v>7</v>
      </c>
      <c r="AN233" s="98">
        <f t="shared" si="99"/>
        <v>35</v>
      </c>
      <c r="AO233" s="98">
        <f t="shared" si="100"/>
        <v>104</v>
      </c>
      <c r="AP233" s="98">
        <f t="shared" si="101"/>
        <v>181</v>
      </c>
      <c r="AS233" s="98">
        <v>229</v>
      </c>
      <c r="AT233" s="14">
        <f t="shared" si="89"/>
        <v>21</v>
      </c>
      <c r="AU233" s="14">
        <f t="shared" si="90"/>
        <v>49</v>
      </c>
      <c r="AV233" s="14" t="e">
        <f t="shared" si="93"/>
        <v>#REF!</v>
      </c>
      <c r="AW233" s="14" t="e">
        <f t="shared" si="94"/>
        <v>#REF!</v>
      </c>
      <c r="AX233" s="14" t="e">
        <f t="shared" si="95"/>
        <v>#REF!</v>
      </c>
      <c r="BA233" s="98">
        <v>226</v>
      </c>
      <c r="BB233" s="14">
        <f t="shared" si="91"/>
        <v>21</v>
      </c>
      <c r="BC233" s="14">
        <f t="shared" si="92"/>
        <v>46</v>
      </c>
      <c r="BD233" s="14" t="e">
        <f t="shared" si="96"/>
        <v>#REF!</v>
      </c>
      <c r="BE233" s="14" t="e">
        <f t="shared" si="97"/>
        <v>#REF!</v>
      </c>
      <c r="BF233" s="14" t="e">
        <f t="shared" si="98"/>
        <v>#REF!</v>
      </c>
    </row>
    <row r="234" spans="37:58" ht="16.5" x14ac:dyDescent="0.2">
      <c r="AK234" s="98">
        <v>230</v>
      </c>
      <c r="AL234" s="98">
        <v>17</v>
      </c>
      <c r="AM234" s="98">
        <v>8</v>
      </c>
      <c r="AN234" s="98">
        <f t="shared" si="99"/>
        <v>35</v>
      </c>
      <c r="AO234" s="98">
        <f t="shared" si="100"/>
        <v>106</v>
      </c>
      <c r="AP234" s="98">
        <f t="shared" si="101"/>
        <v>184</v>
      </c>
      <c r="AS234" s="98">
        <v>230</v>
      </c>
      <c r="AT234" s="14">
        <f t="shared" si="89"/>
        <v>21</v>
      </c>
      <c r="AU234" s="14">
        <f t="shared" si="90"/>
        <v>50</v>
      </c>
      <c r="AV234" s="14" t="e">
        <f t="shared" si="93"/>
        <v>#REF!</v>
      </c>
      <c r="AW234" s="14" t="e">
        <f t="shared" si="94"/>
        <v>#REF!</v>
      </c>
      <c r="AX234" s="14" t="e">
        <f t="shared" si="95"/>
        <v>#REF!</v>
      </c>
      <c r="BA234" s="98">
        <v>227</v>
      </c>
      <c r="BB234" s="14">
        <f t="shared" si="91"/>
        <v>21</v>
      </c>
      <c r="BC234" s="14">
        <f t="shared" si="92"/>
        <v>47</v>
      </c>
      <c r="BD234" s="14" t="e">
        <f t="shared" si="96"/>
        <v>#REF!</v>
      </c>
      <c r="BE234" s="14" t="e">
        <f t="shared" si="97"/>
        <v>#REF!</v>
      </c>
      <c r="BF234" s="14" t="e">
        <f t="shared" si="98"/>
        <v>#REF!</v>
      </c>
    </row>
    <row r="235" spans="37:58" ht="16.5" x14ac:dyDescent="0.2">
      <c r="AK235" s="98">
        <v>231</v>
      </c>
      <c r="AL235" s="98">
        <v>17</v>
      </c>
      <c r="AM235" s="98">
        <v>9</v>
      </c>
      <c r="AN235" s="98">
        <f t="shared" si="99"/>
        <v>35</v>
      </c>
      <c r="AO235" s="98">
        <f t="shared" si="100"/>
        <v>108</v>
      </c>
      <c r="AP235" s="98">
        <f t="shared" si="101"/>
        <v>187</v>
      </c>
      <c r="AS235" s="98">
        <v>231</v>
      </c>
      <c r="AT235" s="14">
        <f t="shared" si="89"/>
        <v>21</v>
      </c>
      <c r="AU235" s="14">
        <f t="shared" si="90"/>
        <v>51</v>
      </c>
      <c r="AV235" s="14" t="e">
        <f t="shared" si="93"/>
        <v>#REF!</v>
      </c>
      <c r="AW235" s="14" t="e">
        <f t="shared" si="94"/>
        <v>#REF!</v>
      </c>
      <c r="AX235" s="14" t="e">
        <f t="shared" si="95"/>
        <v>#REF!</v>
      </c>
      <c r="BA235" s="98">
        <v>228</v>
      </c>
      <c r="BB235" s="14">
        <f t="shared" si="91"/>
        <v>21</v>
      </c>
      <c r="BC235" s="14">
        <f t="shared" si="92"/>
        <v>48</v>
      </c>
      <c r="BD235" s="14" t="e">
        <f t="shared" si="96"/>
        <v>#REF!</v>
      </c>
      <c r="BE235" s="14" t="e">
        <f t="shared" si="97"/>
        <v>#REF!</v>
      </c>
      <c r="BF235" s="14" t="e">
        <f t="shared" si="98"/>
        <v>#REF!</v>
      </c>
    </row>
    <row r="236" spans="37:58" ht="16.5" x14ac:dyDescent="0.2">
      <c r="AK236" s="98">
        <v>232</v>
      </c>
      <c r="AL236" s="98">
        <v>17</v>
      </c>
      <c r="AM236" s="98">
        <v>10</v>
      </c>
      <c r="AN236" s="98">
        <f t="shared" si="99"/>
        <v>35</v>
      </c>
      <c r="AO236" s="98">
        <f t="shared" si="100"/>
        <v>110</v>
      </c>
      <c r="AP236" s="98">
        <f t="shared" si="101"/>
        <v>190</v>
      </c>
      <c r="AS236" s="98">
        <v>232</v>
      </c>
      <c r="AT236" s="14">
        <f t="shared" si="89"/>
        <v>21</v>
      </c>
      <c r="AU236" s="14">
        <f t="shared" si="90"/>
        <v>52</v>
      </c>
      <c r="AV236" s="14" t="e">
        <f t="shared" si="93"/>
        <v>#REF!</v>
      </c>
      <c r="AW236" s="14" t="e">
        <f t="shared" si="94"/>
        <v>#REF!</v>
      </c>
      <c r="AX236" s="14" t="e">
        <f t="shared" si="95"/>
        <v>#REF!</v>
      </c>
      <c r="BA236" s="98">
        <v>229</v>
      </c>
      <c r="BB236" s="14">
        <f t="shared" si="91"/>
        <v>21</v>
      </c>
      <c r="BC236" s="14">
        <f t="shared" si="92"/>
        <v>49</v>
      </c>
      <c r="BD236" s="14" t="e">
        <f t="shared" si="96"/>
        <v>#REF!</v>
      </c>
      <c r="BE236" s="14" t="e">
        <f t="shared" si="97"/>
        <v>#REF!</v>
      </c>
      <c r="BF236" s="14" t="e">
        <f t="shared" si="98"/>
        <v>#REF!</v>
      </c>
    </row>
    <row r="237" spans="37:58" ht="16.5" x14ac:dyDescent="0.2">
      <c r="AK237" s="98">
        <v>233</v>
      </c>
      <c r="AL237" s="98">
        <v>17</v>
      </c>
      <c r="AM237" s="98">
        <v>11</v>
      </c>
      <c r="AN237" s="98">
        <f t="shared" si="99"/>
        <v>35</v>
      </c>
      <c r="AO237" s="98">
        <f t="shared" si="100"/>
        <v>112</v>
      </c>
      <c r="AP237" s="98">
        <f t="shared" si="101"/>
        <v>193</v>
      </c>
      <c r="AS237" s="98">
        <v>233</v>
      </c>
      <c r="AT237" s="14">
        <f t="shared" si="89"/>
        <v>21</v>
      </c>
      <c r="AU237" s="14">
        <f t="shared" si="90"/>
        <v>53</v>
      </c>
      <c r="AV237" s="14" t="e">
        <f t="shared" si="93"/>
        <v>#REF!</v>
      </c>
      <c r="AW237" s="14" t="e">
        <f t="shared" si="94"/>
        <v>#REF!</v>
      </c>
      <c r="AX237" s="14" t="e">
        <f t="shared" si="95"/>
        <v>#REF!</v>
      </c>
      <c r="BA237" s="98">
        <v>230</v>
      </c>
      <c r="BB237" s="14">
        <f t="shared" si="91"/>
        <v>21</v>
      </c>
      <c r="BC237" s="14">
        <f t="shared" si="92"/>
        <v>50</v>
      </c>
      <c r="BD237" s="14" t="e">
        <f t="shared" si="96"/>
        <v>#REF!</v>
      </c>
      <c r="BE237" s="14" t="e">
        <f t="shared" si="97"/>
        <v>#REF!</v>
      </c>
      <c r="BF237" s="14" t="e">
        <f t="shared" si="98"/>
        <v>#REF!</v>
      </c>
    </row>
    <row r="238" spans="37:58" ht="16.5" x14ac:dyDescent="0.2">
      <c r="AK238" s="98">
        <v>234</v>
      </c>
      <c r="AL238" s="98">
        <v>17</v>
      </c>
      <c r="AM238" s="98">
        <v>12</v>
      </c>
      <c r="AN238" s="98">
        <f t="shared" si="99"/>
        <v>35</v>
      </c>
      <c r="AO238" s="98">
        <f t="shared" si="100"/>
        <v>114</v>
      </c>
      <c r="AP238" s="98">
        <f t="shared" si="101"/>
        <v>196</v>
      </c>
      <c r="AS238" s="98">
        <v>234</v>
      </c>
      <c r="AT238" s="14">
        <f t="shared" si="89"/>
        <v>21</v>
      </c>
      <c r="AU238" s="14">
        <f t="shared" si="90"/>
        <v>54</v>
      </c>
      <c r="AV238" s="14" t="e">
        <f t="shared" si="93"/>
        <v>#REF!</v>
      </c>
      <c r="AW238" s="14" t="e">
        <f t="shared" si="94"/>
        <v>#REF!</v>
      </c>
      <c r="AX238" s="14" t="e">
        <f t="shared" si="95"/>
        <v>#REF!</v>
      </c>
      <c r="BA238" s="98">
        <v>231</v>
      </c>
      <c r="BB238" s="14">
        <f t="shared" si="91"/>
        <v>21</v>
      </c>
      <c r="BC238" s="14">
        <f t="shared" si="92"/>
        <v>51</v>
      </c>
      <c r="BD238" s="14" t="e">
        <f t="shared" si="96"/>
        <v>#REF!</v>
      </c>
      <c r="BE238" s="14" t="e">
        <f t="shared" si="97"/>
        <v>#REF!</v>
      </c>
      <c r="BF238" s="14" t="e">
        <f t="shared" si="98"/>
        <v>#REF!</v>
      </c>
    </row>
    <row r="239" spans="37:58" ht="16.5" x14ac:dyDescent="0.2">
      <c r="AK239" s="98">
        <v>235</v>
      </c>
      <c r="AL239" s="98">
        <v>17</v>
      </c>
      <c r="AM239" s="98">
        <v>13</v>
      </c>
      <c r="AN239" s="98">
        <f t="shared" si="99"/>
        <v>35</v>
      </c>
      <c r="AO239" s="98">
        <f t="shared" si="100"/>
        <v>116</v>
      </c>
      <c r="AP239" s="98">
        <f t="shared" si="101"/>
        <v>199</v>
      </c>
      <c r="AS239" s="98">
        <v>235</v>
      </c>
      <c r="AT239" s="14">
        <f t="shared" si="89"/>
        <v>21</v>
      </c>
      <c r="AU239" s="14">
        <f t="shared" si="90"/>
        <v>55</v>
      </c>
      <c r="AV239" s="14" t="e">
        <f t="shared" si="93"/>
        <v>#REF!</v>
      </c>
      <c r="AW239" s="14" t="e">
        <f t="shared" si="94"/>
        <v>#REF!</v>
      </c>
      <c r="AX239" s="14" t="e">
        <f t="shared" si="95"/>
        <v>#REF!</v>
      </c>
      <c r="BA239" s="98">
        <v>232</v>
      </c>
      <c r="BB239" s="14">
        <f t="shared" si="91"/>
        <v>21</v>
      </c>
      <c r="BC239" s="14">
        <f t="shared" si="92"/>
        <v>52</v>
      </c>
      <c r="BD239" s="14" t="e">
        <f t="shared" si="96"/>
        <v>#REF!</v>
      </c>
      <c r="BE239" s="14" t="e">
        <f t="shared" si="97"/>
        <v>#REF!</v>
      </c>
      <c r="BF239" s="14" t="e">
        <f t="shared" si="98"/>
        <v>#REF!</v>
      </c>
    </row>
    <row r="240" spans="37:58" ht="16.5" x14ac:dyDescent="0.2">
      <c r="AK240" s="98">
        <v>236</v>
      </c>
      <c r="AL240" s="98">
        <v>17</v>
      </c>
      <c r="AM240" s="98">
        <v>14</v>
      </c>
      <c r="AN240" s="98">
        <f t="shared" si="99"/>
        <v>35</v>
      </c>
      <c r="AO240" s="98">
        <f t="shared" si="100"/>
        <v>118</v>
      </c>
      <c r="AP240" s="98">
        <f t="shared" si="101"/>
        <v>202</v>
      </c>
      <c r="AS240" s="98">
        <v>236</v>
      </c>
      <c r="AT240" s="14">
        <f t="shared" si="89"/>
        <v>21</v>
      </c>
      <c r="AU240" s="14">
        <f t="shared" si="90"/>
        <v>56</v>
      </c>
      <c r="AV240" s="14" t="e">
        <f t="shared" si="93"/>
        <v>#REF!</v>
      </c>
      <c r="AW240" s="14" t="e">
        <f t="shared" si="94"/>
        <v>#REF!</v>
      </c>
      <c r="AX240" s="14" t="e">
        <f t="shared" si="95"/>
        <v>#REF!</v>
      </c>
      <c r="BA240" s="98">
        <v>233</v>
      </c>
      <c r="BB240" s="14">
        <f t="shared" si="91"/>
        <v>21</v>
      </c>
      <c r="BC240" s="14">
        <f t="shared" si="92"/>
        <v>53</v>
      </c>
      <c r="BD240" s="14" t="e">
        <f t="shared" si="96"/>
        <v>#REF!</v>
      </c>
      <c r="BE240" s="14" t="e">
        <f t="shared" si="97"/>
        <v>#REF!</v>
      </c>
      <c r="BF240" s="14" t="e">
        <f t="shared" si="98"/>
        <v>#REF!</v>
      </c>
    </row>
    <row r="241" spans="37:58" ht="16.5" x14ac:dyDescent="0.2">
      <c r="AK241" s="98">
        <v>237</v>
      </c>
      <c r="AL241" s="98">
        <v>17</v>
      </c>
      <c r="AM241" s="98">
        <v>15</v>
      </c>
      <c r="AN241" s="98">
        <f t="shared" si="99"/>
        <v>35</v>
      </c>
      <c r="AO241" s="98">
        <f t="shared" si="100"/>
        <v>120</v>
      </c>
      <c r="AP241" s="98">
        <f t="shared" si="101"/>
        <v>205</v>
      </c>
      <c r="AS241" s="98">
        <v>237</v>
      </c>
      <c r="AT241" s="14">
        <f t="shared" si="89"/>
        <v>21</v>
      </c>
      <c r="AU241" s="14">
        <f t="shared" si="90"/>
        <v>57</v>
      </c>
      <c r="AV241" s="14" t="e">
        <f t="shared" si="93"/>
        <v>#REF!</v>
      </c>
      <c r="AW241" s="14" t="e">
        <f t="shared" si="94"/>
        <v>#REF!</v>
      </c>
      <c r="AX241" s="14" t="e">
        <f t="shared" si="95"/>
        <v>#REF!</v>
      </c>
      <c r="BA241" s="98">
        <v>234</v>
      </c>
      <c r="BB241" s="14">
        <f t="shared" si="91"/>
        <v>21</v>
      </c>
      <c r="BC241" s="14">
        <f t="shared" si="92"/>
        <v>54</v>
      </c>
      <c r="BD241" s="14" t="e">
        <f t="shared" si="96"/>
        <v>#REF!</v>
      </c>
      <c r="BE241" s="14" t="e">
        <f t="shared" si="97"/>
        <v>#REF!</v>
      </c>
      <c r="BF241" s="14" t="e">
        <f t="shared" si="98"/>
        <v>#REF!</v>
      </c>
    </row>
    <row r="242" spans="37:58" ht="16.5" x14ac:dyDescent="0.2">
      <c r="AK242" s="98">
        <v>238</v>
      </c>
      <c r="AL242" s="98">
        <v>18</v>
      </c>
      <c r="AM242" s="98">
        <v>1</v>
      </c>
      <c r="AN242" s="98">
        <f t="shared" ref="AN242:AN256" si="102">INDEX($D$6:$D$25,AL242)</f>
        <v>37</v>
      </c>
      <c r="AO242" s="98">
        <f t="shared" ref="AO242:AO256" si="103">INT(INDEX($F$5:$F$25,AL242)+AM242*INDEX($G$6:$G$25,AL242))</f>
        <v>102</v>
      </c>
      <c r="AP242" s="98">
        <f t="shared" ref="AP242:AP256" si="104">INT(INDEX($I$5:$I$25,AL242)+AM242*INDEX($J$6:$J$25,AL242))</f>
        <v>177</v>
      </c>
      <c r="AS242" s="98">
        <v>238</v>
      </c>
      <c r="AT242" s="14">
        <f t="shared" si="89"/>
        <v>21</v>
      </c>
      <c r="AU242" s="14">
        <f t="shared" si="90"/>
        <v>58</v>
      </c>
      <c r="AV242" s="14" t="e">
        <f t="shared" si="93"/>
        <v>#REF!</v>
      </c>
      <c r="AW242" s="14" t="e">
        <f t="shared" si="94"/>
        <v>#REF!</v>
      </c>
      <c r="AX242" s="14" t="e">
        <f t="shared" si="95"/>
        <v>#REF!</v>
      </c>
      <c r="BA242" s="98">
        <v>235</v>
      </c>
      <c r="BB242" s="14">
        <f t="shared" si="91"/>
        <v>21</v>
      </c>
      <c r="BC242" s="14">
        <f t="shared" si="92"/>
        <v>55</v>
      </c>
      <c r="BD242" s="14" t="e">
        <f t="shared" si="96"/>
        <v>#REF!</v>
      </c>
      <c r="BE242" s="14" t="e">
        <f t="shared" si="97"/>
        <v>#REF!</v>
      </c>
      <c r="BF242" s="14" t="e">
        <f t="shared" si="98"/>
        <v>#REF!</v>
      </c>
    </row>
    <row r="243" spans="37:58" ht="16.5" x14ac:dyDescent="0.2">
      <c r="AK243" s="98">
        <v>239</v>
      </c>
      <c r="AL243" s="98">
        <v>18</v>
      </c>
      <c r="AM243" s="98">
        <v>2</v>
      </c>
      <c r="AN243" s="98">
        <f t="shared" si="102"/>
        <v>37</v>
      </c>
      <c r="AO243" s="98">
        <f t="shared" si="103"/>
        <v>104</v>
      </c>
      <c r="AP243" s="98">
        <f t="shared" si="104"/>
        <v>179</v>
      </c>
      <c r="AS243" s="98">
        <v>239</v>
      </c>
      <c r="AT243" s="14">
        <f t="shared" si="89"/>
        <v>21</v>
      </c>
      <c r="AU243" s="14">
        <f t="shared" si="90"/>
        <v>59</v>
      </c>
      <c r="AV243" s="14" t="e">
        <f t="shared" si="93"/>
        <v>#REF!</v>
      </c>
      <c r="AW243" s="14" t="e">
        <f t="shared" si="94"/>
        <v>#REF!</v>
      </c>
      <c r="AX243" s="14" t="e">
        <f t="shared" si="95"/>
        <v>#REF!</v>
      </c>
      <c r="BA243" s="98">
        <v>236</v>
      </c>
      <c r="BB243" s="14">
        <f t="shared" si="91"/>
        <v>21</v>
      </c>
      <c r="BC243" s="14">
        <f t="shared" si="92"/>
        <v>56</v>
      </c>
      <c r="BD243" s="14" t="e">
        <f t="shared" si="96"/>
        <v>#REF!</v>
      </c>
      <c r="BE243" s="14" t="e">
        <f t="shared" si="97"/>
        <v>#REF!</v>
      </c>
      <c r="BF243" s="14" t="e">
        <f t="shared" si="98"/>
        <v>#REF!</v>
      </c>
    </row>
    <row r="244" spans="37:58" ht="16.5" x14ac:dyDescent="0.2">
      <c r="AK244" s="98">
        <v>240</v>
      </c>
      <c r="AL244" s="98">
        <v>18</v>
      </c>
      <c r="AM244" s="98">
        <v>3</v>
      </c>
      <c r="AN244" s="98">
        <f t="shared" si="102"/>
        <v>37</v>
      </c>
      <c r="AO244" s="98">
        <f t="shared" si="103"/>
        <v>106</v>
      </c>
      <c r="AP244" s="98">
        <f t="shared" si="104"/>
        <v>181</v>
      </c>
      <c r="AS244" s="98">
        <v>240</v>
      </c>
      <c r="AT244" s="14">
        <f t="shared" si="89"/>
        <v>21</v>
      </c>
      <c r="AU244" s="14">
        <f t="shared" si="90"/>
        <v>60</v>
      </c>
      <c r="AV244" s="14" t="e">
        <f t="shared" si="93"/>
        <v>#REF!</v>
      </c>
      <c r="AW244" s="14" t="e">
        <f t="shared" si="94"/>
        <v>#REF!</v>
      </c>
      <c r="AX244" s="14" t="e">
        <f t="shared" si="95"/>
        <v>#REF!</v>
      </c>
      <c r="BA244" s="98">
        <v>237</v>
      </c>
      <c r="BB244" s="14">
        <f t="shared" si="91"/>
        <v>21</v>
      </c>
      <c r="BC244" s="14">
        <f t="shared" si="92"/>
        <v>57</v>
      </c>
      <c r="BD244" s="14" t="e">
        <f t="shared" si="96"/>
        <v>#REF!</v>
      </c>
      <c r="BE244" s="14" t="e">
        <f t="shared" si="97"/>
        <v>#REF!</v>
      </c>
      <c r="BF244" s="14" t="e">
        <f t="shared" si="98"/>
        <v>#REF!</v>
      </c>
    </row>
    <row r="245" spans="37:58" ht="16.5" x14ac:dyDescent="0.2">
      <c r="AK245" s="98">
        <v>241</v>
      </c>
      <c r="AL245" s="98">
        <v>18</v>
      </c>
      <c r="AM245" s="98">
        <v>4</v>
      </c>
      <c r="AN245" s="98">
        <f t="shared" si="102"/>
        <v>37</v>
      </c>
      <c r="AO245" s="98">
        <f t="shared" si="103"/>
        <v>108</v>
      </c>
      <c r="AP245" s="98">
        <f t="shared" si="104"/>
        <v>183</v>
      </c>
      <c r="AS245" s="98">
        <v>241</v>
      </c>
      <c r="AT245" s="14">
        <f t="shared" si="89"/>
        <v>21</v>
      </c>
      <c r="AU245" s="14">
        <f t="shared" si="90"/>
        <v>61</v>
      </c>
      <c r="AV245" s="14" t="e">
        <f t="shared" si="93"/>
        <v>#REF!</v>
      </c>
      <c r="AW245" s="14" t="e">
        <f t="shared" si="94"/>
        <v>#REF!</v>
      </c>
      <c r="AX245" s="14" t="e">
        <f t="shared" si="95"/>
        <v>#REF!</v>
      </c>
      <c r="BA245" s="98">
        <v>238</v>
      </c>
      <c r="BB245" s="14">
        <f t="shared" si="91"/>
        <v>21</v>
      </c>
      <c r="BC245" s="14">
        <f t="shared" si="92"/>
        <v>58</v>
      </c>
      <c r="BD245" s="14" t="e">
        <f t="shared" si="96"/>
        <v>#REF!</v>
      </c>
      <c r="BE245" s="14" t="e">
        <f t="shared" si="97"/>
        <v>#REF!</v>
      </c>
      <c r="BF245" s="14" t="e">
        <f t="shared" si="98"/>
        <v>#REF!</v>
      </c>
    </row>
    <row r="246" spans="37:58" ht="16.5" x14ac:dyDescent="0.2">
      <c r="AK246" s="98">
        <v>242</v>
      </c>
      <c r="AL246" s="98">
        <v>18</v>
      </c>
      <c r="AM246" s="98">
        <v>5</v>
      </c>
      <c r="AN246" s="98">
        <f t="shared" si="102"/>
        <v>37</v>
      </c>
      <c r="AO246" s="98">
        <f t="shared" si="103"/>
        <v>110</v>
      </c>
      <c r="AP246" s="98">
        <f t="shared" si="104"/>
        <v>185</v>
      </c>
      <c r="AS246" s="98">
        <v>242</v>
      </c>
      <c r="AT246" s="14">
        <f t="shared" si="89"/>
        <v>21</v>
      </c>
      <c r="AU246" s="14">
        <f t="shared" si="90"/>
        <v>62</v>
      </c>
      <c r="AV246" s="14" t="e">
        <f t="shared" si="93"/>
        <v>#REF!</v>
      </c>
      <c r="AW246" s="14" t="e">
        <f t="shared" si="94"/>
        <v>#REF!</v>
      </c>
      <c r="AX246" s="14" t="e">
        <f t="shared" si="95"/>
        <v>#REF!</v>
      </c>
      <c r="BA246" s="98">
        <v>239</v>
      </c>
      <c r="BB246" s="14">
        <f t="shared" si="91"/>
        <v>21</v>
      </c>
      <c r="BC246" s="14">
        <f t="shared" si="92"/>
        <v>59</v>
      </c>
      <c r="BD246" s="14" t="e">
        <f t="shared" si="96"/>
        <v>#REF!</v>
      </c>
      <c r="BE246" s="14" t="e">
        <f t="shared" si="97"/>
        <v>#REF!</v>
      </c>
      <c r="BF246" s="14" t="e">
        <f t="shared" si="98"/>
        <v>#REF!</v>
      </c>
    </row>
    <row r="247" spans="37:58" ht="16.5" x14ac:dyDescent="0.2">
      <c r="AK247" s="98">
        <v>243</v>
      </c>
      <c r="AL247" s="98">
        <v>18</v>
      </c>
      <c r="AM247" s="98">
        <v>6</v>
      </c>
      <c r="AN247" s="98">
        <f t="shared" si="102"/>
        <v>37</v>
      </c>
      <c r="AO247" s="98">
        <f t="shared" si="103"/>
        <v>112</v>
      </c>
      <c r="AP247" s="98">
        <f t="shared" si="104"/>
        <v>187</v>
      </c>
      <c r="AS247" s="98">
        <v>243</v>
      </c>
      <c r="AT247" s="14">
        <f t="shared" si="89"/>
        <v>21</v>
      </c>
      <c r="AU247" s="14">
        <f t="shared" si="90"/>
        <v>63</v>
      </c>
      <c r="AV247" s="14" t="e">
        <f t="shared" si="93"/>
        <v>#REF!</v>
      </c>
      <c r="AW247" s="14" t="e">
        <f t="shared" si="94"/>
        <v>#REF!</v>
      </c>
      <c r="AX247" s="14" t="e">
        <f t="shared" si="95"/>
        <v>#REF!</v>
      </c>
      <c r="BA247" s="98">
        <v>240</v>
      </c>
      <c r="BB247" s="14">
        <f t="shared" si="91"/>
        <v>21</v>
      </c>
      <c r="BC247" s="14">
        <f t="shared" si="92"/>
        <v>60</v>
      </c>
      <c r="BD247" s="14" t="e">
        <f t="shared" si="96"/>
        <v>#REF!</v>
      </c>
      <c r="BE247" s="14" t="e">
        <f t="shared" si="97"/>
        <v>#REF!</v>
      </c>
      <c r="BF247" s="14" t="e">
        <f t="shared" si="98"/>
        <v>#REF!</v>
      </c>
    </row>
    <row r="248" spans="37:58" ht="16.5" x14ac:dyDescent="0.2">
      <c r="AK248" s="98">
        <v>244</v>
      </c>
      <c r="AL248" s="98">
        <v>18</v>
      </c>
      <c r="AM248" s="98">
        <v>7</v>
      </c>
      <c r="AN248" s="98">
        <f t="shared" si="102"/>
        <v>37</v>
      </c>
      <c r="AO248" s="98">
        <f t="shared" si="103"/>
        <v>114</v>
      </c>
      <c r="AP248" s="98">
        <f t="shared" si="104"/>
        <v>189</v>
      </c>
      <c r="AS248" s="98">
        <v>244</v>
      </c>
      <c r="AT248" s="14">
        <f t="shared" si="89"/>
        <v>21</v>
      </c>
      <c r="AU248" s="14">
        <f t="shared" si="90"/>
        <v>64</v>
      </c>
      <c r="AV248" s="14" t="e">
        <f t="shared" si="93"/>
        <v>#REF!</v>
      </c>
      <c r="AW248" s="14" t="e">
        <f t="shared" si="94"/>
        <v>#REF!</v>
      </c>
      <c r="AX248" s="14" t="e">
        <f t="shared" si="95"/>
        <v>#REF!</v>
      </c>
      <c r="BA248" s="98">
        <v>241</v>
      </c>
      <c r="BB248" s="14">
        <f t="shared" si="91"/>
        <v>21</v>
      </c>
      <c r="BC248" s="14">
        <f t="shared" si="92"/>
        <v>61</v>
      </c>
      <c r="BD248" s="14" t="e">
        <f t="shared" si="96"/>
        <v>#REF!</v>
      </c>
      <c r="BE248" s="14" t="e">
        <f t="shared" si="97"/>
        <v>#REF!</v>
      </c>
      <c r="BF248" s="14" t="e">
        <f t="shared" si="98"/>
        <v>#REF!</v>
      </c>
    </row>
    <row r="249" spans="37:58" ht="16.5" x14ac:dyDescent="0.2">
      <c r="AK249" s="98">
        <v>245</v>
      </c>
      <c r="AL249" s="98">
        <v>18</v>
      </c>
      <c r="AM249" s="98">
        <v>8</v>
      </c>
      <c r="AN249" s="98">
        <f t="shared" si="102"/>
        <v>37</v>
      </c>
      <c r="AO249" s="98">
        <f t="shared" si="103"/>
        <v>116</v>
      </c>
      <c r="AP249" s="98">
        <f t="shared" si="104"/>
        <v>191</v>
      </c>
      <c r="AS249" s="98">
        <v>245</v>
      </c>
      <c r="AT249" s="14">
        <f t="shared" si="89"/>
        <v>21</v>
      </c>
      <c r="AU249" s="14">
        <f t="shared" si="90"/>
        <v>65</v>
      </c>
      <c r="AV249" s="14" t="e">
        <f t="shared" si="93"/>
        <v>#REF!</v>
      </c>
      <c r="AW249" s="14" t="e">
        <f t="shared" si="94"/>
        <v>#REF!</v>
      </c>
      <c r="AX249" s="14" t="e">
        <f t="shared" si="95"/>
        <v>#REF!</v>
      </c>
      <c r="BA249" s="98">
        <v>242</v>
      </c>
      <c r="BB249" s="14">
        <f t="shared" si="91"/>
        <v>21</v>
      </c>
      <c r="BC249" s="14">
        <f t="shared" si="92"/>
        <v>62</v>
      </c>
      <c r="BD249" s="14" t="e">
        <f t="shared" si="96"/>
        <v>#REF!</v>
      </c>
      <c r="BE249" s="14" t="e">
        <f t="shared" si="97"/>
        <v>#REF!</v>
      </c>
      <c r="BF249" s="14" t="e">
        <f t="shared" si="98"/>
        <v>#REF!</v>
      </c>
    </row>
    <row r="250" spans="37:58" ht="16.5" x14ac:dyDescent="0.2">
      <c r="AK250" s="98">
        <v>246</v>
      </c>
      <c r="AL250" s="98">
        <v>18</v>
      </c>
      <c r="AM250" s="98">
        <v>9</v>
      </c>
      <c r="AN250" s="98">
        <f t="shared" si="102"/>
        <v>37</v>
      </c>
      <c r="AO250" s="98">
        <f t="shared" si="103"/>
        <v>118</v>
      </c>
      <c r="AP250" s="98">
        <f t="shared" si="104"/>
        <v>193</v>
      </c>
      <c r="AS250" s="98">
        <v>246</v>
      </c>
      <c r="AT250" s="14">
        <f t="shared" si="89"/>
        <v>21</v>
      </c>
      <c r="AU250" s="14">
        <f t="shared" si="90"/>
        <v>66</v>
      </c>
      <c r="AV250" s="14" t="e">
        <f t="shared" si="93"/>
        <v>#REF!</v>
      </c>
      <c r="AW250" s="14" t="e">
        <f t="shared" si="94"/>
        <v>#REF!</v>
      </c>
      <c r="AX250" s="14" t="e">
        <f t="shared" si="95"/>
        <v>#REF!</v>
      </c>
      <c r="BA250" s="98">
        <v>243</v>
      </c>
      <c r="BB250" s="14">
        <f t="shared" si="91"/>
        <v>21</v>
      </c>
      <c r="BC250" s="14">
        <f t="shared" si="92"/>
        <v>63</v>
      </c>
      <c r="BD250" s="14" t="e">
        <f t="shared" si="96"/>
        <v>#REF!</v>
      </c>
      <c r="BE250" s="14" t="e">
        <f t="shared" si="97"/>
        <v>#REF!</v>
      </c>
      <c r="BF250" s="14" t="e">
        <f t="shared" si="98"/>
        <v>#REF!</v>
      </c>
    </row>
    <row r="251" spans="37:58" ht="16.5" x14ac:dyDescent="0.2">
      <c r="AK251" s="98">
        <v>247</v>
      </c>
      <c r="AL251" s="98">
        <v>18</v>
      </c>
      <c r="AM251" s="98">
        <v>10</v>
      </c>
      <c r="AN251" s="98">
        <f t="shared" si="102"/>
        <v>37</v>
      </c>
      <c r="AO251" s="98">
        <f t="shared" si="103"/>
        <v>120</v>
      </c>
      <c r="AP251" s="98">
        <f t="shared" si="104"/>
        <v>195</v>
      </c>
      <c r="AS251" s="98">
        <v>247</v>
      </c>
      <c r="AT251" s="14">
        <f t="shared" si="89"/>
        <v>21</v>
      </c>
      <c r="AU251" s="14">
        <f t="shared" si="90"/>
        <v>67</v>
      </c>
      <c r="AV251" s="14" t="e">
        <f t="shared" si="93"/>
        <v>#REF!</v>
      </c>
      <c r="AW251" s="14" t="e">
        <f t="shared" si="94"/>
        <v>#REF!</v>
      </c>
      <c r="AX251" s="14" t="e">
        <f t="shared" si="95"/>
        <v>#REF!</v>
      </c>
      <c r="BA251" s="98">
        <v>244</v>
      </c>
      <c r="BB251" s="14">
        <f t="shared" si="91"/>
        <v>21</v>
      </c>
      <c r="BC251" s="14">
        <f t="shared" si="92"/>
        <v>64</v>
      </c>
      <c r="BD251" s="14" t="e">
        <f t="shared" si="96"/>
        <v>#REF!</v>
      </c>
      <c r="BE251" s="14" t="e">
        <f t="shared" si="97"/>
        <v>#REF!</v>
      </c>
      <c r="BF251" s="14" t="e">
        <f t="shared" si="98"/>
        <v>#REF!</v>
      </c>
    </row>
    <row r="252" spans="37:58" ht="16.5" x14ac:dyDescent="0.2">
      <c r="AK252" s="98">
        <v>248</v>
      </c>
      <c r="AL252" s="98">
        <v>18</v>
      </c>
      <c r="AM252" s="98">
        <v>11</v>
      </c>
      <c r="AN252" s="98">
        <f t="shared" si="102"/>
        <v>37</v>
      </c>
      <c r="AO252" s="98">
        <f t="shared" si="103"/>
        <v>122</v>
      </c>
      <c r="AP252" s="98">
        <f t="shared" si="104"/>
        <v>197</v>
      </c>
      <c r="AS252" s="98">
        <v>248</v>
      </c>
      <c r="AT252" s="14">
        <f t="shared" si="89"/>
        <v>21</v>
      </c>
      <c r="AU252" s="14">
        <f t="shared" si="90"/>
        <v>68</v>
      </c>
      <c r="AV252" s="14" t="e">
        <f t="shared" si="93"/>
        <v>#REF!</v>
      </c>
      <c r="AW252" s="14" t="e">
        <f t="shared" si="94"/>
        <v>#REF!</v>
      </c>
      <c r="AX252" s="14" t="e">
        <f t="shared" si="95"/>
        <v>#REF!</v>
      </c>
      <c r="BA252" s="98">
        <v>245</v>
      </c>
      <c r="BB252" s="14">
        <f t="shared" si="91"/>
        <v>21</v>
      </c>
      <c r="BC252" s="14">
        <f t="shared" si="92"/>
        <v>65</v>
      </c>
      <c r="BD252" s="14" t="e">
        <f t="shared" si="96"/>
        <v>#REF!</v>
      </c>
      <c r="BE252" s="14" t="e">
        <f t="shared" si="97"/>
        <v>#REF!</v>
      </c>
      <c r="BF252" s="14" t="e">
        <f t="shared" si="98"/>
        <v>#REF!</v>
      </c>
    </row>
    <row r="253" spans="37:58" ht="16.5" x14ac:dyDescent="0.2">
      <c r="AK253" s="98">
        <v>249</v>
      </c>
      <c r="AL253" s="98">
        <v>18</v>
      </c>
      <c r="AM253" s="98">
        <v>12</v>
      </c>
      <c r="AN253" s="98">
        <f t="shared" si="102"/>
        <v>37</v>
      </c>
      <c r="AO253" s="98">
        <f t="shared" si="103"/>
        <v>124</v>
      </c>
      <c r="AP253" s="98">
        <f t="shared" si="104"/>
        <v>199</v>
      </c>
      <c r="AS253" s="98">
        <v>249</v>
      </c>
      <c r="AT253" s="14">
        <f t="shared" si="89"/>
        <v>21</v>
      </c>
      <c r="AU253" s="14">
        <f t="shared" si="90"/>
        <v>69</v>
      </c>
      <c r="AV253" s="14" t="e">
        <f t="shared" si="93"/>
        <v>#REF!</v>
      </c>
      <c r="AW253" s="14" t="e">
        <f t="shared" si="94"/>
        <v>#REF!</v>
      </c>
      <c r="AX253" s="14" t="e">
        <f t="shared" si="95"/>
        <v>#REF!</v>
      </c>
      <c r="BA253" s="98">
        <v>246</v>
      </c>
      <c r="BB253" s="14">
        <f t="shared" si="91"/>
        <v>21</v>
      </c>
      <c r="BC253" s="14">
        <f t="shared" si="92"/>
        <v>66</v>
      </c>
      <c r="BD253" s="14" t="e">
        <f t="shared" si="96"/>
        <v>#REF!</v>
      </c>
      <c r="BE253" s="14" t="e">
        <f t="shared" si="97"/>
        <v>#REF!</v>
      </c>
      <c r="BF253" s="14" t="e">
        <f t="shared" si="98"/>
        <v>#REF!</v>
      </c>
    </row>
    <row r="254" spans="37:58" ht="16.5" x14ac:dyDescent="0.2">
      <c r="AK254" s="98">
        <v>250</v>
      </c>
      <c r="AL254" s="98">
        <v>18</v>
      </c>
      <c r="AM254" s="98">
        <v>13</v>
      </c>
      <c r="AN254" s="98">
        <f t="shared" si="102"/>
        <v>37</v>
      </c>
      <c r="AO254" s="98">
        <f t="shared" si="103"/>
        <v>126</v>
      </c>
      <c r="AP254" s="98">
        <f t="shared" si="104"/>
        <v>201</v>
      </c>
      <c r="AS254" s="98">
        <v>250</v>
      </c>
      <c r="AT254" s="14">
        <f t="shared" si="89"/>
        <v>21</v>
      </c>
      <c r="AU254" s="14">
        <f t="shared" si="90"/>
        <v>70</v>
      </c>
      <c r="AV254" s="14" t="e">
        <f t="shared" si="93"/>
        <v>#REF!</v>
      </c>
      <c r="AW254" s="14" t="e">
        <f t="shared" si="94"/>
        <v>#REF!</v>
      </c>
      <c r="AX254" s="14" t="e">
        <f t="shared" si="95"/>
        <v>#REF!</v>
      </c>
      <c r="BA254" s="98">
        <v>247</v>
      </c>
      <c r="BB254" s="14">
        <f t="shared" si="91"/>
        <v>21</v>
      </c>
      <c r="BC254" s="14">
        <f t="shared" si="92"/>
        <v>67</v>
      </c>
      <c r="BD254" s="14" t="e">
        <f t="shared" si="96"/>
        <v>#REF!</v>
      </c>
      <c r="BE254" s="14" t="e">
        <f t="shared" si="97"/>
        <v>#REF!</v>
      </c>
      <c r="BF254" s="14" t="e">
        <f t="shared" si="98"/>
        <v>#REF!</v>
      </c>
    </row>
    <row r="255" spans="37:58" ht="16.5" x14ac:dyDescent="0.2">
      <c r="AK255" s="98">
        <v>251</v>
      </c>
      <c r="AL255" s="98">
        <v>18</v>
      </c>
      <c r="AM255" s="98">
        <v>14</v>
      </c>
      <c r="AN255" s="98">
        <f t="shared" si="102"/>
        <v>37</v>
      </c>
      <c r="AO255" s="98">
        <f t="shared" si="103"/>
        <v>128</v>
      </c>
      <c r="AP255" s="98">
        <f t="shared" si="104"/>
        <v>203</v>
      </c>
      <c r="AS255" s="98">
        <v>251</v>
      </c>
      <c r="AT255" s="14">
        <f t="shared" si="89"/>
        <v>21</v>
      </c>
      <c r="AU255" s="14">
        <f t="shared" si="90"/>
        <v>71</v>
      </c>
      <c r="AV255" s="14" t="e">
        <f t="shared" si="93"/>
        <v>#REF!</v>
      </c>
      <c r="AW255" s="14" t="e">
        <f t="shared" si="94"/>
        <v>#REF!</v>
      </c>
      <c r="AX255" s="14" t="e">
        <f t="shared" si="95"/>
        <v>#REF!</v>
      </c>
      <c r="BA255" s="98">
        <v>248</v>
      </c>
      <c r="BB255" s="14">
        <f t="shared" si="91"/>
        <v>21</v>
      </c>
      <c r="BC255" s="14">
        <f t="shared" si="92"/>
        <v>68</v>
      </c>
      <c r="BD255" s="14" t="e">
        <f t="shared" si="96"/>
        <v>#REF!</v>
      </c>
      <c r="BE255" s="14" t="e">
        <f t="shared" si="97"/>
        <v>#REF!</v>
      </c>
      <c r="BF255" s="14" t="e">
        <f t="shared" si="98"/>
        <v>#REF!</v>
      </c>
    </row>
    <row r="256" spans="37:58" ht="16.5" x14ac:dyDescent="0.2">
      <c r="AK256" s="98">
        <v>252</v>
      </c>
      <c r="AL256" s="98">
        <v>18</v>
      </c>
      <c r="AM256" s="98">
        <v>15</v>
      </c>
      <c r="AN256" s="98">
        <f t="shared" si="102"/>
        <v>37</v>
      </c>
      <c r="AO256" s="98">
        <f t="shared" si="103"/>
        <v>130</v>
      </c>
      <c r="AP256" s="98">
        <f t="shared" si="104"/>
        <v>205</v>
      </c>
      <c r="AS256" s="98">
        <v>252</v>
      </c>
      <c r="AT256" s="14">
        <f t="shared" si="89"/>
        <v>21</v>
      </c>
      <c r="AU256" s="14">
        <f t="shared" si="90"/>
        <v>72</v>
      </c>
      <c r="AV256" s="14" t="e">
        <f t="shared" si="93"/>
        <v>#REF!</v>
      </c>
      <c r="AW256" s="14" t="e">
        <f t="shared" si="94"/>
        <v>#REF!</v>
      </c>
      <c r="AX256" s="14" t="e">
        <f t="shared" si="95"/>
        <v>#REF!</v>
      </c>
      <c r="BA256" s="98">
        <v>249</v>
      </c>
      <c r="BB256" s="14">
        <f t="shared" si="91"/>
        <v>21</v>
      </c>
      <c r="BC256" s="14">
        <f t="shared" si="92"/>
        <v>69</v>
      </c>
      <c r="BD256" s="14" t="e">
        <f t="shared" si="96"/>
        <v>#REF!</v>
      </c>
      <c r="BE256" s="14" t="e">
        <f t="shared" si="97"/>
        <v>#REF!</v>
      </c>
      <c r="BF256" s="14" t="e">
        <f t="shared" si="98"/>
        <v>#REF!</v>
      </c>
    </row>
    <row r="257" spans="37:58" ht="16.5" x14ac:dyDescent="0.2">
      <c r="AK257" s="98">
        <v>253</v>
      </c>
      <c r="AL257" s="98">
        <v>19</v>
      </c>
      <c r="AM257" s="98">
        <v>1</v>
      </c>
      <c r="AN257" s="98">
        <f t="shared" ref="AN257:AN272" si="105">INDEX($D$6:$D$25,AL257)</f>
        <v>40</v>
      </c>
      <c r="AO257" s="98">
        <f t="shared" ref="AO257:AO272" si="106">INT(INDEX($F$5:$F$25,AL257)+AM257*INDEX($G$6:$G$25,AL257))</f>
        <v>112</v>
      </c>
      <c r="AP257" s="98">
        <f t="shared" ref="AP257:AP272" si="107">INT(INDEX($I$5:$I$25,AL257)+AM257*INDEX($J$6:$J$25,AL257))</f>
        <v>188</v>
      </c>
      <c r="AS257" s="98">
        <v>253</v>
      </c>
      <c r="AT257" s="14">
        <f t="shared" si="89"/>
        <v>21</v>
      </c>
      <c r="AU257" s="14">
        <f t="shared" si="90"/>
        <v>73</v>
      </c>
      <c r="AV257" s="14" t="e">
        <f t="shared" si="93"/>
        <v>#REF!</v>
      </c>
      <c r="AW257" s="14" t="e">
        <f t="shared" si="94"/>
        <v>#REF!</v>
      </c>
      <c r="AX257" s="14" t="e">
        <f t="shared" si="95"/>
        <v>#REF!</v>
      </c>
      <c r="BA257" s="98">
        <v>250</v>
      </c>
      <c r="BB257" s="14">
        <f t="shared" si="91"/>
        <v>21</v>
      </c>
      <c r="BC257" s="14">
        <f t="shared" si="92"/>
        <v>70</v>
      </c>
      <c r="BD257" s="14" t="e">
        <f t="shared" si="96"/>
        <v>#REF!</v>
      </c>
      <c r="BE257" s="14" t="e">
        <f t="shared" si="97"/>
        <v>#REF!</v>
      </c>
      <c r="BF257" s="14" t="e">
        <f t="shared" si="98"/>
        <v>#REF!</v>
      </c>
    </row>
    <row r="258" spans="37:58" ht="16.5" x14ac:dyDescent="0.2">
      <c r="AK258" s="98">
        <v>254</v>
      </c>
      <c r="AL258" s="98">
        <v>19</v>
      </c>
      <c r="AM258" s="98">
        <v>2</v>
      </c>
      <c r="AN258" s="98">
        <f t="shared" si="105"/>
        <v>40</v>
      </c>
      <c r="AO258" s="98">
        <f t="shared" si="106"/>
        <v>114</v>
      </c>
      <c r="AP258" s="98">
        <f t="shared" si="107"/>
        <v>191</v>
      </c>
      <c r="AS258" s="98">
        <v>254</v>
      </c>
      <c r="AT258" s="14">
        <f t="shared" si="89"/>
        <v>21</v>
      </c>
      <c r="AU258" s="14">
        <f t="shared" si="90"/>
        <v>74</v>
      </c>
      <c r="AV258" s="14" t="e">
        <f t="shared" si="93"/>
        <v>#REF!</v>
      </c>
      <c r="AW258" s="14" t="e">
        <f t="shared" si="94"/>
        <v>#REF!</v>
      </c>
      <c r="AX258" s="14" t="e">
        <f t="shared" si="95"/>
        <v>#REF!</v>
      </c>
      <c r="BA258" s="98">
        <v>251</v>
      </c>
      <c r="BB258" s="14">
        <f t="shared" si="91"/>
        <v>21</v>
      </c>
      <c r="BC258" s="14">
        <f t="shared" si="92"/>
        <v>71</v>
      </c>
      <c r="BD258" s="14" t="e">
        <f t="shared" si="96"/>
        <v>#REF!</v>
      </c>
      <c r="BE258" s="14" t="e">
        <f t="shared" si="97"/>
        <v>#REF!</v>
      </c>
      <c r="BF258" s="14" t="e">
        <f t="shared" si="98"/>
        <v>#REF!</v>
      </c>
    </row>
    <row r="259" spans="37:58" ht="16.5" x14ac:dyDescent="0.2">
      <c r="AK259" s="98">
        <v>255</v>
      </c>
      <c r="AL259" s="98">
        <v>19</v>
      </c>
      <c r="AM259" s="98">
        <v>3</v>
      </c>
      <c r="AN259" s="98">
        <f t="shared" si="105"/>
        <v>40</v>
      </c>
      <c r="AO259" s="98">
        <f t="shared" si="106"/>
        <v>116</v>
      </c>
      <c r="AP259" s="98">
        <f t="shared" si="107"/>
        <v>194</v>
      </c>
      <c r="AS259" s="98">
        <v>255</v>
      </c>
      <c r="AT259" s="14">
        <f t="shared" si="89"/>
        <v>21</v>
      </c>
      <c r="AU259" s="14">
        <f t="shared" si="90"/>
        <v>75</v>
      </c>
      <c r="AV259" s="14" t="e">
        <f t="shared" si="93"/>
        <v>#REF!</v>
      </c>
      <c r="AW259" s="14" t="e">
        <f t="shared" si="94"/>
        <v>#REF!</v>
      </c>
      <c r="AX259" s="14" t="e">
        <f t="shared" si="95"/>
        <v>#REF!</v>
      </c>
      <c r="BA259" s="98">
        <v>252</v>
      </c>
      <c r="BB259" s="14">
        <f t="shared" si="91"/>
        <v>21</v>
      </c>
      <c r="BC259" s="14">
        <f t="shared" si="92"/>
        <v>72</v>
      </c>
      <c r="BD259" s="14" t="e">
        <f t="shared" si="96"/>
        <v>#REF!</v>
      </c>
      <c r="BE259" s="14" t="e">
        <f t="shared" si="97"/>
        <v>#REF!</v>
      </c>
      <c r="BF259" s="14" t="e">
        <f t="shared" si="98"/>
        <v>#REF!</v>
      </c>
    </row>
    <row r="260" spans="37:58" ht="16.5" x14ac:dyDescent="0.2">
      <c r="AK260" s="98">
        <v>256</v>
      </c>
      <c r="AL260" s="98">
        <v>19</v>
      </c>
      <c r="AM260" s="98">
        <v>4</v>
      </c>
      <c r="AN260" s="98">
        <f t="shared" si="105"/>
        <v>40</v>
      </c>
      <c r="AO260" s="98">
        <f t="shared" si="106"/>
        <v>118</v>
      </c>
      <c r="AP260" s="98">
        <f t="shared" si="107"/>
        <v>197</v>
      </c>
      <c r="AS260" s="98">
        <v>256</v>
      </c>
      <c r="AT260" s="14">
        <f t="shared" si="89"/>
        <v>21</v>
      </c>
      <c r="AU260" s="14">
        <f t="shared" si="90"/>
        <v>76</v>
      </c>
      <c r="AV260" s="14" t="e">
        <f t="shared" si="93"/>
        <v>#REF!</v>
      </c>
      <c r="AW260" s="14" t="e">
        <f t="shared" si="94"/>
        <v>#REF!</v>
      </c>
      <c r="AX260" s="14" t="e">
        <f t="shared" si="95"/>
        <v>#REF!</v>
      </c>
      <c r="BA260" s="98">
        <v>253</v>
      </c>
      <c r="BB260" s="14">
        <f t="shared" si="91"/>
        <v>21</v>
      </c>
      <c r="BC260" s="14">
        <f t="shared" si="92"/>
        <v>73</v>
      </c>
      <c r="BD260" s="14" t="e">
        <f t="shared" si="96"/>
        <v>#REF!</v>
      </c>
      <c r="BE260" s="14" t="e">
        <f t="shared" si="97"/>
        <v>#REF!</v>
      </c>
      <c r="BF260" s="14" t="e">
        <f t="shared" si="98"/>
        <v>#REF!</v>
      </c>
    </row>
    <row r="261" spans="37:58" ht="16.5" x14ac:dyDescent="0.2">
      <c r="AK261" s="98">
        <v>257</v>
      </c>
      <c r="AL261" s="98">
        <v>19</v>
      </c>
      <c r="AM261" s="98">
        <v>5</v>
      </c>
      <c r="AN261" s="98">
        <f t="shared" si="105"/>
        <v>40</v>
      </c>
      <c r="AO261" s="98">
        <f t="shared" si="106"/>
        <v>120</v>
      </c>
      <c r="AP261" s="98">
        <f t="shared" si="107"/>
        <v>200</v>
      </c>
      <c r="AS261" s="98">
        <v>257</v>
      </c>
      <c r="AT261" s="14">
        <f t="shared" si="89"/>
        <v>21</v>
      </c>
      <c r="AU261" s="14">
        <f t="shared" si="90"/>
        <v>77</v>
      </c>
      <c r="AV261" s="14" t="e">
        <f t="shared" si="93"/>
        <v>#REF!</v>
      </c>
      <c r="AW261" s="14" t="e">
        <f t="shared" si="94"/>
        <v>#REF!</v>
      </c>
      <c r="AX261" s="14" t="e">
        <f t="shared" si="95"/>
        <v>#REF!</v>
      </c>
      <c r="BA261" s="98">
        <v>254</v>
      </c>
      <c r="BB261" s="14">
        <f t="shared" si="91"/>
        <v>21</v>
      </c>
      <c r="BC261" s="14">
        <f t="shared" si="92"/>
        <v>74</v>
      </c>
      <c r="BD261" s="14" t="e">
        <f t="shared" si="96"/>
        <v>#REF!</v>
      </c>
      <c r="BE261" s="14" t="e">
        <f t="shared" si="97"/>
        <v>#REF!</v>
      </c>
      <c r="BF261" s="14" t="e">
        <f t="shared" si="98"/>
        <v>#REF!</v>
      </c>
    </row>
    <row r="262" spans="37:58" ht="16.5" x14ac:dyDescent="0.2">
      <c r="AK262" s="98">
        <v>258</v>
      </c>
      <c r="AL262" s="98">
        <v>19</v>
      </c>
      <c r="AM262" s="98">
        <v>6</v>
      </c>
      <c r="AN262" s="98">
        <f t="shared" si="105"/>
        <v>40</v>
      </c>
      <c r="AO262" s="98">
        <f t="shared" si="106"/>
        <v>122</v>
      </c>
      <c r="AP262" s="98">
        <f t="shared" si="107"/>
        <v>203</v>
      </c>
      <c r="AS262" s="98">
        <v>258</v>
      </c>
      <c r="AT262" s="14">
        <f t="shared" ref="AT262:AT286" si="108">INDEX($L$5:$L$25,MATCH(AS262-1,$N$5:$N$25,1))+1</f>
        <v>21</v>
      </c>
      <c r="AU262" s="14">
        <f t="shared" ref="AU262:AU286" si="109">AS262-INDEX($N$5:$N$25,AT262)</f>
        <v>78</v>
      </c>
      <c r="AV262" s="14" t="e">
        <f t="shared" si="93"/>
        <v>#REF!</v>
      </c>
      <c r="AW262" s="14" t="e">
        <f t="shared" si="94"/>
        <v>#REF!</v>
      </c>
      <c r="AX262" s="14" t="e">
        <f t="shared" si="95"/>
        <v>#REF!</v>
      </c>
      <c r="BA262" s="98">
        <v>255</v>
      </c>
      <c r="BB262" s="14">
        <f t="shared" ref="BB262:BB283" si="110">INDEX($X$5:$X$25,MATCH(BA262-1,$Z$5:$Z$25,1))+1</f>
        <v>21</v>
      </c>
      <c r="BC262" s="14">
        <f t="shared" ref="BC262:BC280" si="111">BA262-INDEX($Z$5:$Z$25,BB262)</f>
        <v>75</v>
      </c>
      <c r="BD262" s="14" t="e">
        <f t="shared" si="96"/>
        <v>#REF!</v>
      </c>
      <c r="BE262" s="14" t="e">
        <f t="shared" si="97"/>
        <v>#REF!</v>
      </c>
      <c r="BF262" s="14" t="e">
        <f t="shared" si="98"/>
        <v>#REF!</v>
      </c>
    </row>
    <row r="263" spans="37:58" ht="16.5" x14ac:dyDescent="0.2">
      <c r="AK263" s="98">
        <v>259</v>
      </c>
      <c r="AL263" s="98">
        <v>19</v>
      </c>
      <c r="AM263" s="98">
        <v>7</v>
      </c>
      <c r="AN263" s="98">
        <f t="shared" si="105"/>
        <v>40</v>
      </c>
      <c r="AO263" s="98">
        <f t="shared" si="106"/>
        <v>124</v>
      </c>
      <c r="AP263" s="98">
        <f t="shared" si="107"/>
        <v>206</v>
      </c>
      <c r="AS263" s="98">
        <v>259</v>
      </c>
      <c r="AT263" s="14">
        <f t="shared" si="108"/>
        <v>21</v>
      </c>
      <c r="AU263" s="14">
        <f t="shared" si="109"/>
        <v>79</v>
      </c>
      <c r="AV263" s="14" t="e">
        <f t="shared" si="93"/>
        <v>#REF!</v>
      </c>
      <c r="AW263" s="14" t="e">
        <f t="shared" si="94"/>
        <v>#REF!</v>
      </c>
      <c r="AX263" s="14" t="e">
        <f t="shared" si="95"/>
        <v>#REF!</v>
      </c>
      <c r="BA263" s="98">
        <v>256</v>
      </c>
      <c r="BB263" s="14">
        <f t="shared" si="110"/>
        <v>21</v>
      </c>
      <c r="BC263" s="14">
        <f t="shared" si="111"/>
        <v>76</v>
      </c>
      <c r="BD263" s="14" t="e">
        <f t="shared" si="96"/>
        <v>#REF!</v>
      </c>
      <c r="BE263" s="14" t="e">
        <f t="shared" si="97"/>
        <v>#REF!</v>
      </c>
      <c r="BF263" s="14" t="e">
        <f t="shared" si="98"/>
        <v>#REF!</v>
      </c>
    </row>
    <row r="264" spans="37:58" ht="16.5" x14ac:dyDescent="0.2">
      <c r="AK264" s="98">
        <v>260</v>
      </c>
      <c r="AL264" s="98">
        <v>19</v>
      </c>
      <c r="AM264" s="98">
        <v>8</v>
      </c>
      <c r="AN264" s="98">
        <f t="shared" si="105"/>
        <v>40</v>
      </c>
      <c r="AO264" s="98">
        <f t="shared" si="106"/>
        <v>126</v>
      </c>
      <c r="AP264" s="98">
        <f t="shared" si="107"/>
        <v>209</v>
      </c>
      <c r="AS264" s="98">
        <v>260</v>
      </c>
      <c r="AT264" s="14">
        <f t="shared" si="108"/>
        <v>21</v>
      </c>
      <c r="AU264" s="14">
        <f t="shared" si="109"/>
        <v>80</v>
      </c>
      <c r="AV264" s="14" t="e">
        <f t="shared" si="93"/>
        <v>#REF!</v>
      </c>
      <c r="AW264" s="14" t="e">
        <f t="shared" si="94"/>
        <v>#REF!</v>
      </c>
      <c r="AX264" s="14" t="e">
        <f t="shared" si="95"/>
        <v>#REF!</v>
      </c>
      <c r="BA264" s="98">
        <v>257</v>
      </c>
      <c r="BB264" s="14">
        <f t="shared" si="110"/>
        <v>21</v>
      </c>
      <c r="BC264" s="14">
        <f t="shared" si="111"/>
        <v>77</v>
      </c>
      <c r="BD264" s="14" t="e">
        <f t="shared" si="96"/>
        <v>#REF!</v>
      </c>
      <c r="BE264" s="14" t="e">
        <f t="shared" si="97"/>
        <v>#REF!</v>
      </c>
      <c r="BF264" s="14" t="e">
        <f t="shared" si="98"/>
        <v>#REF!</v>
      </c>
    </row>
    <row r="265" spans="37:58" ht="16.5" x14ac:dyDescent="0.2">
      <c r="AK265" s="98">
        <v>261</v>
      </c>
      <c r="AL265" s="98">
        <v>19</v>
      </c>
      <c r="AM265" s="98">
        <v>9</v>
      </c>
      <c r="AN265" s="98">
        <f t="shared" si="105"/>
        <v>40</v>
      </c>
      <c r="AO265" s="98">
        <f t="shared" si="106"/>
        <v>128</v>
      </c>
      <c r="AP265" s="98">
        <f t="shared" si="107"/>
        <v>212</v>
      </c>
      <c r="AS265" s="98">
        <v>261</v>
      </c>
      <c r="AT265" s="14">
        <f t="shared" si="108"/>
        <v>21</v>
      </c>
      <c r="AU265" s="14">
        <f t="shared" si="109"/>
        <v>81</v>
      </c>
      <c r="AV265" s="14" t="e">
        <f t="shared" si="93"/>
        <v>#REF!</v>
      </c>
      <c r="AW265" s="14" t="e">
        <f t="shared" si="94"/>
        <v>#REF!</v>
      </c>
      <c r="AX265" s="14" t="e">
        <f t="shared" si="95"/>
        <v>#REF!</v>
      </c>
      <c r="BA265" s="98">
        <v>258</v>
      </c>
      <c r="BB265" s="14">
        <f t="shared" si="110"/>
        <v>21</v>
      </c>
      <c r="BC265" s="14">
        <f t="shared" si="111"/>
        <v>78</v>
      </c>
      <c r="BD265" s="14" t="e">
        <f t="shared" si="96"/>
        <v>#REF!</v>
      </c>
      <c r="BE265" s="14" t="e">
        <f t="shared" si="97"/>
        <v>#REF!</v>
      </c>
      <c r="BF265" s="14" t="e">
        <f t="shared" si="98"/>
        <v>#REF!</v>
      </c>
    </row>
    <row r="266" spans="37:58" ht="16.5" x14ac:dyDescent="0.2">
      <c r="AK266" s="98">
        <v>262</v>
      </c>
      <c r="AL266" s="98">
        <v>19</v>
      </c>
      <c r="AM266" s="98">
        <v>10</v>
      </c>
      <c r="AN266" s="98">
        <f t="shared" si="105"/>
        <v>40</v>
      </c>
      <c r="AO266" s="98">
        <f t="shared" si="106"/>
        <v>130</v>
      </c>
      <c r="AP266" s="98">
        <f t="shared" si="107"/>
        <v>215</v>
      </c>
      <c r="AS266" s="98">
        <v>262</v>
      </c>
      <c r="AT266" s="14">
        <f t="shared" si="108"/>
        <v>21</v>
      </c>
      <c r="AU266" s="14">
        <f t="shared" si="109"/>
        <v>82</v>
      </c>
      <c r="AV266" s="14" t="e">
        <f t="shared" si="93"/>
        <v>#REF!</v>
      </c>
      <c r="AW266" s="14" t="e">
        <f t="shared" si="94"/>
        <v>#REF!</v>
      </c>
      <c r="AX266" s="14" t="e">
        <f t="shared" si="95"/>
        <v>#REF!</v>
      </c>
      <c r="BA266" s="98">
        <v>259</v>
      </c>
      <c r="BB266" s="14">
        <f t="shared" si="110"/>
        <v>21</v>
      </c>
      <c r="BC266" s="14">
        <f t="shared" si="111"/>
        <v>79</v>
      </c>
      <c r="BD266" s="14" t="e">
        <f t="shared" si="96"/>
        <v>#REF!</v>
      </c>
      <c r="BE266" s="14" t="e">
        <f t="shared" si="97"/>
        <v>#REF!</v>
      </c>
      <c r="BF266" s="14" t="e">
        <f t="shared" si="98"/>
        <v>#REF!</v>
      </c>
    </row>
    <row r="267" spans="37:58" ht="16.5" x14ac:dyDescent="0.2">
      <c r="AK267" s="98">
        <v>263</v>
      </c>
      <c r="AL267" s="98">
        <v>19</v>
      </c>
      <c r="AM267" s="98">
        <v>11</v>
      </c>
      <c r="AN267" s="98">
        <f t="shared" si="105"/>
        <v>40</v>
      </c>
      <c r="AO267" s="98">
        <f t="shared" si="106"/>
        <v>132</v>
      </c>
      <c r="AP267" s="98">
        <f t="shared" si="107"/>
        <v>218</v>
      </c>
      <c r="AS267" s="98">
        <v>263</v>
      </c>
      <c r="AT267" s="14">
        <f t="shared" si="108"/>
        <v>21</v>
      </c>
      <c r="AU267" s="14">
        <f t="shared" si="109"/>
        <v>83</v>
      </c>
      <c r="AV267" s="14" t="e">
        <f t="shared" si="93"/>
        <v>#REF!</v>
      </c>
      <c r="AW267" s="14" t="e">
        <f t="shared" si="94"/>
        <v>#REF!</v>
      </c>
      <c r="AX267" s="14" t="e">
        <f t="shared" si="95"/>
        <v>#REF!</v>
      </c>
      <c r="BA267" s="98">
        <v>260</v>
      </c>
      <c r="BB267" s="14">
        <f t="shared" si="110"/>
        <v>21</v>
      </c>
      <c r="BC267" s="14">
        <f t="shared" si="111"/>
        <v>80</v>
      </c>
      <c r="BD267" s="14" t="e">
        <f t="shared" si="96"/>
        <v>#REF!</v>
      </c>
      <c r="BE267" s="14" t="e">
        <f t="shared" si="97"/>
        <v>#REF!</v>
      </c>
      <c r="BF267" s="14" t="e">
        <f t="shared" si="98"/>
        <v>#REF!</v>
      </c>
    </row>
    <row r="268" spans="37:58" ht="16.5" x14ac:dyDescent="0.2">
      <c r="AK268" s="98">
        <v>264</v>
      </c>
      <c r="AL268" s="98">
        <v>19</v>
      </c>
      <c r="AM268" s="98">
        <v>12</v>
      </c>
      <c r="AN268" s="98">
        <f t="shared" si="105"/>
        <v>40</v>
      </c>
      <c r="AO268" s="98">
        <f t="shared" si="106"/>
        <v>134</v>
      </c>
      <c r="AP268" s="98">
        <f t="shared" si="107"/>
        <v>221</v>
      </c>
      <c r="AS268" s="98">
        <v>264</v>
      </c>
      <c r="AT268" s="14">
        <f t="shared" si="108"/>
        <v>21</v>
      </c>
      <c r="AU268" s="14">
        <f t="shared" si="109"/>
        <v>84</v>
      </c>
      <c r="AV268" s="14" t="e">
        <f t="shared" si="93"/>
        <v>#REF!</v>
      </c>
      <c r="AW268" s="14" t="e">
        <f t="shared" si="94"/>
        <v>#REF!</v>
      </c>
      <c r="AX268" s="14" t="e">
        <f t="shared" si="95"/>
        <v>#REF!</v>
      </c>
      <c r="BA268" s="98">
        <v>261</v>
      </c>
      <c r="BB268" s="14">
        <f t="shared" si="110"/>
        <v>21</v>
      </c>
      <c r="BC268" s="14">
        <f t="shared" si="111"/>
        <v>81</v>
      </c>
      <c r="BD268" s="14" t="e">
        <f t="shared" si="96"/>
        <v>#REF!</v>
      </c>
      <c r="BE268" s="14" t="e">
        <f t="shared" si="97"/>
        <v>#REF!</v>
      </c>
      <c r="BF268" s="14" t="e">
        <f t="shared" si="98"/>
        <v>#REF!</v>
      </c>
    </row>
    <row r="269" spans="37:58" ht="16.5" x14ac:dyDescent="0.2">
      <c r="AK269" s="98">
        <v>265</v>
      </c>
      <c r="AL269" s="98">
        <v>19</v>
      </c>
      <c r="AM269" s="98">
        <v>13</v>
      </c>
      <c r="AN269" s="98">
        <f t="shared" si="105"/>
        <v>40</v>
      </c>
      <c r="AO269" s="98">
        <f t="shared" si="106"/>
        <v>136</v>
      </c>
      <c r="AP269" s="98">
        <f t="shared" si="107"/>
        <v>224</v>
      </c>
      <c r="AS269" s="98">
        <v>265</v>
      </c>
      <c r="AT269" s="14">
        <f t="shared" si="108"/>
        <v>21</v>
      </c>
      <c r="AU269" s="14">
        <f t="shared" si="109"/>
        <v>85</v>
      </c>
      <c r="AV269" s="14" t="e">
        <f t="shared" si="93"/>
        <v>#REF!</v>
      </c>
      <c r="AW269" s="14" t="e">
        <f t="shared" si="94"/>
        <v>#REF!</v>
      </c>
      <c r="AX269" s="14" t="e">
        <f t="shared" si="95"/>
        <v>#REF!</v>
      </c>
      <c r="BA269" s="98">
        <v>262</v>
      </c>
      <c r="BB269" s="14">
        <f t="shared" si="110"/>
        <v>21</v>
      </c>
      <c r="BC269" s="14">
        <f t="shared" si="111"/>
        <v>82</v>
      </c>
      <c r="BD269" s="14" t="e">
        <f t="shared" si="96"/>
        <v>#REF!</v>
      </c>
      <c r="BE269" s="14" t="e">
        <f t="shared" si="97"/>
        <v>#REF!</v>
      </c>
      <c r="BF269" s="14" t="e">
        <f t="shared" si="98"/>
        <v>#REF!</v>
      </c>
    </row>
    <row r="270" spans="37:58" ht="16.5" x14ac:dyDescent="0.2">
      <c r="AK270" s="98">
        <v>266</v>
      </c>
      <c r="AL270" s="98">
        <v>19</v>
      </c>
      <c r="AM270" s="98">
        <v>14</v>
      </c>
      <c r="AN270" s="98">
        <f t="shared" si="105"/>
        <v>40</v>
      </c>
      <c r="AO270" s="98">
        <f t="shared" si="106"/>
        <v>138</v>
      </c>
      <c r="AP270" s="98">
        <f t="shared" si="107"/>
        <v>227</v>
      </c>
      <c r="AS270" s="98">
        <v>266</v>
      </c>
      <c r="AT270" s="14">
        <f t="shared" si="108"/>
        <v>21</v>
      </c>
      <c r="AU270" s="14">
        <f t="shared" si="109"/>
        <v>86</v>
      </c>
      <c r="AV270" s="14" t="e">
        <f t="shared" ref="AV270:AV280" si="112">INDEX($P$6:$P$25,AT270)</f>
        <v>#REF!</v>
      </c>
      <c r="AW270" s="14" t="e">
        <f t="shared" ref="AW270:AW280" si="113">INDEX($R$6:$R$25,AT270)</f>
        <v>#REF!</v>
      </c>
      <c r="AX270" s="14" t="e">
        <f t="shared" ref="AX270:AX280" si="114">INDEX($T$6:$T$25,AT270)</f>
        <v>#REF!</v>
      </c>
      <c r="BA270" s="98">
        <v>263</v>
      </c>
      <c r="BB270" s="14">
        <f t="shared" si="110"/>
        <v>21</v>
      </c>
      <c r="BC270" s="14">
        <f t="shared" si="111"/>
        <v>83</v>
      </c>
      <c r="BD270" s="14" t="e">
        <f t="shared" ref="BD270:BD280" si="115">INDEX($AB$6:$AB$25,BB270)</f>
        <v>#REF!</v>
      </c>
      <c r="BE270" s="14" t="e">
        <f t="shared" ref="BE270:BE280" si="116">INDEX($AD$6:$AD$25,BB270)</f>
        <v>#REF!</v>
      </c>
      <c r="BF270" s="14" t="e">
        <f t="shared" ref="BF270:BF280" si="117">INDEX($AF$6:$AF$25,BB270)</f>
        <v>#REF!</v>
      </c>
    </row>
    <row r="271" spans="37:58" ht="16.5" x14ac:dyDescent="0.2">
      <c r="AK271" s="98">
        <v>267</v>
      </c>
      <c r="AL271" s="98">
        <v>19</v>
      </c>
      <c r="AM271" s="98">
        <v>15</v>
      </c>
      <c r="AN271" s="98">
        <f t="shared" si="105"/>
        <v>40</v>
      </c>
      <c r="AO271" s="98">
        <f t="shared" si="106"/>
        <v>140</v>
      </c>
      <c r="AP271" s="98">
        <f t="shared" si="107"/>
        <v>230</v>
      </c>
      <c r="AS271" s="98">
        <v>267</v>
      </c>
      <c r="AT271" s="14">
        <f t="shared" si="108"/>
        <v>21</v>
      </c>
      <c r="AU271" s="14">
        <f t="shared" si="109"/>
        <v>87</v>
      </c>
      <c r="AV271" s="14" t="e">
        <f t="shared" si="112"/>
        <v>#REF!</v>
      </c>
      <c r="AW271" s="14" t="e">
        <f t="shared" si="113"/>
        <v>#REF!</v>
      </c>
      <c r="AX271" s="14" t="e">
        <f t="shared" si="114"/>
        <v>#REF!</v>
      </c>
      <c r="BA271" s="98">
        <v>264</v>
      </c>
      <c r="BB271" s="14">
        <f t="shared" si="110"/>
        <v>21</v>
      </c>
      <c r="BC271" s="14">
        <f t="shared" si="111"/>
        <v>84</v>
      </c>
      <c r="BD271" s="14" t="e">
        <f t="shared" si="115"/>
        <v>#REF!</v>
      </c>
      <c r="BE271" s="14" t="e">
        <f t="shared" si="116"/>
        <v>#REF!</v>
      </c>
      <c r="BF271" s="14" t="e">
        <f t="shared" si="117"/>
        <v>#REF!</v>
      </c>
    </row>
    <row r="272" spans="37:58" ht="16.5" x14ac:dyDescent="0.2">
      <c r="AK272" s="98">
        <v>268</v>
      </c>
      <c r="AL272" s="98">
        <v>20</v>
      </c>
      <c r="AM272" s="98">
        <v>1</v>
      </c>
      <c r="AN272" s="98">
        <f t="shared" si="105"/>
        <v>42</v>
      </c>
      <c r="AO272" s="98">
        <f t="shared" si="106"/>
        <v>122</v>
      </c>
      <c r="AP272" s="98">
        <f t="shared" si="107"/>
        <v>202</v>
      </c>
      <c r="AS272" s="98">
        <v>268</v>
      </c>
      <c r="AT272" s="14">
        <f t="shared" si="108"/>
        <v>21</v>
      </c>
      <c r="AU272" s="14">
        <f t="shared" si="109"/>
        <v>88</v>
      </c>
      <c r="AV272" s="14" t="e">
        <f t="shared" si="112"/>
        <v>#REF!</v>
      </c>
      <c r="AW272" s="14" t="e">
        <f t="shared" si="113"/>
        <v>#REF!</v>
      </c>
      <c r="AX272" s="14" t="e">
        <f t="shared" si="114"/>
        <v>#REF!</v>
      </c>
      <c r="BA272" s="98">
        <v>265</v>
      </c>
      <c r="BB272" s="14">
        <f t="shared" si="110"/>
        <v>21</v>
      </c>
      <c r="BC272" s="14">
        <f t="shared" si="111"/>
        <v>85</v>
      </c>
      <c r="BD272" s="14" t="e">
        <f t="shared" si="115"/>
        <v>#REF!</v>
      </c>
      <c r="BE272" s="14" t="e">
        <f t="shared" si="116"/>
        <v>#REF!</v>
      </c>
      <c r="BF272" s="14" t="e">
        <f t="shared" si="117"/>
        <v>#REF!</v>
      </c>
    </row>
    <row r="273" spans="37:58" ht="16.5" x14ac:dyDescent="0.2">
      <c r="AK273" s="98">
        <v>269</v>
      </c>
      <c r="AL273" s="98">
        <v>20</v>
      </c>
      <c r="AM273" s="98">
        <v>2</v>
      </c>
      <c r="AN273" s="98">
        <f t="shared" ref="AN273:AN286" si="118">INDEX($D$6:$D$25,AL273)</f>
        <v>42</v>
      </c>
      <c r="AO273" s="98">
        <f t="shared" ref="AO273:AO286" si="119">INT(INDEX($F$5:$F$25,AL273)+AM273*INDEX($G$6:$G$25,AL273))</f>
        <v>124</v>
      </c>
      <c r="AP273" s="98">
        <f t="shared" ref="AP273:AP286" si="120">INT(INDEX($I$5:$I$25,AL273)+AM273*INDEX($J$6:$J$25,AL273))</f>
        <v>204</v>
      </c>
      <c r="AS273" s="98">
        <v>269</v>
      </c>
      <c r="AT273" s="14">
        <f t="shared" si="108"/>
        <v>21</v>
      </c>
      <c r="AU273" s="14">
        <f t="shared" si="109"/>
        <v>89</v>
      </c>
      <c r="AV273" s="14" t="e">
        <f t="shared" si="112"/>
        <v>#REF!</v>
      </c>
      <c r="AW273" s="14" t="e">
        <f t="shared" si="113"/>
        <v>#REF!</v>
      </c>
      <c r="AX273" s="14" t="e">
        <f t="shared" si="114"/>
        <v>#REF!</v>
      </c>
      <c r="BA273" s="98">
        <v>266</v>
      </c>
      <c r="BB273" s="14">
        <f t="shared" si="110"/>
        <v>21</v>
      </c>
      <c r="BC273" s="14">
        <f t="shared" si="111"/>
        <v>86</v>
      </c>
      <c r="BD273" s="14" t="e">
        <f t="shared" si="115"/>
        <v>#REF!</v>
      </c>
      <c r="BE273" s="14" t="e">
        <f t="shared" si="116"/>
        <v>#REF!</v>
      </c>
      <c r="BF273" s="14" t="e">
        <f t="shared" si="117"/>
        <v>#REF!</v>
      </c>
    </row>
    <row r="274" spans="37:58" ht="16.5" x14ac:dyDescent="0.2">
      <c r="AK274" s="98">
        <v>270</v>
      </c>
      <c r="AL274" s="98">
        <v>20</v>
      </c>
      <c r="AM274" s="98">
        <v>3</v>
      </c>
      <c r="AN274" s="98">
        <f t="shared" si="118"/>
        <v>42</v>
      </c>
      <c r="AO274" s="98">
        <f t="shared" si="119"/>
        <v>126</v>
      </c>
      <c r="AP274" s="98">
        <f t="shared" si="120"/>
        <v>206</v>
      </c>
      <c r="AS274" s="98">
        <v>270</v>
      </c>
      <c r="AT274" s="14">
        <f t="shared" si="108"/>
        <v>21</v>
      </c>
      <c r="AU274" s="14">
        <f t="shared" si="109"/>
        <v>90</v>
      </c>
      <c r="AV274" s="14" t="e">
        <f t="shared" si="112"/>
        <v>#REF!</v>
      </c>
      <c r="AW274" s="14" t="e">
        <f t="shared" si="113"/>
        <v>#REF!</v>
      </c>
      <c r="AX274" s="14" t="e">
        <f t="shared" si="114"/>
        <v>#REF!</v>
      </c>
      <c r="BA274" s="98">
        <v>267</v>
      </c>
      <c r="BB274" s="14">
        <f t="shared" si="110"/>
        <v>21</v>
      </c>
      <c r="BC274" s="14">
        <f t="shared" si="111"/>
        <v>87</v>
      </c>
      <c r="BD274" s="14" t="e">
        <f t="shared" si="115"/>
        <v>#REF!</v>
      </c>
      <c r="BE274" s="14" t="e">
        <f t="shared" si="116"/>
        <v>#REF!</v>
      </c>
      <c r="BF274" s="14" t="e">
        <f t="shared" si="117"/>
        <v>#REF!</v>
      </c>
    </row>
    <row r="275" spans="37:58" ht="16.5" x14ac:dyDescent="0.2">
      <c r="AK275" s="98">
        <v>271</v>
      </c>
      <c r="AL275" s="98">
        <v>20</v>
      </c>
      <c r="AM275" s="98">
        <v>4</v>
      </c>
      <c r="AN275" s="98">
        <f t="shared" si="118"/>
        <v>42</v>
      </c>
      <c r="AO275" s="98">
        <f t="shared" si="119"/>
        <v>128</v>
      </c>
      <c r="AP275" s="98">
        <f t="shared" si="120"/>
        <v>208</v>
      </c>
      <c r="AS275" s="98">
        <v>271</v>
      </c>
      <c r="AT275" s="14">
        <f t="shared" si="108"/>
        <v>21</v>
      </c>
      <c r="AU275" s="14">
        <f t="shared" si="109"/>
        <v>91</v>
      </c>
      <c r="AV275" s="14" t="e">
        <f t="shared" si="112"/>
        <v>#REF!</v>
      </c>
      <c r="AW275" s="14" t="e">
        <f t="shared" si="113"/>
        <v>#REF!</v>
      </c>
      <c r="AX275" s="14" t="e">
        <f t="shared" si="114"/>
        <v>#REF!</v>
      </c>
      <c r="BA275" s="98">
        <v>268</v>
      </c>
      <c r="BB275" s="14">
        <f t="shared" si="110"/>
        <v>21</v>
      </c>
      <c r="BC275" s="14">
        <f t="shared" si="111"/>
        <v>88</v>
      </c>
      <c r="BD275" s="14" t="e">
        <f t="shared" si="115"/>
        <v>#REF!</v>
      </c>
      <c r="BE275" s="14" t="e">
        <f t="shared" si="116"/>
        <v>#REF!</v>
      </c>
      <c r="BF275" s="14" t="e">
        <f t="shared" si="117"/>
        <v>#REF!</v>
      </c>
    </row>
    <row r="276" spans="37:58" ht="16.5" x14ac:dyDescent="0.2">
      <c r="AK276" s="98">
        <v>272</v>
      </c>
      <c r="AL276" s="98">
        <v>20</v>
      </c>
      <c r="AM276" s="98">
        <v>5</v>
      </c>
      <c r="AN276" s="98">
        <f t="shared" si="118"/>
        <v>42</v>
      </c>
      <c r="AO276" s="98">
        <f t="shared" si="119"/>
        <v>130</v>
      </c>
      <c r="AP276" s="98">
        <f t="shared" si="120"/>
        <v>210</v>
      </c>
      <c r="AS276" s="98">
        <v>272</v>
      </c>
      <c r="AT276" s="14">
        <f t="shared" si="108"/>
        <v>21</v>
      </c>
      <c r="AU276" s="14">
        <f t="shared" si="109"/>
        <v>92</v>
      </c>
      <c r="AV276" s="14" t="e">
        <f t="shared" si="112"/>
        <v>#REF!</v>
      </c>
      <c r="AW276" s="14" t="e">
        <f t="shared" si="113"/>
        <v>#REF!</v>
      </c>
      <c r="AX276" s="14" t="e">
        <f t="shared" si="114"/>
        <v>#REF!</v>
      </c>
      <c r="BA276" s="98">
        <v>269</v>
      </c>
      <c r="BB276" s="14">
        <f t="shared" si="110"/>
        <v>21</v>
      </c>
      <c r="BC276" s="14">
        <f t="shared" si="111"/>
        <v>89</v>
      </c>
      <c r="BD276" s="14" t="e">
        <f t="shared" si="115"/>
        <v>#REF!</v>
      </c>
      <c r="BE276" s="14" t="e">
        <f t="shared" si="116"/>
        <v>#REF!</v>
      </c>
      <c r="BF276" s="14" t="e">
        <f t="shared" si="117"/>
        <v>#REF!</v>
      </c>
    </row>
    <row r="277" spans="37:58" ht="16.5" x14ac:dyDescent="0.2">
      <c r="AK277" s="98">
        <v>273</v>
      </c>
      <c r="AL277" s="98">
        <v>20</v>
      </c>
      <c r="AM277" s="98">
        <v>6</v>
      </c>
      <c r="AN277" s="98">
        <f t="shared" si="118"/>
        <v>42</v>
      </c>
      <c r="AO277" s="98">
        <f t="shared" si="119"/>
        <v>132</v>
      </c>
      <c r="AP277" s="98">
        <f t="shared" si="120"/>
        <v>212</v>
      </c>
      <c r="AS277" s="98">
        <v>273</v>
      </c>
      <c r="AT277" s="14">
        <f t="shared" si="108"/>
        <v>21</v>
      </c>
      <c r="AU277" s="14">
        <f t="shared" si="109"/>
        <v>93</v>
      </c>
      <c r="AV277" s="14" t="e">
        <f t="shared" si="112"/>
        <v>#REF!</v>
      </c>
      <c r="AW277" s="14" t="e">
        <f t="shared" si="113"/>
        <v>#REF!</v>
      </c>
      <c r="AX277" s="14" t="e">
        <f t="shared" si="114"/>
        <v>#REF!</v>
      </c>
      <c r="BA277" s="98">
        <v>270</v>
      </c>
      <c r="BB277" s="14">
        <f t="shared" si="110"/>
        <v>21</v>
      </c>
      <c r="BC277" s="14">
        <f t="shared" si="111"/>
        <v>90</v>
      </c>
      <c r="BD277" s="14" t="e">
        <f t="shared" si="115"/>
        <v>#REF!</v>
      </c>
      <c r="BE277" s="14" t="e">
        <f t="shared" si="116"/>
        <v>#REF!</v>
      </c>
      <c r="BF277" s="14" t="e">
        <f t="shared" si="117"/>
        <v>#REF!</v>
      </c>
    </row>
    <row r="278" spans="37:58" ht="16.5" x14ac:dyDescent="0.2">
      <c r="AK278" s="98">
        <v>274</v>
      </c>
      <c r="AL278" s="98">
        <v>20</v>
      </c>
      <c r="AM278" s="98">
        <v>7</v>
      </c>
      <c r="AN278" s="98">
        <f t="shared" si="118"/>
        <v>42</v>
      </c>
      <c r="AO278" s="98">
        <f t="shared" si="119"/>
        <v>134</v>
      </c>
      <c r="AP278" s="98">
        <f t="shared" si="120"/>
        <v>214</v>
      </c>
      <c r="AS278" s="98">
        <v>274</v>
      </c>
      <c r="AT278" s="14">
        <f t="shared" si="108"/>
        <v>21</v>
      </c>
      <c r="AU278" s="14">
        <f t="shared" si="109"/>
        <v>94</v>
      </c>
      <c r="AV278" s="14" t="e">
        <f t="shared" si="112"/>
        <v>#REF!</v>
      </c>
      <c r="AW278" s="14" t="e">
        <f t="shared" si="113"/>
        <v>#REF!</v>
      </c>
      <c r="AX278" s="14" t="e">
        <f t="shared" si="114"/>
        <v>#REF!</v>
      </c>
      <c r="BA278" s="98">
        <v>271</v>
      </c>
      <c r="BB278" s="14">
        <f t="shared" si="110"/>
        <v>21</v>
      </c>
      <c r="BC278" s="14">
        <f t="shared" si="111"/>
        <v>91</v>
      </c>
      <c r="BD278" s="14" t="e">
        <f t="shared" si="115"/>
        <v>#REF!</v>
      </c>
      <c r="BE278" s="14" t="e">
        <f t="shared" si="116"/>
        <v>#REF!</v>
      </c>
      <c r="BF278" s="14" t="e">
        <f t="shared" si="117"/>
        <v>#REF!</v>
      </c>
    </row>
    <row r="279" spans="37:58" ht="16.5" x14ac:dyDescent="0.2">
      <c r="AK279" s="98">
        <v>275</v>
      </c>
      <c r="AL279" s="98">
        <v>20</v>
      </c>
      <c r="AM279" s="98">
        <v>8</v>
      </c>
      <c r="AN279" s="98">
        <f t="shared" si="118"/>
        <v>42</v>
      </c>
      <c r="AO279" s="98">
        <f t="shared" si="119"/>
        <v>136</v>
      </c>
      <c r="AP279" s="98">
        <f t="shared" si="120"/>
        <v>216</v>
      </c>
      <c r="AS279" s="98">
        <v>275</v>
      </c>
      <c r="AT279" s="14">
        <f t="shared" si="108"/>
        <v>21</v>
      </c>
      <c r="AU279" s="14">
        <f t="shared" si="109"/>
        <v>95</v>
      </c>
      <c r="AV279" s="14" t="e">
        <f t="shared" si="112"/>
        <v>#REF!</v>
      </c>
      <c r="AW279" s="14" t="e">
        <f t="shared" si="113"/>
        <v>#REF!</v>
      </c>
      <c r="AX279" s="14" t="e">
        <f t="shared" si="114"/>
        <v>#REF!</v>
      </c>
      <c r="BA279" s="98">
        <v>272</v>
      </c>
      <c r="BB279" s="14">
        <f t="shared" si="110"/>
        <v>21</v>
      </c>
      <c r="BC279" s="14">
        <f t="shared" si="111"/>
        <v>92</v>
      </c>
      <c r="BD279" s="14" t="e">
        <f t="shared" si="115"/>
        <v>#REF!</v>
      </c>
      <c r="BE279" s="14" t="e">
        <f t="shared" si="116"/>
        <v>#REF!</v>
      </c>
      <c r="BF279" s="14" t="e">
        <f t="shared" si="117"/>
        <v>#REF!</v>
      </c>
    </row>
    <row r="280" spans="37:58" ht="16.5" x14ac:dyDescent="0.2">
      <c r="AK280" s="98">
        <v>276</v>
      </c>
      <c r="AL280" s="98">
        <v>20</v>
      </c>
      <c r="AM280" s="98">
        <v>9</v>
      </c>
      <c r="AN280" s="98">
        <f t="shared" si="118"/>
        <v>42</v>
      </c>
      <c r="AO280" s="98">
        <f t="shared" si="119"/>
        <v>138</v>
      </c>
      <c r="AP280" s="98">
        <f t="shared" si="120"/>
        <v>218</v>
      </c>
      <c r="AS280" s="98">
        <v>276</v>
      </c>
      <c r="AT280" s="14">
        <f t="shared" si="108"/>
        <v>21</v>
      </c>
      <c r="AU280" s="14">
        <f t="shared" si="109"/>
        <v>96</v>
      </c>
      <c r="AV280" s="14" t="e">
        <f t="shared" si="112"/>
        <v>#REF!</v>
      </c>
      <c r="AW280" s="14" t="e">
        <f t="shared" si="113"/>
        <v>#REF!</v>
      </c>
      <c r="AX280" s="14" t="e">
        <f t="shared" si="114"/>
        <v>#REF!</v>
      </c>
      <c r="BA280" s="98">
        <v>273</v>
      </c>
      <c r="BB280" s="14">
        <f t="shared" si="110"/>
        <v>21</v>
      </c>
      <c r="BC280" s="14">
        <f t="shared" si="111"/>
        <v>93</v>
      </c>
      <c r="BD280" s="14" t="e">
        <f t="shared" si="115"/>
        <v>#REF!</v>
      </c>
      <c r="BE280" s="14" t="e">
        <f t="shared" si="116"/>
        <v>#REF!</v>
      </c>
      <c r="BF280" s="14" t="e">
        <f t="shared" si="117"/>
        <v>#REF!</v>
      </c>
    </row>
    <row r="281" spans="37:58" ht="16.5" x14ac:dyDescent="0.2">
      <c r="AK281" s="98">
        <v>277</v>
      </c>
      <c r="AL281" s="98">
        <v>20</v>
      </c>
      <c r="AM281" s="98">
        <v>10</v>
      </c>
      <c r="AN281" s="98">
        <f t="shared" si="118"/>
        <v>42</v>
      </c>
      <c r="AO281" s="98">
        <f t="shared" si="119"/>
        <v>140</v>
      </c>
      <c r="AP281" s="98">
        <f t="shared" si="120"/>
        <v>220</v>
      </c>
      <c r="AS281" s="105">
        <v>277</v>
      </c>
      <c r="AT281" s="14">
        <f t="shared" si="108"/>
        <v>21</v>
      </c>
      <c r="AU281" s="14">
        <f t="shared" si="109"/>
        <v>97</v>
      </c>
      <c r="AV281" s="14" t="e">
        <f t="shared" ref="AV281:AV286" si="121">INDEX($P$6:$P$25,AT281)</f>
        <v>#REF!</v>
      </c>
      <c r="AW281" s="14" t="e">
        <f t="shared" ref="AW281:AW286" si="122">INDEX($R$6:$R$25,AT281)</f>
        <v>#REF!</v>
      </c>
      <c r="AX281" s="14" t="e">
        <f t="shared" ref="AX281:AX286" si="123">INDEX($T$6:$T$25,AT281)</f>
        <v>#REF!</v>
      </c>
      <c r="BA281" s="105">
        <v>274</v>
      </c>
      <c r="BB281" s="14">
        <f t="shared" si="110"/>
        <v>21</v>
      </c>
      <c r="BC281" s="14">
        <f>BA281-INDEX($Z$5:$Z$25,BB281)</f>
        <v>94</v>
      </c>
      <c r="BD281" s="14" t="e">
        <f>INDEX($AB$6:$AB$25,BB281)</f>
        <v>#REF!</v>
      </c>
      <c r="BE281" s="14" t="e">
        <f>INDEX($AD$6:$AD$25,BB281)</f>
        <v>#REF!</v>
      </c>
      <c r="BF281" s="14" t="e">
        <f>INDEX($AF$6:$AF$25,BB281)</f>
        <v>#REF!</v>
      </c>
    </row>
    <row r="282" spans="37:58" ht="16.5" x14ac:dyDescent="0.2">
      <c r="AK282" s="98">
        <v>278</v>
      </c>
      <c r="AL282" s="98">
        <v>20</v>
      </c>
      <c r="AM282" s="98">
        <v>11</v>
      </c>
      <c r="AN282" s="98">
        <f t="shared" si="118"/>
        <v>42</v>
      </c>
      <c r="AO282" s="98">
        <f t="shared" si="119"/>
        <v>142</v>
      </c>
      <c r="AP282" s="98">
        <f t="shared" si="120"/>
        <v>222</v>
      </c>
      <c r="AS282" s="105">
        <v>278</v>
      </c>
      <c r="AT282" s="14">
        <f t="shared" si="108"/>
        <v>21</v>
      </c>
      <c r="AU282" s="14">
        <f t="shared" si="109"/>
        <v>98</v>
      </c>
      <c r="AV282" s="14" t="e">
        <f t="shared" si="121"/>
        <v>#REF!</v>
      </c>
      <c r="AW282" s="14" t="e">
        <f t="shared" si="122"/>
        <v>#REF!</v>
      </c>
      <c r="AX282" s="14" t="e">
        <f t="shared" si="123"/>
        <v>#REF!</v>
      </c>
      <c r="BA282" s="105">
        <v>275</v>
      </c>
      <c r="BB282" s="14">
        <f t="shared" si="110"/>
        <v>21</v>
      </c>
      <c r="BC282" s="14">
        <f>BA282-INDEX($Z$5:$Z$25,BB282)</f>
        <v>95</v>
      </c>
      <c r="BD282" s="14" t="e">
        <f>INDEX($AB$6:$AB$25,BB282)</f>
        <v>#REF!</v>
      </c>
      <c r="BE282" s="14" t="e">
        <f>INDEX($AD$6:$AD$25,BB282)</f>
        <v>#REF!</v>
      </c>
      <c r="BF282" s="14" t="e">
        <f>INDEX($AF$6:$AF$25,BB282)</f>
        <v>#REF!</v>
      </c>
    </row>
    <row r="283" spans="37:58" ht="16.5" x14ac:dyDescent="0.2">
      <c r="AK283" s="98">
        <v>279</v>
      </c>
      <c r="AL283" s="98">
        <v>20</v>
      </c>
      <c r="AM283" s="98">
        <v>12</v>
      </c>
      <c r="AN283" s="98">
        <f t="shared" si="118"/>
        <v>42</v>
      </c>
      <c r="AO283" s="98">
        <f t="shared" si="119"/>
        <v>144</v>
      </c>
      <c r="AP283" s="98">
        <f t="shared" si="120"/>
        <v>224</v>
      </c>
      <c r="AS283" s="105">
        <v>279</v>
      </c>
      <c r="AT283" s="14">
        <f t="shared" si="108"/>
        <v>21</v>
      </c>
      <c r="AU283" s="14">
        <f t="shared" si="109"/>
        <v>99</v>
      </c>
      <c r="AV283" s="14" t="e">
        <f t="shared" si="121"/>
        <v>#REF!</v>
      </c>
      <c r="AW283" s="14" t="e">
        <f t="shared" si="122"/>
        <v>#REF!</v>
      </c>
      <c r="AX283" s="14" t="e">
        <f t="shared" si="123"/>
        <v>#REF!</v>
      </c>
      <c r="BA283" s="105">
        <v>276</v>
      </c>
      <c r="BB283" s="14">
        <f t="shared" si="110"/>
        <v>21</v>
      </c>
      <c r="BC283" s="14">
        <f>BA283-INDEX($Z$5:$Z$25,BB283)</f>
        <v>96</v>
      </c>
      <c r="BD283" s="14" t="e">
        <f>INDEX($AB$6:$AB$25,BB283)</f>
        <v>#REF!</v>
      </c>
      <c r="BE283" s="14" t="e">
        <f>INDEX($AD$6:$AD$25,BB283)</f>
        <v>#REF!</v>
      </c>
      <c r="BF283" s="14" t="e">
        <f>INDEX($AF$6:$AF$25,BB283)</f>
        <v>#REF!</v>
      </c>
    </row>
    <row r="284" spans="37:58" ht="16.5" x14ac:dyDescent="0.2">
      <c r="AK284" s="98">
        <v>280</v>
      </c>
      <c r="AL284" s="98">
        <v>20</v>
      </c>
      <c r="AM284" s="98">
        <v>13</v>
      </c>
      <c r="AN284" s="98">
        <f t="shared" si="118"/>
        <v>42</v>
      </c>
      <c r="AO284" s="98">
        <f t="shared" si="119"/>
        <v>146</v>
      </c>
      <c r="AP284" s="98">
        <f t="shared" si="120"/>
        <v>226</v>
      </c>
      <c r="AS284" s="105">
        <v>280</v>
      </c>
      <c r="AT284" s="14">
        <f t="shared" si="108"/>
        <v>21</v>
      </c>
      <c r="AU284" s="14">
        <f t="shared" si="109"/>
        <v>100</v>
      </c>
      <c r="AV284" s="14" t="e">
        <f t="shared" si="121"/>
        <v>#REF!</v>
      </c>
      <c r="AW284" s="14" t="e">
        <f t="shared" si="122"/>
        <v>#REF!</v>
      </c>
      <c r="AX284" s="14" t="e">
        <f t="shared" si="123"/>
        <v>#REF!</v>
      </c>
    </row>
    <row r="285" spans="37:58" ht="16.5" x14ac:dyDescent="0.2">
      <c r="AK285" s="98">
        <v>281</v>
      </c>
      <c r="AL285" s="98">
        <v>20</v>
      </c>
      <c r="AM285" s="98">
        <v>14</v>
      </c>
      <c r="AN285" s="98">
        <f t="shared" si="118"/>
        <v>42</v>
      </c>
      <c r="AO285" s="98">
        <f t="shared" si="119"/>
        <v>148</v>
      </c>
      <c r="AP285" s="98">
        <f t="shared" si="120"/>
        <v>228</v>
      </c>
      <c r="AS285" s="105">
        <v>281</v>
      </c>
      <c r="AT285" s="14">
        <f t="shared" si="108"/>
        <v>21</v>
      </c>
      <c r="AU285" s="14">
        <f t="shared" si="109"/>
        <v>101</v>
      </c>
      <c r="AV285" s="14" t="e">
        <f t="shared" si="121"/>
        <v>#REF!</v>
      </c>
      <c r="AW285" s="14" t="e">
        <f t="shared" si="122"/>
        <v>#REF!</v>
      </c>
      <c r="AX285" s="14" t="e">
        <f t="shared" si="123"/>
        <v>#REF!</v>
      </c>
    </row>
    <row r="286" spans="37:58" ht="16.5" x14ac:dyDescent="0.2">
      <c r="AK286" s="98">
        <v>282</v>
      </c>
      <c r="AL286" s="98">
        <v>20</v>
      </c>
      <c r="AM286" s="98">
        <v>15</v>
      </c>
      <c r="AN286" s="98">
        <f t="shared" si="118"/>
        <v>42</v>
      </c>
      <c r="AO286" s="98">
        <f t="shared" si="119"/>
        <v>150</v>
      </c>
      <c r="AP286" s="98">
        <f t="shared" si="120"/>
        <v>230</v>
      </c>
      <c r="AS286" s="105">
        <v>282</v>
      </c>
      <c r="AT286" s="14">
        <f t="shared" si="108"/>
        <v>21</v>
      </c>
      <c r="AU286" s="14">
        <f t="shared" si="109"/>
        <v>102</v>
      </c>
      <c r="AV286" s="14" t="e">
        <f t="shared" si="121"/>
        <v>#REF!</v>
      </c>
      <c r="AW286" s="14" t="e">
        <f t="shared" si="122"/>
        <v>#REF!</v>
      </c>
      <c r="AX286" s="14" t="e">
        <f t="shared" si="123"/>
        <v>#REF!</v>
      </c>
    </row>
    <row r="293" spans="45:58" x14ac:dyDescent="0.2">
      <c r="BA293" s="15"/>
      <c r="BB293" s="15"/>
      <c r="BC293" s="15"/>
      <c r="BD293" s="15"/>
      <c r="BE293" s="15"/>
      <c r="BF293" s="15"/>
    </row>
    <row r="294" spans="45:58" x14ac:dyDescent="0.2">
      <c r="BA294" s="15"/>
      <c r="BB294" s="15"/>
      <c r="BC294" s="15"/>
      <c r="BD294" s="15"/>
      <c r="BE294" s="15"/>
      <c r="BF294" s="15"/>
    </row>
    <row r="295" spans="45:58" x14ac:dyDescent="0.2">
      <c r="BA295" s="15"/>
      <c r="BB295" s="15"/>
      <c r="BC295" s="15"/>
      <c r="BD295" s="15"/>
      <c r="BE295" s="15"/>
      <c r="BF295" s="15"/>
    </row>
    <row r="296" spans="45:58" x14ac:dyDescent="0.2">
      <c r="AS296" s="15"/>
      <c r="AT296" s="15"/>
    </row>
    <row r="297" spans="45:58" x14ac:dyDescent="0.2">
      <c r="AS297" s="15"/>
      <c r="AT297" s="15"/>
    </row>
    <row r="298" spans="45:58" x14ac:dyDescent="0.2">
      <c r="AS298" s="15"/>
      <c r="AT298" s="15"/>
    </row>
    <row r="299" spans="45:58" x14ac:dyDescent="0.2">
      <c r="AS299" s="15"/>
      <c r="AT299" s="15"/>
    </row>
    <row r="300" spans="45:58" x14ac:dyDescent="0.2">
      <c r="AS300" s="15"/>
      <c r="AT300" s="15"/>
    </row>
    <row r="301" spans="45:58" x14ac:dyDescent="0.2">
      <c r="AS301" s="15"/>
      <c r="AT301" s="15"/>
    </row>
    <row r="302" spans="45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J23" sqref="J23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2" t="s">
        <v>64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849</v>
      </c>
      <c r="Z4" s="12" t="s">
        <v>850</v>
      </c>
      <c r="AA4" s="12" t="s">
        <v>845</v>
      </c>
      <c r="AB4" s="12" t="s">
        <v>844</v>
      </c>
      <c r="AC4" s="12" t="s">
        <v>846</v>
      </c>
      <c r="AD4" s="12" t="s">
        <v>847</v>
      </c>
      <c r="AE4" s="12" t="s">
        <v>848</v>
      </c>
    </row>
    <row r="5" spans="1:31" ht="16.5" customHeight="1" x14ac:dyDescent="0.2">
      <c r="A5" s="17">
        <v>1</v>
      </c>
      <c r="B5" s="17">
        <v>75</v>
      </c>
      <c r="D5" s="146" t="s">
        <v>870</v>
      </c>
      <c r="E5" s="146"/>
      <c r="F5" s="146"/>
      <c r="G5" s="146"/>
      <c r="M5" s="106" t="s">
        <v>87</v>
      </c>
      <c r="N5" s="14">
        <f>SUMIFS(章节关卡!$AV$5:$AV$286,章节关卡!$AT$5:$AT$286,"="&amp;经验计算!N4)</f>
        <v>475</v>
      </c>
      <c r="O5" s="106" t="s">
        <v>129</v>
      </c>
      <c r="P5" s="14">
        <f>SUMIFS(章节关卡!$BD$5:$BD$283,章节关卡!$BB$5:$BB$283,"="&amp;经验计算!P4)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46"/>
      <c r="E6" s="146"/>
      <c r="F6" s="146"/>
      <c r="G6" s="146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46"/>
      <c r="E7" s="146"/>
      <c r="F7" s="146"/>
      <c r="G7" s="146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46"/>
      <c r="E8" s="146"/>
      <c r="F8" s="146"/>
      <c r="G8" s="146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46"/>
      <c r="E9" s="146"/>
      <c r="F9" s="146"/>
      <c r="G9" s="146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46"/>
      <c r="E10" s="146"/>
      <c r="F10" s="146"/>
      <c r="G10" s="146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46"/>
      <c r="E11" s="146"/>
      <c r="F11" s="146"/>
      <c r="G11" s="146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46"/>
      <c r="E12" s="146"/>
      <c r="F12" s="146"/>
      <c r="G12" s="146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46"/>
      <c r="E13" s="146"/>
      <c r="F13" s="146"/>
      <c r="G13" s="146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47" t="s">
        <v>869</v>
      </c>
      <c r="E18" s="148"/>
      <c r="F18" s="148"/>
      <c r="G18" s="149"/>
      <c r="M18" s="106" t="s">
        <v>87</v>
      </c>
      <c r="N18" s="14">
        <f>SUMIFS(章节关卡!$AV$5:$AV$286,章节关卡!$AT$5:$AT$286,"="&amp;经验计算!N17)</f>
        <v>1080</v>
      </c>
      <c r="O18" s="106" t="s">
        <v>129</v>
      </c>
      <c r="P18" s="14">
        <f>SUMIFS(章节关卡!$BD$5:$BD$283,章节关卡!$BB$5:$BB$283,"="&amp;经验计算!P17)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50"/>
      <c r="E19" s="151"/>
      <c r="F19" s="151"/>
      <c r="G19" s="152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50"/>
      <c r="E20" s="151"/>
      <c r="F20" s="151"/>
      <c r="G20" s="152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50"/>
      <c r="E21" s="151"/>
      <c r="F21" s="151"/>
      <c r="G21" s="152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50"/>
      <c r="E22" s="151"/>
      <c r="F22" s="151"/>
      <c r="G22" s="152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50"/>
      <c r="E23" s="151"/>
      <c r="F23" s="151"/>
      <c r="G23" s="152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50"/>
      <c r="E24" s="151"/>
      <c r="F24" s="151"/>
      <c r="G24" s="152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50"/>
      <c r="E25" s="151"/>
      <c r="F25" s="151"/>
      <c r="G25" s="152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50"/>
      <c r="E26" s="151"/>
      <c r="F26" s="151"/>
      <c r="G26" s="152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3"/>
      <c r="E27" s="154"/>
      <c r="F27" s="154"/>
      <c r="G27" s="155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7" t="s">
        <v>872</v>
      </c>
      <c r="E31" s="148"/>
      <c r="F31" s="148"/>
      <c r="G31" s="149"/>
      <c r="M31" s="106" t="s">
        <v>87</v>
      </c>
      <c r="N31" s="14">
        <f>SUMIFS(章节关卡!$AV$5:$AV$286,章节关卡!$AT$5:$AT$286,"="&amp;经验计算!N30)</f>
        <v>1260</v>
      </c>
      <c r="O31" s="106" t="s">
        <v>129</v>
      </c>
      <c r="P31" s="14">
        <f>SUMIFS(章节关卡!$BD$5:$BD$283,章节关卡!$BB$5:$BB$283,"="&amp;经验计算!P30)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50"/>
      <c r="E32" s="151"/>
      <c r="F32" s="151"/>
      <c r="G32" s="152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50"/>
      <c r="E33" s="151"/>
      <c r="F33" s="151"/>
      <c r="G33" s="152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50"/>
      <c r="E34" s="151"/>
      <c r="F34" s="151"/>
      <c r="G34" s="152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50"/>
      <c r="E35" s="151"/>
      <c r="F35" s="151"/>
      <c r="G35" s="152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50"/>
      <c r="E36" s="151"/>
      <c r="F36" s="151"/>
      <c r="G36" s="152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50"/>
      <c r="E37" s="151"/>
      <c r="F37" s="151"/>
      <c r="G37" s="152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50"/>
      <c r="E38" s="151"/>
      <c r="F38" s="151"/>
      <c r="G38" s="152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50"/>
      <c r="E39" s="151"/>
      <c r="F39" s="151"/>
      <c r="G39" s="152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3"/>
      <c r="E40" s="154"/>
      <c r="F40" s="154"/>
      <c r="G40" s="155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44" t="s">
        <v>873</v>
      </c>
      <c r="J41" s="145"/>
      <c r="K41" s="145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7" t="s">
        <v>871</v>
      </c>
      <c r="E44" s="148"/>
      <c r="F44" s="148"/>
      <c r="G44" s="149"/>
      <c r="M44" s="106" t="s">
        <v>87</v>
      </c>
      <c r="N44" s="14">
        <f>SUMIFS(章节关卡!$AV$5:$AV$286,章节关卡!$AT$5:$AT$286,"="&amp;经验计算!N43)</f>
        <v>1440</v>
      </c>
      <c r="O44" s="106" t="s">
        <v>129</v>
      </c>
      <c r="P44" s="14">
        <f>SUMIFS(章节关卡!$BD$5:$BD$283,章节关卡!$BB$5:$BB$283,"="&amp;经验计算!P43)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50"/>
      <c r="E45" s="151"/>
      <c r="F45" s="151"/>
      <c r="G45" s="152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1065</v>
      </c>
    </row>
    <row r="46" spans="1:20" ht="16.5" x14ac:dyDescent="0.2">
      <c r="A46" s="17">
        <v>32</v>
      </c>
      <c r="B46" s="17">
        <v>2935</v>
      </c>
      <c r="D46" s="150"/>
      <c r="E46" s="151"/>
      <c r="F46" s="151"/>
      <c r="G46" s="152"/>
      <c r="M46" s="106" t="s">
        <v>127</v>
      </c>
      <c r="N46" s="14">
        <f>SUMIFS(芦花古楼!$N$5:$N$104,芦花古楼!$K$5:$K$104,"&gt;"&amp;经验计算!O46,芦花古楼!$K$5:$K$104,"&lt;="&amp;经验计算!P46)</f>
        <v>2400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1245</v>
      </c>
    </row>
    <row r="47" spans="1:20" ht="16.5" x14ac:dyDescent="0.2">
      <c r="A47" s="17">
        <v>33</v>
      </c>
      <c r="B47" s="17">
        <v>3355</v>
      </c>
      <c r="D47" s="150"/>
      <c r="E47" s="151"/>
      <c r="F47" s="151"/>
      <c r="G47" s="152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1425</v>
      </c>
    </row>
    <row r="48" spans="1:20" ht="16.5" x14ac:dyDescent="0.2">
      <c r="A48" s="17">
        <v>34</v>
      </c>
      <c r="B48" s="17">
        <v>3770</v>
      </c>
      <c r="D48" s="150"/>
      <c r="E48" s="151"/>
      <c r="F48" s="151"/>
      <c r="G48" s="152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1600</v>
      </c>
    </row>
    <row r="49" spans="1:23" ht="16.5" x14ac:dyDescent="0.2">
      <c r="A49" s="17">
        <v>35</v>
      </c>
      <c r="B49" s="17">
        <v>4190</v>
      </c>
      <c r="D49" s="150"/>
      <c r="E49" s="151"/>
      <c r="F49" s="151"/>
      <c r="G49" s="152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1780</v>
      </c>
    </row>
    <row r="50" spans="1:23" ht="16.5" x14ac:dyDescent="0.2">
      <c r="A50" s="17">
        <v>36</v>
      </c>
      <c r="B50" s="17">
        <v>4610</v>
      </c>
      <c r="D50" s="150"/>
      <c r="E50" s="151"/>
      <c r="F50" s="151"/>
      <c r="G50" s="152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1955</v>
      </c>
    </row>
    <row r="51" spans="1:23" ht="16.5" x14ac:dyDescent="0.2">
      <c r="A51" s="17">
        <v>37</v>
      </c>
      <c r="B51" s="17">
        <v>5030</v>
      </c>
      <c r="D51" s="150"/>
      <c r="E51" s="151"/>
      <c r="F51" s="151"/>
      <c r="G51" s="152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2135</v>
      </c>
    </row>
    <row r="52" spans="1:23" ht="16.5" x14ac:dyDescent="0.2">
      <c r="A52" s="17">
        <v>38</v>
      </c>
      <c r="B52" s="17">
        <v>5450</v>
      </c>
      <c r="D52" s="150"/>
      <c r="E52" s="151"/>
      <c r="F52" s="151"/>
      <c r="G52" s="152"/>
      <c r="M52" s="106" t="s">
        <v>42</v>
      </c>
      <c r="N52" s="14">
        <f>(N44+N45+N47+N46+N48+O49+O50+P44)/(1-N51)</f>
        <v>17100</v>
      </c>
      <c r="O52" s="15"/>
      <c r="R52" s="17">
        <v>2.6</v>
      </c>
      <c r="S52" s="21">
        <f t="shared" si="6"/>
        <v>0.13541666666666669</v>
      </c>
      <c r="T52" s="107">
        <f t="shared" si="7"/>
        <v>2315</v>
      </c>
    </row>
    <row r="53" spans="1:23" ht="16.5" x14ac:dyDescent="0.2">
      <c r="A53" s="17">
        <v>39</v>
      </c>
      <c r="B53" s="17">
        <v>6290</v>
      </c>
      <c r="D53" s="153"/>
      <c r="E53" s="154"/>
      <c r="F53" s="154"/>
      <c r="G53" s="155"/>
      <c r="R53" s="17">
        <v>3</v>
      </c>
      <c r="S53" s="21">
        <f t="shared" si="6"/>
        <v>0.15625</v>
      </c>
      <c r="T53" s="107">
        <f t="shared" si="7"/>
        <v>2670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44" t="s">
        <v>877</v>
      </c>
      <c r="J54" s="145"/>
      <c r="K54" s="145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7" t="s">
        <v>875</v>
      </c>
      <c r="E57" s="148"/>
      <c r="F57" s="148"/>
      <c r="G57" s="149"/>
      <c r="M57" s="24" t="s">
        <v>87</v>
      </c>
      <c r="N57" s="14">
        <f>SUMIFS(章节关卡!$AV$5:$AV$286,章节关卡!$AT$5:$AT$286,"="&amp;经验计算!N56)</f>
        <v>1620</v>
      </c>
      <c r="O57" s="104" t="s">
        <v>129</v>
      </c>
      <c r="P57" s="14">
        <f>SUMIFS(章节关卡!$BD$5:$BD$283,章节关卡!$BB$5:$BB$283,"="&amp;经验计算!P56)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1820</v>
      </c>
    </row>
    <row r="58" spans="1:23" ht="16.5" x14ac:dyDescent="0.2">
      <c r="A58" s="17">
        <v>41</v>
      </c>
      <c r="B58" s="17">
        <v>4145</v>
      </c>
      <c r="D58" s="150"/>
      <c r="E58" s="151"/>
      <c r="F58" s="151"/>
      <c r="G58" s="152"/>
      <c r="M58" s="26" t="s">
        <v>125</v>
      </c>
      <c r="N58" s="14">
        <f>SUMIFS(芦花古楼!$D$5:$D$104,芦花古楼!$A$5:$A$104,"&gt;"&amp;经验计算!O58,芦花古楼!$A$5:$A$104,"&lt;="&amp;经验计算!P58)</f>
        <v>2850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2000</v>
      </c>
    </row>
    <row r="59" spans="1:23" ht="16.5" x14ac:dyDescent="0.2">
      <c r="A59" s="17">
        <v>42</v>
      </c>
      <c r="B59" s="17">
        <v>4525</v>
      </c>
      <c r="D59" s="150"/>
      <c r="E59" s="151"/>
      <c r="F59" s="151"/>
      <c r="G59" s="152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2185</v>
      </c>
    </row>
    <row r="60" spans="1:23" ht="16.5" x14ac:dyDescent="0.2">
      <c r="A60" s="17">
        <v>43</v>
      </c>
      <c r="B60" s="17">
        <v>4900</v>
      </c>
      <c r="D60" s="150"/>
      <c r="E60" s="151"/>
      <c r="F60" s="151"/>
      <c r="G60" s="152"/>
      <c r="M60" s="26" t="s">
        <v>126</v>
      </c>
      <c r="N60" s="14">
        <f>SUMIFS(芦花古楼!$X$5:$X$104,芦花古楼!$U$5:$U$104,"&gt;"&amp;经验计算!O60,芦花古楼!$U$5:$U$104,"&lt;="&amp;经验计算!P60)</f>
        <v>3600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2365</v>
      </c>
    </row>
    <row r="61" spans="1:23" ht="16.5" x14ac:dyDescent="0.2">
      <c r="A61" s="17">
        <v>44</v>
      </c>
      <c r="B61" s="17">
        <v>5280</v>
      </c>
      <c r="D61" s="150"/>
      <c r="E61" s="151"/>
      <c r="F61" s="151"/>
      <c r="G61" s="152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2550</v>
      </c>
    </row>
    <row r="62" spans="1:23" ht="16.5" x14ac:dyDescent="0.2">
      <c r="A62" s="17">
        <v>45</v>
      </c>
      <c r="B62" s="17">
        <v>5655</v>
      </c>
      <c r="D62" s="150"/>
      <c r="E62" s="151"/>
      <c r="F62" s="151"/>
      <c r="G62" s="152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2730</v>
      </c>
    </row>
    <row r="63" spans="1:23" ht="16.5" x14ac:dyDescent="0.2">
      <c r="A63" s="17">
        <v>46</v>
      </c>
      <c r="B63" s="17">
        <v>6035</v>
      </c>
      <c r="C63" s="15"/>
      <c r="D63" s="150"/>
      <c r="E63" s="151"/>
      <c r="F63" s="151"/>
      <c r="G63" s="152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2915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50"/>
      <c r="E64" s="151"/>
      <c r="F64" s="151"/>
      <c r="G64" s="152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3095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50"/>
      <c r="E65" s="151"/>
      <c r="F65" s="151"/>
      <c r="G65" s="152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26610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3280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3"/>
      <c r="E66" s="154"/>
      <c r="F66" s="154"/>
      <c r="G66" s="155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3645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6" t="s">
        <v>876</v>
      </c>
      <c r="E71" s="146"/>
      <c r="F71" s="146"/>
      <c r="G71" s="146"/>
      <c r="M71" s="106" t="s">
        <v>87</v>
      </c>
      <c r="N71" s="14">
        <f>SUMIFS(章节关卡!$AV$5:$AV$286,章节关卡!$AT$5:$AT$286,"="&amp;经验计算!N70)</f>
        <v>1800</v>
      </c>
      <c r="O71" s="106" t="s">
        <v>129</v>
      </c>
      <c r="P71" s="14">
        <f>SUMIFS(章节关卡!$BD$5:$BD$283,章节关卡!$BB$5:$BB$283,"="&amp;经验计算!P70)</f>
        <v>3240</v>
      </c>
      <c r="R71" s="25">
        <v>1</v>
      </c>
      <c r="S71" s="21">
        <f>R71/$R$69</f>
        <v>6.8493150684931503E-2</v>
      </c>
      <c r="T71" s="25">
        <f>INT($N$79*S71/5)*5</f>
        <v>2570</v>
      </c>
    </row>
    <row r="72" spans="1:23" ht="16.5" x14ac:dyDescent="0.2">
      <c r="A72" s="17">
        <v>51</v>
      </c>
      <c r="B72" s="17">
        <v>6370</v>
      </c>
      <c r="D72" s="146"/>
      <c r="E72" s="146"/>
      <c r="F72" s="146"/>
      <c r="G72" s="146"/>
      <c r="M72" s="106" t="s">
        <v>125</v>
      </c>
      <c r="N72" s="14">
        <f>SUMIFS(芦花古楼!$D$5:$D$104,芦花古楼!$A$5:$A$104,"&gt;"&amp;经验计算!O72,芦花古楼!$A$5:$A$104,"&lt;="&amp;经验计算!P72)</f>
        <v>3900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2830</v>
      </c>
    </row>
    <row r="73" spans="1:23" ht="16.5" x14ac:dyDescent="0.2">
      <c r="A73" s="17">
        <v>52</v>
      </c>
      <c r="B73" s="17">
        <v>6950</v>
      </c>
      <c r="D73" s="146"/>
      <c r="E73" s="146"/>
      <c r="F73" s="146"/>
      <c r="G73" s="146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3085</v>
      </c>
    </row>
    <row r="74" spans="1:23" ht="16.5" x14ac:dyDescent="0.2">
      <c r="A74" s="17">
        <v>53</v>
      </c>
      <c r="B74" s="17">
        <v>7530</v>
      </c>
      <c r="D74" s="146"/>
      <c r="E74" s="146"/>
      <c r="F74" s="146"/>
      <c r="G74" s="146"/>
      <c r="M74" s="106" t="s">
        <v>126</v>
      </c>
      <c r="N74" s="14">
        <f>SUMIFS(芦花古楼!$X$5:$X$104,芦花古楼!$U$5:$U$104,"&gt;"&amp;经验计算!O74,芦花古楼!$U$5:$U$104,"&lt;="&amp;经验计算!P74)</f>
        <v>4050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3345</v>
      </c>
    </row>
    <row r="75" spans="1:23" ht="16.5" x14ac:dyDescent="0.2">
      <c r="A75" s="17">
        <v>54</v>
      </c>
      <c r="B75" s="17">
        <v>8110</v>
      </c>
      <c r="D75" s="146"/>
      <c r="E75" s="146"/>
      <c r="F75" s="146"/>
      <c r="G75" s="146"/>
      <c r="M75" s="106" t="s">
        <v>128</v>
      </c>
      <c r="N75" s="14">
        <f>SUMIFS(芦花古楼!$AH$5:$AH$104,芦花古楼!$AE$5:$AE$104,"&gt;"&amp;经验计算!O75,芦花古楼!$AE$5:$AE$104,"&lt;="&amp;经验计算!P75)</f>
        <v>3600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3600</v>
      </c>
    </row>
    <row r="76" spans="1:23" ht="16.5" x14ac:dyDescent="0.2">
      <c r="A76" s="17">
        <v>55</v>
      </c>
      <c r="B76" s="17">
        <v>8690</v>
      </c>
      <c r="D76" s="146"/>
      <c r="E76" s="146"/>
      <c r="F76" s="146"/>
      <c r="G76" s="146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3860</v>
      </c>
    </row>
    <row r="77" spans="1:23" ht="16.5" x14ac:dyDescent="0.2">
      <c r="A77" s="17">
        <v>56</v>
      </c>
      <c r="B77" s="17">
        <v>9270</v>
      </c>
      <c r="D77" s="146"/>
      <c r="E77" s="146"/>
      <c r="F77" s="146"/>
      <c r="G77" s="146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4115</v>
      </c>
    </row>
    <row r="78" spans="1:23" ht="16.5" x14ac:dyDescent="0.2">
      <c r="A78" s="17">
        <v>57</v>
      </c>
      <c r="B78" s="17">
        <v>9850</v>
      </c>
      <c r="D78" s="146"/>
      <c r="E78" s="146"/>
      <c r="F78" s="146"/>
      <c r="G78" s="146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4375</v>
      </c>
    </row>
    <row r="79" spans="1:23" ht="16.5" x14ac:dyDescent="0.2">
      <c r="A79" s="17">
        <v>58</v>
      </c>
      <c r="B79" s="17">
        <v>10430</v>
      </c>
      <c r="D79" s="146"/>
      <c r="E79" s="146"/>
      <c r="F79" s="146"/>
      <c r="G79" s="146"/>
      <c r="M79" s="106" t="s">
        <v>42</v>
      </c>
      <c r="N79" s="14">
        <f>(N71+N72+N74+N73+N75+O76+O77+P71)/(1-N78)</f>
        <v>37590</v>
      </c>
      <c r="O79" s="15"/>
      <c r="R79" s="25">
        <v>1.8</v>
      </c>
      <c r="S79" s="21">
        <f t="shared" si="10"/>
        <v>0.12328767123287672</v>
      </c>
      <c r="T79" s="105">
        <f t="shared" si="11"/>
        <v>4630</v>
      </c>
    </row>
    <row r="80" spans="1:23" ht="16.5" x14ac:dyDescent="0.2">
      <c r="A80" s="17">
        <v>59</v>
      </c>
      <c r="B80" s="17">
        <v>11585</v>
      </c>
      <c r="D80" s="146"/>
      <c r="E80" s="146"/>
      <c r="F80" s="146"/>
      <c r="G80" s="146"/>
      <c r="R80" s="25">
        <v>2</v>
      </c>
      <c r="S80" s="21">
        <f t="shared" si="10"/>
        <v>0.13698630136986301</v>
      </c>
      <c r="T80" s="105">
        <f t="shared" si="11"/>
        <v>5145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6" t="s">
        <v>874</v>
      </c>
      <c r="E85" s="146"/>
      <c r="F85" s="146"/>
      <c r="G85" s="146"/>
      <c r="M85" s="106" t="s">
        <v>87</v>
      </c>
      <c r="N85" s="14">
        <f>SUMIFS(章节关卡!$AV$5:$AV$286,章节关卡!$AT$5:$AT$286,"="&amp;经验计算!N84)</f>
        <v>2160</v>
      </c>
      <c r="O85" s="106" t="s">
        <v>129</v>
      </c>
      <c r="P85" s="14">
        <f>SUMIFS(章节关卡!$BD$5:$BD$283,章节关卡!$BB$5:$BB$283,"="&amp;经验计算!P84)</f>
        <v>3600</v>
      </c>
      <c r="R85" s="25">
        <v>1</v>
      </c>
      <c r="S85" s="21">
        <f>R85/$R$83</f>
        <v>6.8493150684931503E-2</v>
      </c>
      <c r="T85" s="25">
        <f>INT($N$93*S85/5)*5</f>
        <v>3350</v>
      </c>
    </row>
    <row r="86" spans="1:23" ht="16.5" x14ac:dyDescent="0.2">
      <c r="A86" s="17">
        <v>61</v>
      </c>
      <c r="B86" s="17">
        <v>8055</v>
      </c>
      <c r="D86" s="146"/>
      <c r="E86" s="146"/>
      <c r="F86" s="146"/>
      <c r="G86" s="146"/>
      <c r="M86" s="106" t="s">
        <v>125</v>
      </c>
      <c r="N86" s="14">
        <f>SUMIFS(芦花古楼!$D$5:$D$104,芦花古楼!$A$5:$A$104,"&gt;"&amp;经验计算!O86,芦花古楼!$A$5:$A$104,"&lt;="&amp;经验计算!P86)</f>
        <v>5100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3685</v>
      </c>
    </row>
    <row r="87" spans="1:23" ht="16.5" x14ac:dyDescent="0.2">
      <c r="A87" s="17">
        <v>62</v>
      </c>
      <c r="B87" s="17">
        <v>8790</v>
      </c>
      <c r="D87" s="146"/>
      <c r="E87" s="146"/>
      <c r="F87" s="146"/>
      <c r="G87" s="146"/>
      <c r="M87" s="106" t="s">
        <v>127</v>
      </c>
      <c r="N87" s="14">
        <f>SUMIFS(芦花古楼!$N$5:$N$104,芦花古楼!$K$5:$K$104,"&gt;"&amp;经验计算!O87,芦花古楼!$K$5:$K$104,"&lt;="&amp;经验计算!P87)</f>
        <v>3600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4020</v>
      </c>
    </row>
    <row r="88" spans="1:23" ht="16.5" x14ac:dyDescent="0.2">
      <c r="A88" s="17">
        <v>63</v>
      </c>
      <c r="B88" s="17">
        <v>9520</v>
      </c>
      <c r="D88" s="146"/>
      <c r="E88" s="146"/>
      <c r="F88" s="146"/>
      <c r="G88" s="146"/>
      <c r="M88" s="106" t="s">
        <v>126</v>
      </c>
      <c r="N88" s="14">
        <f>SUMIFS(芦花古楼!$X$5:$X$104,芦花古楼!$U$5:$U$104,"&gt;"&amp;经验计算!O88,芦花古楼!$U$5:$U$104,"&lt;="&amp;经验计算!P88)</f>
        <v>4500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4355</v>
      </c>
    </row>
    <row r="89" spans="1:23" ht="16.5" x14ac:dyDescent="0.2">
      <c r="A89" s="17">
        <v>64</v>
      </c>
      <c r="B89" s="17">
        <v>10255</v>
      </c>
      <c r="D89" s="146"/>
      <c r="E89" s="146"/>
      <c r="F89" s="146"/>
      <c r="G89" s="146"/>
      <c r="M89" s="106" t="s">
        <v>128</v>
      </c>
      <c r="N89" s="14">
        <f>SUMIFS(芦花古楼!$AH$5:$AH$104,芦花古楼!$AE$5:$AE$104,"&gt;"&amp;经验计算!O89,芦花古楼!$AE$5:$AE$104,"&lt;="&amp;经验计算!P89)</f>
        <v>4050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4690</v>
      </c>
    </row>
    <row r="90" spans="1:23" ht="16.5" x14ac:dyDescent="0.2">
      <c r="A90" s="17">
        <v>65</v>
      </c>
      <c r="B90" s="17">
        <v>10985</v>
      </c>
      <c r="D90" s="146"/>
      <c r="E90" s="146"/>
      <c r="F90" s="146"/>
      <c r="G90" s="146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5025</v>
      </c>
    </row>
    <row r="91" spans="1:23" ht="16.5" x14ac:dyDescent="0.2">
      <c r="A91" s="17">
        <v>66</v>
      </c>
      <c r="B91" s="17">
        <v>11720</v>
      </c>
      <c r="D91" s="146"/>
      <c r="E91" s="146"/>
      <c r="F91" s="146"/>
      <c r="G91" s="146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5360</v>
      </c>
    </row>
    <row r="92" spans="1:23" ht="16.5" x14ac:dyDescent="0.2">
      <c r="A92" s="17">
        <v>67</v>
      </c>
      <c r="B92" s="17">
        <v>12450</v>
      </c>
      <c r="D92" s="146"/>
      <c r="E92" s="146"/>
      <c r="F92" s="146"/>
      <c r="G92" s="146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5695</v>
      </c>
    </row>
    <row r="93" spans="1:23" ht="16.5" x14ac:dyDescent="0.2">
      <c r="A93" s="17">
        <v>68</v>
      </c>
      <c r="B93" s="17">
        <v>13185</v>
      </c>
      <c r="D93" s="146"/>
      <c r="E93" s="146"/>
      <c r="F93" s="146"/>
      <c r="G93" s="146"/>
      <c r="M93" s="106" t="s">
        <v>42</v>
      </c>
      <c r="N93" s="14">
        <f>(N85+N86+N88+N87+N89+O90+O91+P85)/(1-N92)</f>
        <v>48930</v>
      </c>
      <c r="O93" s="15"/>
      <c r="R93" s="25">
        <v>1.8</v>
      </c>
      <c r="S93" s="21">
        <f t="shared" si="12"/>
        <v>0.12328767123287672</v>
      </c>
      <c r="T93" s="107">
        <f t="shared" si="13"/>
        <v>6030</v>
      </c>
    </row>
    <row r="94" spans="1:23" ht="16.5" x14ac:dyDescent="0.2">
      <c r="A94" s="17">
        <v>69</v>
      </c>
      <c r="B94" s="17">
        <v>14650</v>
      </c>
      <c r="D94" s="146"/>
      <c r="E94" s="146"/>
      <c r="F94" s="146"/>
      <c r="G94" s="146"/>
      <c r="R94" s="25">
        <v>2</v>
      </c>
      <c r="S94" s="21">
        <f t="shared" si="12"/>
        <v>0.13698630136986301</v>
      </c>
      <c r="T94" s="107">
        <f t="shared" si="13"/>
        <v>6700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6"/>
      <c r="E98" s="146"/>
      <c r="F98" s="146"/>
      <c r="G98" s="146"/>
      <c r="M98" s="106" t="s">
        <v>87</v>
      </c>
      <c r="N98" s="14">
        <f>SUMIFS(章节关卡!$AV$5:$AV$286,章节关卡!$AT$5:$AT$286,"="&amp;经验计算!N97)</f>
        <v>2520</v>
      </c>
      <c r="O98" s="106" t="s">
        <v>129</v>
      </c>
      <c r="P98" s="14">
        <f>SUMIFS(章节关卡!$BD$5:$BD$283,章节关卡!$BB$5:$BB$283,"="&amp;经验计算!P97)</f>
        <v>4320</v>
      </c>
      <c r="R98" s="25">
        <v>1</v>
      </c>
      <c r="S98" s="21">
        <f>R98/$R$96</f>
        <v>6.8493150684931503E-2</v>
      </c>
      <c r="T98" s="25">
        <f>INT($N$106*S98/5)*5</f>
        <v>4495</v>
      </c>
    </row>
    <row r="99" spans="1:20" ht="16.5" x14ac:dyDescent="0.2">
      <c r="A99" s="17">
        <v>71</v>
      </c>
      <c r="B99" s="17">
        <v>10865</v>
      </c>
      <c r="D99" s="146"/>
      <c r="E99" s="146"/>
      <c r="F99" s="146"/>
      <c r="G99" s="146"/>
      <c r="M99" s="106" t="s">
        <v>125</v>
      </c>
      <c r="N99" s="14">
        <f>SUMIFS(芦花古楼!$D$5:$D$104,芦花古楼!$A$5:$A$104,"&gt;"&amp;经验计算!O99,芦花古楼!$A$5:$A$104,"&lt;="&amp;经验计算!P99)</f>
        <v>6300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4945</v>
      </c>
    </row>
    <row r="100" spans="1:20" ht="16.5" x14ac:dyDescent="0.2">
      <c r="A100" s="17">
        <v>72</v>
      </c>
      <c r="B100" s="17">
        <v>11855</v>
      </c>
      <c r="D100" s="146"/>
      <c r="E100" s="146"/>
      <c r="F100" s="146"/>
      <c r="G100" s="146"/>
      <c r="M100" s="106" t="s">
        <v>127</v>
      </c>
      <c r="N100" s="14">
        <f>SUMIFS(芦花古楼!$N$5:$N$104,芦花古楼!$K$5:$K$104,"&gt;"&amp;经验计算!O100,芦花古楼!$K$5:$K$104,"&lt;="&amp;经验计算!P100)</f>
        <v>9000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5395</v>
      </c>
    </row>
    <row r="101" spans="1:20" ht="16.5" x14ac:dyDescent="0.2">
      <c r="A101" s="17">
        <v>73</v>
      </c>
      <c r="B101" s="17">
        <v>12840</v>
      </c>
      <c r="D101" s="146"/>
      <c r="E101" s="146"/>
      <c r="F101" s="146"/>
      <c r="G101" s="146"/>
      <c r="M101" s="106" t="s">
        <v>126</v>
      </c>
      <c r="N101" s="14">
        <f>SUMIFS(芦花古楼!$X$5:$X$104,芦花古楼!$U$5:$U$104,"&gt;"&amp;经验计算!O101,芦花古楼!$U$5:$U$104,"&lt;="&amp;经验计算!P101)</f>
        <v>5400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5840</v>
      </c>
    </row>
    <row r="102" spans="1:20" ht="16.5" x14ac:dyDescent="0.2">
      <c r="A102" s="17">
        <v>74</v>
      </c>
      <c r="B102" s="17">
        <v>13830</v>
      </c>
      <c r="D102" s="146"/>
      <c r="E102" s="146"/>
      <c r="F102" s="146"/>
      <c r="G102" s="146"/>
      <c r="M102" s="106" t="s">
        <v>128</v>
      </c>
      <c r="N102" s="14">
        <f>SUMIFS(芦花古楼!$AH$5:$AH$104,芦花古楼!$AE$5:$AE$104,"&gt;"&amp;经验计算!O102,芦花古楼!$AE$5:$AE$104,"&lt;="&amp;经验计算!P102)</f>
        <v>4500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6290</v>
      </c>
    </row>
    <row r="103" spans="1:20" ht="16.5" x14ac:dyDescent="0.2">
      <c r="A103" s="17">
        <v>75</v>
      </c>
      <c r="B103" s="17">
        <v>14815</v>
      </c>
      <c r="D103" s="146"/>
      <c r="E103" s="146"/>
      <c r="F103" s="146"/>
      <c r="G103" s="146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6740</v>
      </c>
    </row>
    <row r="104" spans="1:20" ht="16.5" x14ac:dyDescent="0.2">
      <c r="A104" s="17">
        <v>76</v>
      </c>
      <c r="B104" s="17">
        <v>15805</v>
      </c>
      <c r="D104" s="146"/>
      <c r="E104" s="146"/>
      <c r="F104" s="146"/>
      <c r="G104" s="146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7190</v>
      </c>
    </row>
    <row r="105" spans="1:20" ht="16.5" x14ac:dyDescent="0.2">
      <c r="A105" s="17">
        <v>77</v>
      </c>
      <c r="B105" s="17">
        <v>16795</v>
      </c>
      <c r="D105" s="146"/>
      <c r="E105" s="146"/>
      <c r="F105" s="146"/>
      <c r="G105" s="146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7640</v>
      </c>
    </row>
    <row r="106" spans="1:20" ht="16.5" x14ac:dyDescent="0.2">
      <c r="A106" s="17">
        <v>78</v>
      </c>
      <c r="B106" s="17">
        <v>17780</v>
      </c>
      <c r="D106" s="146"/>
      <c r="E106" s="146"/>
      <c r="F106" s="146"/>
      <c r="G106" s="146"/>
      <c r="M106" s="106" t="s">
        <v>42</v>
      </c>
      <c r="N106" s="14">
        <f>(N98+N99+N101+N100+N102+O103+O104+P98)/(1-N105)</f>
        <v>65640</v>
      </c>
      <c r="O106" s="15"/>
      <c r="R106" s="25">
        <v>1.8</v>
      </c>
      <c r="S106" s="21">
        <f t="shared" si="14"/>
        <v>0.12328767123287672</v>
      </c>
      <c r="T106" s="107">
        <f t="shared" si="15"/>
        <v>8090</v>
      </c>
    </row>
    <row r="107" spans="1:20" ht="16.5" x14ac:dyDescent="0.2">
      <c r="A107" s="17">
        <v>79</v>
      </c>
      <c r="B107" s="17">
        <v>19755</v>
      </c>
      <c r="D107" s="146"/>
      <c r="E107" s="146"/>
      <c r="F107" s="146"/>
      <c r="G107" s="146"/>
      <c r="R107" s="25">
        <v>2</v>
      </c>
      <c r="S107" s="21">
        <f t="shared" si="14"/>
        <v>0.13698630136986301</v>
      </c>
      <c r="T107" s="107">
        <f t="shared" si="15"/>
        <v>8990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6"/>
      <c r="E111" s="146"/>
      <c r="F111" s="146"/>
      <c r="G111" s="146"/>
      <c r="M111" s="106" t="s">
        <v>87</v>
      </c>
      <c r="N111" s="14">
        <f>SUMIFS(章节关卡!$AV$5:$AV$286,章节关卡!$AT$5:$AT$286,"="&amp;经验计算!N110)</f>
        <v>2880</v>
      </c>
      <c r="O111" s="106" t="s">
        <v>129</v>
      </c>
      <c r="P111" s="14">
        <f>SUMIFS(章节关卡!$BD$5:$BD$283,章节关卡!$BB$5:$BB$283,"="&amp;经验计算!P110)</f>
        <v>5040</v>
      </c>
      <c r="R111" s="25">
        <v>1</v>
      </c>
      <c r="S111" s="21">
        <f>R111/$R$109</f>
        <v>6.8493150684931503E-2</v>
      </c>
      <c r="T111" s="25">
        <f>INT($N$119*S111/5)*5</f>
        <v>5420</v>
      </c>
    </row>
    <row r="112" spans="1:20" ht="16.5" x14ac:dyDescent="0.2">
      <c r="A112" s="17">
        <v>81</v>
      </c>
      <c r="B112" s="17">
        <v>13670</v>
      </c>
      <c r="D112" s="146"/>
      <c r="E112" s="146"/>
      <c r="F112" s="146"/>
      <c r="G112" s="146"/>
      <c r="M112" s="106" t="s">
        <v>125</v>
      </c>
      <c r="N112" s="14">
        <f>SUMIFS(芦花古楼!$D$5:$D$104,芦花古楼!$A$5:$A$104,"&gt;"&amp;经验计算!O112,芦花古楼!$A$5:$A$104,"&lt;="&amp;经验计算!P112)</f>
        <v>7800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5960</v>
      </c>
    </row>
    <row r="113" spans="1:23" ht="16.5" x14ac:dyDescent="0.2">
      <c r="A113" s="17">
        <v>82</v>
      </c>
      <c r="B113" s="17">
        <v>14910</v>
      </c>
      <c r="D113" s="146"/>
      <c r="E113" s="146"/>
      <c r="F113" s="146"/>
      <c r="G113" s="146"/>
      <c r="M113" s="106" t="s">
        <v>127</v>
      </c>
      <c r="N113" s="14">
        <f>SUMIFS(芦花古楼!$N$5:$N$104,芦花古楼!$K$5:$K$104,"&gt;"&amp;经验计算!O113,芦花古楼!$K$5:$K$104,"&lt;="&amp;经验计算!P113)</f>
        <v>11400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6500</v>
      </c>
    </row>
    <row r="114" spans="1:23" ht="16.5" x14ac:dyDescent="0.2">
      <c r="A114" s="17">
        <v>83</v>
      </c>
      <c r="B114" s="17">
        <v>16155</v>
      </c>
      <c r="D114" s="146"/>
      <c r="E114" s="146"/>
      <c r="F114" s="146"/>
      <c r="G114" s="146"/>
      <c r="M114" s="106" t="s">
        <v>126</v>
      </c>
      <c r="N114" s="14">
        <f>SUMIFS(芦花古楼!$X$5:$X$104,芦花古楼!$U$5:$U$104,"&gt;"&amp;经验计算!O114,芦花古楼!$U$5:$U$104,"&lt;="&amp;经验计算!P114)</f>
        <v>6300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7045</v>
      </c>
    </row>
    <row r="115" spans="1:23" ht="16.5" x14ac:dyDescent="0.2">
      <c r="A115" s="17">
        <v>84</v>
      </c>
      <c r="B115" s="17">
        <v>17395</v>
      </c>
      <c r="D115" s="146"/>
      <c r="E115" s="146"/>
      <c r="F115" s="146"/>
      <c r="G115" s="146"/>
      <c r="M115" s="106" t="s">
        <v>128</v>
      </c>
      <c r="N115" s="14">
        <f>SUMIFS(芦花古楼!$AH$5:$AH$104,芦花古楼!$AE$5:$AE$104,"&gt;"&amp;经验计算!O115,芦花古楼!$AE$5:$AE$104,"&lt;="&amp;经验计算!P115)</f>
        <v>5400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7585</v>
      </c>
    </row>
    <row r="116" spans="1:23" ht="16.5" x14ac:dyDescent="0.2">
      <c r="A116" s="17">
        <v>85</v>
      </c>
      <c r="B116" s="17">
        <v>18640</v>
      </c>
      <c r="D116" s="146"/>
      <c r="E116" s="146"/>
      <c r="F116" s="146"/>
      <c r="G116" s="146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8130</v>
      </c>
    </row>
    <row r="117" spans="1:23" ht="16.5" x14ac:dyDescent="0.2">
      <c r="A117" s="17">
        <v>86</v>
      </c>
      <c r="B117" s="17">
        <v>19880</v>
      </c>
      <c r="D117" s="146"/>
      <c r="E117" s="146"/>
      <c r="F117" s="146"/>
      <c r="G117" s="146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8670</v>
      </c>
    </row>
    <row r="118" spans="1:23" ht="16.5" x14ac:dyDescent="0.2">
      <c r="A118" s="17">
        <v>87</v>
      </c>
      <c r="B118" s="17">
        <v>21125</v>
      </c>
      <c r="D118" s="146"/>
      <c r="E118" s="146"/>
      <c r="F118" s="146"/>
      <c r="G118" s="146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9210</v>
      </c>
    </row>
    <row r="119" spans="1:23" ht="16.5" x14ac:dyDescent="0.2">
      <c r="A119" s="17">
        <v>88</v>
      </c>
      <c r="B119" s="17">
        <v>22365</v>
      </c>
      <c r="D119" s="146"/>
      <c r="E119" s="146"/>
      <c r="F119" s="146"/>
      <c r="G119" s="146"/>
      <c r="M119" s="106" t="s">
        <v>42</v>
      </c>
      <c r="N119" s="14">
        <f>(N111+N112+N114+N113+N115+O116+O117+P111)/(1-N118)</f>
        <v>79140</v>
      </c>
      <c r="O119" s="15"/>
      <c r="R119" s="25">
        <v>1.8</v>
      </c>
      <c r="S119" s="21">
        <f t="shared" si="16"/>
        <v>0.12328767123287672</v>
      </c>
      <c r="T119" s="107">
        <f t="shared" si="17"/>
        <v>9755</v>
      </c>
    </row>
    <row r="120" spans="1:23" ht="16.5" x14ac:dyDescent="0.2">
      <c r="A120" s="17">
        <v>89</v>
      </c>
      <c r="B120" s="17">
        <v>24850</v>
      </c>
      <c r="D120" s="146"/>
      <c r="E120" s="146"/>
      <c r="F120" s="146"/>
      <c r="G120" s="146"/>
      <c r="R120" s="25">
        <v>2</v>
      </c>
      <c r="S120" s="21">
        <f t="shared" si="16"/>
        <v>0.13698630136986301</v>
      </c>
      <c r="T120" s="107">
        <f t="shared" si="17"/>
        <v>10840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6"/>
      <c r="E124" s="146"/>
      <c r="F124" s="146"/>
      <c r="G124" s="146"/>
      <c r="M124" s="106" t="s">
        <v>87</v>
      </c>
      <c r="N124" s="14">
        <f>SUMIFS(章节关卡!$AV$5:$AV$286,章节关卡!$AT$5:$AT$286,"="&amp;经验计算!N123)</f>
        <v>3240</v>
      </c>
      <c r="O124" s="106" t="s">
        <v>129</v>
      </c>
      <c r="P124" s="14">
        <f>SUMIFS(章节关卡!$BD$5:$BD$283,章节关卡!$BB$5:$BB$283,"="&amp;经验计算!P123)</f>
        <v>5760</v>
      </c>
      <c r="R124" s="25">
        <v>1</v>
      </c>
      <c r="S124" s="21">
        <f>R124/$R$122</f>
        <v>6.8493150684931503E-2</v>
      </c>
      <c r="T124" s="25">
        <f>INT($N$132*S124/5)*5</f>
        <v>6395</v>
      </c>
    </row>
    <row r="125" spans="1:23" ht="16.5" x14ac:dyDescent="0.2">
      <c r="A125" s="17">
        <v>91</v>
      </c>
      <c r="B125" s="17">
        <v>16555</v>
      </c>
      <c r="D125" s="146"/>
      <c r="E125" s="146"/>
      <c r="F125" s="146"/>
      <c r="G125" s="146"/>
      <c r="M125" s="106" t="s">
        <v>125</v>
      </c>
      <c r="N125" s="14">
        <f>SUMIFS(芦花古楼!$D$5:$D$104,芦花古楼!$A$5:$A$104,"&gt;"&amp;经验计算!O125,芦花古楼!$A$5:$A$104,"&lt;="&amp;经验计算!P125)</f>
        <v>9300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7035</v>
      </c>
    </row>
    <row r="126" spans="1:23" ht="16.5" x14ac:dyDescent="0.2">
      <c r="A126" s="17">
        <v>92</v>
      </c>
      <c r="B126" s="17">
        <v>18060</v>
      </c>
      <c r="D126" s="146"/>
      <c r="E126" s="146"/>
      <c r="F126" s="146"/>
      <c r="G126" s="146"/>
      <c r="M126" s="106" t="s">
        <v>127</v>
      </c>
      <c r="N126" s="14">
        <f>SUMIFS(芦花古楼!$N$5:$N$104,芦花古楼!$K$5:$K$104,"&gt;"&amp;经验计算!O126,芦花古楼!$K$5:$K$104,"&lt;="&amp;经验计算!P126)</f>
        <v>14100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7675</v>
      </c>
    </row>
    <row r="127" spans="1:23" ht="16.5" x14ac:dyDescent="0.2">
      <c r="A127" s="17">
        <v>93</v>
      </c>
      <c r="B127" s="17">
        <v>19565</v>
      </c>
      <c r="D127" s="146"/>
      <c r="E127" s="146"/>
      <c r="F127" s="146"/>
      <c r="G127" s="146"/>
      <c r="M127" s="106" t="s">
        <v>126</v>
      </c>
      <c r="N127" s="14">
        <f>SUMIFS(芦花古楼!$X$5:$X$104,芦花古楼!$U$5:$U$104,"&gt;"&amp;经验计算!O127,芦花古楼!$U$5:$U$104,"&lt;="&amp;经验计算!P127)</f>
        <v>7200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8315</v>
      </c>
    </row>
    <row r="128" spans="1:23" ht="16.5" x14ac:dyDescent="0.2">
      <c r="A128" s="17">
        <v>94</v>
      </c>
      <c r="B128" s="17">
        <v>21070</v>
      </c>
      <c r="D128" s="146"/>
      <c r="E128" s="146"/>
      <c r="F128" s="146"/>
      <c r="G128" s="146"/>
      <c r="M128" s="106" t="s">
        <v>128</v>
      </c>
      <c r="N128" s="14">
        <f>SUMIFS(芦花古楼!$AH$5:$AH$104,芦花古楼!$AE$5:$AE$104,"&gt;"&amp;经验计算!O128,芦花古楼!$AE$5:$AE$104,"&lt;="&amp;经验计算!P128)</f>
        <v>6300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8955</v>
      </c>
    </row>
    <row r="129" spans="1:23" ht="16.5" x14ac:dyDescent="0.2">
      <c r="A129" s="17">
        <v>95</v>
      </c>
      <c r="B129" s="17">
        <v>22580</v>
      </c>
      <c r="D129" s="146"/>
      <c r="E129" s="146"/>
      <c r="F129" s="146"/>
      <c r="G129" s="146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9595</v>
      </c>
    </row>
    <row r="130" spans="1:23" ht="16.5" x14ac:dyDescent="0.2">
      <c r="A130" s="17">
        <v>96</v>
      </c>
      <c r="B130" s="17">
        <v>24085</v>
      </c>
      <c r="D130" s="146"/>
      <c r="E130" s="146"/>
      <c r="F130" s="146"/>
      <c r="G130" s="146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10235</v>
      </c>
    </row>
    <row r="131" spans="1:23" ht="16.5" x14ac:dyDescent="0.2">
      <c r="A131" s="17">
        <v>97</v>
      </c>
      <c r="B131" s="17">
        <v>25590</v>
      </c>
      <c r="D131" s="146"/>
      <c r="E131" s="146"/>
      <c r="F131" s="146"/>
      <c r="G131" s="146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10875</v>
      </c>
    </row>
    <row r="132" spans="1:23" ht="16.5" x14ac:dyDescent="0.2">
      <c r="A132" s="17">
        <v>98</v>
      </c>
      <c r="B132" s="17">
        <v>27095</v>
      </c>
      <c r="D132" s="146"/>
      <c r="E132" s="146"/>
      <c r="F132" s="146"/>
      <c r="G132" s="146"/>
      <c r="M132" s="106" t="s">
        <v>42</v>
      </c>
      <c r="N132" s="14">
        <f>(N124+N125+N127+N126+N128+O129+O130+P124)/(1-N131)</f>
        <v>93420</v>
      </c>
      <c r="O132" s="15"/>
      <c r="R132" s="25">
        <v>1.8</v>
      </c>
      <c r="S132" s="21">
        <f t="shared" si="18"/>
        <v>0.12328767123287672</v>
      </c>
      <c r="T132" s="107">
        <f t="shared" si="19"/>
        <v>11515</v>
      </c>
    </row>
    <row r="133" spans="1:23" ht="16.5" x14ac:dyDescent="0.2">
      <c r="A133" s="17">
        <v>99</v>
      </c>
      <c r="B133" s="17">
        <v>30105</v>
      </c>
      <c r="D133" s="146"/>
      <c r="E133" s="146"/>
      <c r="F133" s="146"/>
      <c r="G133" s="146"/>
      <c r="R133" s="25">
        <v>2</v>
      </c>
      <c r="S133" s="21">
        <f t="shared" si="18"/>
        <v>0.13698630136986301</v>
      </c>
      <c r="T133" s="107">
        <f t="shared" si="19"/>
        <v>12795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6"/>
      <c r="E137" s="146"/>
      <c r="F137" s="146"/>
      <c r="G137" s="146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6"/>
      <c r="E138" s="146"/>
      <c r="F138" s="146"/>
      <c r="G138" s="146"/>
      <c r="M138" s="106" t="s">
        <v>87</v>
      </c>
      <c r="N138" s="14">
        <f>SUMIFS(章节关卡!$AV$5:$AV$286,章节关卡!$AT$5:$AT$286,"="&amp;经验计算!N137)</f>
        <v>3600</v>
      </c>
      <c r="O138" s="106" t="s">
        <v>129</v>
      </c>
      <c r="P138" s="14">
        <f>SUMIFS(章节关卡!$BD$5:$BD$283,章节关卡!$BB$5:$BB$283,"="&amp;经验计算!P137)</f>
        <v>6480</v>
      </c>
      <c r="R138" s="50">
        <v>1</v>
      </c>
      <c r="S138" s="21">
        <f>R138/$R$122</f>
        <v>6.8493150684931503E-2</v>
      </c>
      <c r="T138" s="50">
        <f>INT($N$146*S138/5)*5</f>
        <v>8535</v>
      </c>
    </row>
    <row r="139" spans="1:23" ht="16.5" x14ac:dyDescent="0.2">
      <c r="A139" s="17">
        <v>102</v>
      </c>
      <c r="B139" s="17">
        <v>26665</v>
      </c>
      <c r="D139" s="146"/>
      <c r="E139" s="146"/>
      <c r="F139" s="146"/>
      <c r="G139" s="146"/>
      <c r="M139" s="106" t="s">
        <v>125</v>
      </c>
      <c r="N139" s="14">
        <f>SUMIFS(芦花古楼!$D$5:$D$104,芦花古楼!$A$5:$A$104,"&gt;"&amp;经验计算!O139,芦花古楼!$A$5:$A$104,"&lt;="&amp;经验计算!P139)</f>
        <v>10800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9390</v>
      </c>
    </row>
    <row r="140" spans="1:23" ht="16.5" x14ac:dyDescent="0.2">
      <c r="A140" s="17">
        <v>103</v>
      </c>
      <c r="B140" s="17">
        <v>28890</v>
      </c>
      <c r="D140" s="146"/>
      <c r="E140" s="146"/>
      <c r="F140" s="146"/>
      <c r="G140" s="146"/>
      <c r="M140" s="106" t="s">
        <v>127</v>
      </c>
      <c r="N140" s="14">
        <f>SUMIFS(芦花古楼!$N$5:$N$104,芦花古楼!$K$5:$K$104,"&gt;"&amp;经验计算!O140,芦花古楼!$K$5:$K$104,"&lt;="&amp;经验计算!P140)</f>
        <v>17100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10245</v>
      </c>
    </row>
    <row r="141" spans="1:23" ht="16.5" x14ac:dyDescent="0.2">
      <c r="A141" s="17">
        <v>104</v>
      </c>
      <c r="B141" s="17">
        <v>31110</v>
      </c>
      <c r="D141" s="146"/>
      <c r="E141" s="146"/>
      <c r="F141" s="146"/>
      <c r="G141" s="146"/>
      <c r="M141" s="106" t="s">
        <v>126</v>
      </c>
      <c r="N141" s="14">
        <f>SUMIFS(芦花古楼!$X$5:$X$104,芦花古楼!$U$5:$U$104,"&gt;"&amp;经验计算!O141,芦花古楼!$U$5:$U$104,"&lt;="&amp;经验计算!P141)</f>
        <v>17100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11100</v>
      </c>
    </row>
    <row r="142" spans="1:23" ht="16.5" x14ac:dyDescent="0.2">
      <c r="A142" s="17">
        <v>105</v>
      </c>
      <c r="B142" s="17">
        <v>33335</v>
      </c>
      <c r="D142" s="146"/>
      <c r="E142" s="146"/>
      <c r="F142" s="146"/>
      <c r="G142" s="146"/>
      <c r="M142" s="106" t="s">
        <v>128</v>
      </c>
      <c r="N142" s="14">
        <f>SUMIFS(芦花古楼!$AH$5:$AH$104,芦花古楼!$AE$5:$AE$104,"&gt;"&amp;经验计算!O142,芦花古楼!$AE$5:$AE$104,"&lt;="&amp;经验计算!P142)</f>
        <v>7200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11955</v>
      </c>
    </row>
    <row r="143" spans="1:23" ht="16.5" x14ac:dyDescent="0.2">
      <c r="A143" s="17">
        <v>106</v>
      </c>
      <c r="B143" s="17">
        <v>35555</v>
      </c>
      <c r="D143" s="146"/>
      <c r="E143" s="146"/>
      <c r="F143" s="146"/>
      <c r="G143" s="146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12805</v>
      </c>
    </row>
    <row r="144" spans="1:23" ht="16.5" x14ac:dyDescent="0.2">
      <c r="A144" s="17">
        <v>107</v>
      </c>
      <c r="B144" s="17">
        <v>37780</v>
      </c>
      <c r="D144" s="146"/>
      <c r="E144" s="146"/>
      <c r="F144" s="146"/>
      <c r="G144" s="146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13660</v>
      </c>
    </row>
    <row r="145" spans="1:20" ht="16.5" x14ac:dyDescent="0.2">
      <c r="A145" s="17">
        <v>108</v>
      </c>
      <c r="B145" s="17">
        <v>40000</v>
      </c>
      <c r="D145" s="146"/>
      <c r="E145" s="146"/>
      <c r="F145" s="146"/>
      <c r="G145" s="146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14515</v>
      </c>
    </row>
    <row r="146" spans="1:20" ht="16.5" x14ac:dyDescent="0.2">
      <c r="A146" s="17">
        <v>109</v>
      </c>
      <c r="B146" s="17">
        <v>44445</v>
      </c>
      <c r="D146" s="146"/>
      <c r="E146" s="146"/>
      <c r="F146" s="146"/>
      <c r="G146" s="146"/>
      <c r="M146" s="106" t="s">
        <v>42</v>
      </c>
      <c r="N146" s="14">
        <f>(N138+N139+N141+N140+N142+O143+O144+P138)/(1-N145)</f>
        <v>124680</v>
      </c>
      <c r="O146" s="15"/>
      <c r="R146" s="50">
        <v>1.8</v>
      </c>
      <c r="S146" s="21">
        <f t="shared" si="20"/>
        <v>0.12328767123287672</v>
      </c>
      <c r="T146" s="107">
        <f t="shared" si="21"/>
        <v>15370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17075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6"/>
      <c r="E151" s="146"/>
      <c r="F151" s="146"/>
      <c r="G151" s="146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6"/>
      <c r="E152" s="146"/>
      <c r="F152" s="146"/>
      <c r="G152" s="146"/>
      <c r="M152" s="106" t="s">
        <v>87</v>
      </c>
      <c r="N152" s="14">
        <f>SUMIFS(章节关卡!$AV$5:$AV$286,章节关卡!$AT$5:$AT$286,"="&amp;经验计算!N151)</f>
        <v>3960</v>
      </c>
      <c r="O152" s="106" t="s">
        <v>129</v>
      </c>
      <c r="P152" s="14">
        <f>SUMIFS(章节关卡!$BD$5:$BD$283,章节关卡!$BB$5:$BB$283,"="&amp;经验计算!P151)</f>
        <v>7200</v>
      </c>
      <c r="R152" s="50">
        <v>1</v>
      </c>
      <c r="S152" s="21">
        <f>R152/$R$122</f>
        <v>6.8493150684931503E-2</v>
      </c>
      <c r="T152" s="50">
        <f>INT($N$160*S152/5)*5</f>
        <v>11025</v>
      </c>
    </row>
    <row r="153" spans="1:20" ht="16.5" x14ac:dyDescent="0.2">
      <c r="A153" s="17">
        <v>112</v>
      </c>
      <c r="B153" s="17">
        <v>36490</v>
      </c>
      <c r="D153" s="146"/>
      <c r="E153" s="146"/>
      <c r="F153" s="146"/>
      <c r="G153" s="146"/>
      <c r="M153" s="106" t="s">
        <v>125</v>
      </c>
      <c r="N153" s="14">
        <f>SUMIFS(芦花古楼!$D$5:$D$104,芦花古楼!$A$5:$A$104,"&gt;"&amp;经验计算!O153,芦花古楼!$A$5:$A$104,"&lt;="&amp;经验计算!P153)</f>
        <v>12300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12130</v>
      </c>
    </row>
    <row r="154" spans="1:20" ht="16.5" x14ac:dyDescent="0.2">
      <c r="A154" s="17">
        <v>113</v>
      </c>
      <c r="B154" s="17">
        <v>39530</v>
      </c>
      <c r="D154" s="146"/>
      <c r="E154" s="146"/>
      <c r="F154" s="146"/>
      <c r="G154" s="146"/>
      <c r="M154" s="106" t="s">
        <v>127</v>
      </c>
      <c r="N154" s="14">
        <f>SUMIFS(芦花古楼!$N$5:$N$104,芦花古楼!$K$5:$K$104,"&gt;"&amp;经验计算!O154,芦花古楼!$K$5:$K$104,"&lt;="&amp;经验计算!P154)</f>
        <v>20100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13230</v>
      </c>
    </row>
    <row r="155" spans="1:20" ht="16.5" x14ac:dyDescent="0.2">
      <c r="A155" s="17">
        <v>114</v>
      </c>
      <c r="B155" s="17">
        <v>42575</v>
      </c>
      <c r="D155" s="146"/>
      <c r="E155" s="146"/>
      <c r="F155" s="146"/>
      <c r="G155" s="146"/>
      <c r="M155" s="106" t="s">
        <v>126</v>
      </c>
      <c r="N155" s="14">
        <f>SUMIFS(芦花古楼!$X$5:$X$104,芦花古楼!$U$5:$U$104,"&gt;"&amp;经验计算!O155,芦花古楼!$U$5:$U$104,"&lt;="&amp;经验计算!P155)</f>
        <v>21150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14335</v>
      </c>
    </row>
    <row r="156" spans="1:20" ht="16.5" x14ac:dyDescent="0.2">
      <c r="A156" s="17">
        <v>115</v>
      </c>
      <c r="B156" s="17">
        <v>45615</v>
      </c>
      <c r="D156" s="146"/>
      <c r="E156" s="146"/>
      <c r="F156" s="146"/>
      <c r="G156" s="146"/>
      <c r="M156" s="106" t="s">
        <v>128</v>
      </c>
      <c r="N156" s="14">
        <f>SUMIFS(芦花古楼!$AH$5:$AH$104,芦花古楼!$AE$5:$AE$104,"&gt;"&amp;经验计算!O156,芦花古楼!$AE$5:$AE$104,"&lt;="&amp;经验计算!P156)</f>
        <v>17100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15435</v>
      </c>
    </row>
    <row r="157" spans="1:20" ht="16.5" x14ac:dyDescent="0.2">
      <c r="A157" s="17">
        <v>116</v>
      </c>
      <c r="B157" s="17">
        <v>48655</v>
      </c>
      <c r="D157" s="146"/>
      <c r="E157" s="146"/>
      <c r="F157" s="146"/>
      <c r="G157" s="146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16540</v>
      </c>
    </row>
    <row r="158" spans="1:20" ht="16.5" x14ac:dyDescent="0.2">
      <c r="A158" s="17">
        <v>117</v>
      </c>
      <c r="B158" s="17">
        <v>51695</v>
      </c>
      <c r="D158" s="146"/>
      <c r="E158" s="146"/>
      <c r="F158" s="146"/>
      <c r="G158" s="146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17640</v>
      </c>
    </row>
    <row r="159" spans="1:20" ht="16.5" x14ac:dyDescent="0.2">
      <c r="A159" s="17">
        <v>118</v>
      </c>
      <c r="B159" s="17">
        <v>54735</v>
      </c>
      <c r="D159" s="146"/>
      <c r="E159" s="146"/>
      <c r="F159" s="146"/>
      <c r="G159" s="146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18745</v>
      </c>
    </row>
    <row r="160" spans="1:20" ht="16.5" x14ac:dyDescent="0.2">
      <c r="A160" s="17">
        <v>119</v>
      </c>
      <c r="B160" s="17">
        <v>60820</v>
      </c>
      <c r="D160" s="146"/>
      <c r="E160" s="146"/>
      <c r="F160" s="146"/>
      <c r="G160" s="146"/>
      <c r="M160" s="106" t="s">
        <v>42</v>
      </c>
      <c r="N160" s="14">
        <f>(N152+N153+N155+N154+N156+O157+O158+P152)/(1-N159)</f>
        <v>161010</v>
      </c>
      <c r="O160" s="15"/>
      <c r="R160" s="50">
        <v>1.8</v>
      </c>
      <c r="S160" s="21">
        <f t="shared" si="22"/>
        <v>0.12328767123287672</v>
      </c>
      <c r="T160" s="107">
        <f t="shared" si="23"/>
        <v>19850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22055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6"/>
      <c r="E165" s="146"/>
      <c r="F165" s="146"/>
      <c r="G165" s="146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6"/>
      <c r="E166" s="146"/>
      <c r="F166" s="146"/>
      <c r="G166" s="146"/>
      <c r="M166" s="106" t="s">
        <v>87</v>
      </c>
      <c r="N166" s="14">
        <f>SUMIFS(章节关卡!$AV$5:$AV$286,章节关卡!$AT$5:$AT$286,"="&amp;经验计算!N165)</f>
        <v>4500</v>
      </c>
      <c r="O166" s="106" t="s">
        <v>129</v>
      </c>
      <c r="P166" s="14">
        <f>SUMIFS(章节关卡!$BD$5:$BD$283,章节关卡!$BB$5:$BB$283,"="&amp;经验计算!P165)</f>
        <v>7920</v>
      </c>
      <c r="R166" s="50">
        <v>1</v>
      </c>
      <c r="S166" s="21">
        <f>R166/$R$122</f>
        <v>6.8493150684931503E-2</v>
      </c>
      <c r="T166" s="50">
        <f>INT($N$174*S166/5)*5</f>
        <v>13565</v>
      </c>
    </row>
    <row r="167" spans="1:20" ht="16.5" x14ac:dyDescent="0.2">
      <c r="A167" s="17">
        <v>122</v>
      </c>
      <c r="B167" s="17">
        <v>58555</v>
      </c>
      <c r="D167" s="146"/>
      <c r="E167" s="146"/>
      <c r="F167" s="146"/>
      <c r="G167" s="146"/>
      <c r="M167" s="106" t="s">
        <v>125</v>
      </c>
      <c r="N167" s="14">
        <f>SUMIFS(芦花古楼!$D$5:$D$104,芦花古楼!$A$5:$A$104,"&gt;"&amp;经验计算!O167,芦花古楼!$A$5:$A$104,"&lt;="&amp;经验计算!P167)</f>
        <v>13800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14925</v>
      </c>
    </row>
    <row r="168" spans="1:20" ht="16.5" x14ac:dyDescent="0.2">
      <c r="A168" s="17">
        <v>123</v>
      </c>
      <c r="B168" s="17">
        <v>63435</v>
      </c>
      <c r="D168" s="146"/>
      <c r="E168" s="146"/>
      <c r="F168" s="146"/>
      <c r="G168" s="146"/>
      <c r="M168" s="106" t="s">
        <v>127</v>
      </c>
      <c r="N168" s="14">
        <f>SUMIFS(芦花古楼!$N$5:$N$104,芦花古楼!$K$5:$K$104,"&gt;"&amp;经验计算!O168,芦花古楼!$K$5:$K$104,"&lt;="&amp;经验计算!P168)</f>
        <v>23100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16280</v>
      </c>
    </row>
    <row r="169" spans="1:20" ht="16.5" x14ac:dyDescent="0.2">
      <c r="A169" s="17">
        <v>124</v>
      </c>
      <c r="B169" s="17">
        <v>68315</v>
      </c>
      <c r="D169" s="146"/>
      <c r="E169" s="146"/>
      <c r="F169" s="146"/>
      <c r="G169" s="146"/>
      <c r="M169" s="106" t="s">
        <v>126</v>
      </c>
      <c r="N169" s="14">
        <f>SUMIFS(芦花古楼!$X$5:$X$104,芦花古楼!$U$5:$U$104,"&gt;"&amp;经验计算!O169,芦花古楼!$U$5:$U$104,"&lt;="&amp;经验计算!P169)</f>
        <v>25650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17640</v>
      </c>
    </row>
    <row r="170" spans="1:20" ht="16.5" x14ac:dyDescent="0.2">
      <c r="A170" s="17">
        <v>125</v>
      </c>
      <c r="B170" s="17">
        <v>73195</v>
      </c>
      <c r="D170" s="146"/>
      <c r="E170" s="146"/>
      <c r="F170" s="146"/>
      <c r="G170" s="146"/>
      <c r="M170" s="106" t="s">
        <v>128</v>
      </c>
      <c r="N170" s="14">
        <f>SUMIFS(芦花古楼!$AH$5:$AH$104,芦花古楼!$AE$5:$AE$104,"&gt;"&amp;经验计算!O170,芦花古楼!$AE$5:$AE$104,"&lt;="&amp;经验计算!P170)</f>
        <v>21150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18995</v>
      </c>
    </row>
    <row r="171" spans="1:20" ht="16.5" x14ac:dyDescent="0.2">
      <c r="A171" s="17">
        <v>126</v>
      </c>
      <c r="B171" s="17">
        <v>78075</v>
      </c>
      <c r="D171" s="146"/>
      <c r="E171" s="146"/>
      <c r="F171" s="146"/>
      <c r="G171" s="146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20350</v>
      </c>
    </row>
    <row r="172" spans="1:20" ht="16.5" x14ac:dyDescent="0.2">
      <c r="A172" s="17">
        <v>127</v>
      </c>
      <c r="B172" s="17">
        <v>82955</v>
      </c>
      <c r="D172" s="146"/>
      <c r="E172" s="146"/>
      <c r="F172" s="146"/>
      <c r="G172" s="146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21710</v>
      </c>
    </row>
    <row r="173" spans="1:20" ht="16.5" x14ac:dyDescent="0.2">
      <c r="A173" s="17">
        <v>128</v>
      </c>
      <c r="B173" s="17">
        <v>87835</v>
      </c>
      <c r="D173" s="146"/>
      <c r="E173" s="146"/>
      <c r="F173" s="146"/>
      <c r="G173" s="146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23065</v>
      </c>
    </row>
    <row r="174" spans="1:20" ht="16.5" x14ac:dyDescent="0.2">
      <c r="A174" s="17">
        <v>129</v>
      </c>
      <c r="B174" s="17">
        <v>97590</v>
      </c>
      <c r="D174" s="146"/>
      <c r="E174" s="146"/>
      <c r="F174" s="146"/>
      <c r="G174" s="146"/>
      <c r="M174" s="106" t="s">
        <v>42</v>
      </c>
      <c r="N174" s="14">
        <f>(N166+N167+N169+N168+N170+O171+O172+P166)/(1-N173)</f>
        <v>198120</v>
      </c>
      <c r="O174" s="15"/>
      <c r="R174" s="50">
        <v>1.8</v>
      </c>
      <c r="S174" s="21">
        <f t="shared" si="24"/>
        <v>0.12328767123287672</v>
      </c>
      <c r="T174" s="107">
        <f t="shared" si="25"/>
        <v>24425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27135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6"/>
      <c r="E179" s="146"/>
      <c r="F179" s="146"/>
      <c r="G179" s="146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6"/>
      <c r="E180" s="146"/>
      <c r="F180" s="146"/>
      <c r="G180" s="146"/>
      <c r="M180" s="106" t="s">
        <v>87</v>
      </c>
      <c r="N180" s="14">
        <f>SUMIFS(章节关卡!$AV$5:$AV$286,章节关卡!$AT$5:$AT$286,"="&amp;经验计算!N179)</f>
        <v>4860</v>
      </c>
      <c r="O180" s="106" t="s">
        <v>129</v>
      </c>
      <c r="P180" s="14">
        <f>SUMIFS(章节关卡!$BD$5:$BD$283,章节关卡!$BB$5:$BB$283,"="&amp;经验计算!P179)</f>
        <v>9000</v>
      </c>
      <c r="R180" s="50">
        <v>1</v>
      </c>
      <c r="S180" s="21">
        <f>R180/$R$122</f>
        <v>6.8493150684931503E-2</v>
      </c>
      <c r="T180" s="50" t="e">
        <f>INT($N$188*S180/5)*5</f>
        <v>#REF!</v>
      </c>
    </row>
    <row r="181" spans="1:20" ht="16.5" x14ac:dyDescent="0.2">
      <c r="A181" s="17">
        <v>132</v>
      </c>
      <c r="B181" s="17">
        <v>87555</v>
      </c>
      <c r="D181" s="146"/>
      <c r="E181" s="146"/>
      <c r="F181" s="146"/>
      <c r="G181" s="146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 t="e">
        <f t="shared" ref="T181:T189" si="27">INT($N$188*S181/5)*5</f>
        <v>#REF!</v>
      </c>
    </row>
    <row r="182" spans="1:20" ht="16.5" x14ac:dyDescent="0.2">
      <c r="A182" s="17">
        <v>133</v>
      </c>
      <c r="B182" s="17">
        <v>94855</v>
      </c>
      <c r="D182" s="146"/>
      <c r="E182" s="146"/>
      <c r="F182" s="146"/>
      <c r="G182" s="146"/>
      <c r="M182" s="106" t="s">
        <v>127</v>
      </c>
      <c r="N182" s="14">
        <f>SUMIFS(芦花古楼!$N$5:$N$104,芦花古楼!$K$5:$K$104,"&gt;"&amp;经验计算!O182,芦花古楼!$K$5:$K$104,"&lt;="&amp;经验计算!P182)</f>
        <v>26100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 t="e">
        <f t="shared" si="27"/>
        <v>#REF!</v>
      </c>
    </row>
    <row r="183" spans="1:20" ht="16.5" x14ac:dyDescent="0.2">
      <c r="A183" s="17">
        <v>134</v>
      </c>
      <c r="B183" s="17">
        <v>102150</v>
      </c>
      <c r="D183" s="146"/>
      <c r="E183" s="146"/>
      <c r="F183" s="146"/>
      <c r="G183" s="146"/>
      <c r="M183" s="106" t="s">
        <v>126</v>
      </c>
      <c r="N183" s="14" t="e">
        <f>SUMIFS(芦花古楼!$X$5:$X$104,芦花古楼!$U$5:$U$104,"&gt;"&amp;经验计算!O183,芦花古楼!$U$5:$U$104,"&lt;="&amp;经验计算!P183)</f>
        <v>#REF!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 t="e">
        <f t="shared" si="27"/>
        <v>#REF!</v>
      </c>
    </row>
    <row r="184" spans="1:20" ht="16.5" x14ac:dyDescent="0.2">
      <c r="A184" s="17">
        <v>135</v>
      </c>
      <c r="B184" s="17">
        <v>109445</v>
      </c>
      <c r="D184" s="146"/>
      <c r="E184" s="146"/>
      <c r="F184" s="146"/>
      <c r="G184" s="146"/>
      <c r="M184" s="106" t="s">
        <v>128</v>
      </c>
      <c r="N184" s="14">
        <f>SUMIFS(芦花古楼!$AH$5:$AH$104,芦花古楼!$AE$5:$AE$104,"&gt;"&amp;经验计算!O184,芦花古楼!$AE$5:$AE$104,"&lt;="&amp;经验计算!P184)</f>
        <v>25650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 t="e">
        <f t="shared" si="27"/>
        <v>#REF!</v>
      </c>
    </row>
    <row r="185" spans="1:20" ht="16.5" x14ac:dyDescent="0.2">
      <c r="A185" s="17">
        <v>136</v>
      </c>
      <c r="B185" s="17">
        <v>116745</v>
      </c>
      <c r="D185" s="146"/>
      <c r="E185" s="146"/>
      <c r="F185" s="146"/>
      <c r="G185" s="146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 t="e">
        <f t="shared" si="27"/>
        <v>#REF!</v>
      </c>
    </row>
    <row r="186" spans="1:20" ht="16.5" x14ac:dyDescent="0.2">
      <c r="A186" s="17">
        <v>137</v>
      </c>
      <c r="B186" s="17">
        <v>124040</v>
      </c>
      <c r="D186" s="146"/>
      <c r="E186" s="146"/>
      <c r="F186" s="146"/>
      <c r="G186" s="146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 t="e">
        <f t="shared" si="27"/>
        <v>#REF!</v>
      </c>
    </row>
    <row r="187" spans="1:20" ht="16.5" x14ac:dyDescent="0.2">
      <c r="A187" s="17">
        <v>138</v>
      </c>
      <c r="B187" s="17">
        <v>131335</v>
      </c>
      <c r="D187" s="146"/>
      <c r="E187" s="146"/>
      <c r="F187" s="146"/>
      <c r="G187" s="146"/>
      <c r="M187" s="106" t="s">
        <v>43</v>
      </c>
      <c r="N187" s="19">
        <v>0</v>
      </c>
      <c r="O187" s="14" t="e">
        <f>N188*N187</f>
        <v>#REF!</v>
      </c>
      <c r="R187" s="50">
        <v>1.7</v>
      </c>
      <c r="S187" s="21">
        <f t="shared" si="26"/>
        <v>0.11643835616438356</v>
      </c>
      <c r="T187" s="107" t="e">
        <f t="shared" si="27"/>
        <v>#REF!</v>
      </c>
    </row>
    <row r="188" spans="1:20" ht="16.5" x14ac:dyDescent="0.2">
      <c r="A188" s="17">
        <v>139</v>
      </c>
      <c r="B188" s="17">
        <v>145930</v>
      </c>
      <c r="D188" s="146"/>
      <c r="E188" s="146"/>
      <c r="F188" s="146"/>
      <c r="G188" s="146"/>
      <c r="M188" s="106" t="s">
        <v>42</v>
      </c>
      <c r="N188" s="14" t="e">
        <f>(N180+N181+N183+N182+N184+O185+O186+P180)/(1-N187)</f>
        <v>#REF!</v>
      </c>
      <c r="O188" s="15"/>
      <c r="R188" s="50">
        <v>1.8</v>
      </c>
      <c r="S188" s="21">
        <f t="shared" si="26"/>
        <v>0.12328767123287672</v>
      </c>
      <c r="T188" s="107" t="e">
        <f t="shared" si="27"/>
        <v>#REF!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 t="e">
        <f t="shared" si="27"/>
        <v>#REF!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6"/>
      <c r="E193" s="146"/>
      <c r="F193" s="146"/>
      <c r="G193" s="146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6"/>
      <c r="E194" s="146"/>
      <c r="F194" s="146"/>
      <c r="G194" s="146"/>
      <c r="M194" s="106" t="s">
        <v>87</v>
      </c>
      <c r="N194" s="14">
        <f>SUMIFS(章节关卡!$AV$5:$AV$286,章节关卡!$AT$5:$AT$286,"="&amp;经验计算!N193)</f>
        <v>5400</v>
      </c>
      <c r="O194" s="106" t="s">
        <v>129</v>
      </c>
      <c r="P194" s="14">
        <f>SUMIFS(章节关卡!$BD$5:$BD$283,章节关卡!$BB$5:$BB$283,"="&amp;经验计算!P193)</f>
        <v>9720</v>
      </c>
      <c r="R194" s="50">
        <v>1</v>
      </c>
      <c r="S194" s="21">
        <f>R194/$R$122</f>
        <v>6.8493150684931503E-2</v>
      </c>
      <c r="T194" s="50" t="e">
        <f>INT($N$202*S194/5)*5</f>
        <v>#REF!</v>
      </c>
    </row>
    <row r="195" spans="1:20" ht="16.5" x14ac:dyDescent="0.2">
      <c r="A195" s="17">
        <v>142</v>
      </c>
      <c r="B195" s="17">
        <v>126735</v>
      </c>
      <c r="D195" s="146"/>
      <c r="E195" s="146"/>
      <c r="F195" s="146"/>
      <c r="G195" s="146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 t="e">
        <f t="shared" ref="T195:T203" si="29">INT($N$202*S195/5)*5</f>
        <v>#REF!</v>
      </c>
    </row>
    <row r="196" spans="1:20" ht="16.5" x14ac:dyDescent="0.2">
      <c r="A196" s="17">
        <v>143</v>
      </c>
      <c r="B196" s="17">
        <v>137300</v>
      </c>
      <c r="D196" s="146"/>
      <c r="E196" s="146"/>
      <c r="F196" s="146"/>
      <c r="G196" s="146"/>
      <c r="M196" s="106" t="s">
        <v>127</v>
      </c>
      <c r="N196" s="14">
        <f>SUMIFS(芦花古楼!$N$5:$N$104,芦花古楼!$K$5:$K$104,"&gt;"&amp;经验计算!O196,芦花古楼!$K$5:$K$104,"&lt;="&amp;经验计算!P196)</f>
        <v>29100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 t="e">
        <f t="shared" si="29"/>
        <v>#REF!</v>
      </c>
    </row>
    <row r="197" spans="1:20" ht="16.5" x14ac:dyDescent="0.2">
      <c r="A197" s="17">
        <v>144</v>
      </c>
      <c r="B197" s="17">
        <v>147860</v>
      </c>
      <c r="D197" s="146"/>
      <c r="E197" s="146"/>
      <c r="F197" s="146"/>
      <c r="G197" s="146"/>
      <c r="M197" s="106" t="s">
        <v>126</v>
      </c>
      <c r="N197" s="14" t="e">
        <f>SUMIFS(芦花古楼!$X$5:$X$104,芦花古楼!$U$5:$U$104,"&gt;"&amp;经验计算!O197,芦花古楼!$U$5:$U$104,"&lt;="&amp;经验计算!P197)</f>
        <v>#REF!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 t="e">
        <f t="shared" si="29"/>
        <v>#REF!</v>
      </c>
    </row>
    <row r="198" spans="1:20" ht="16.5" x14ac:dyDescent="0.2">
      <c r="A198" s="17">
        <v>145</v>
      </c>
      <c r="B198" s="17">
        <v>158420</v>
      </c>
      <c r="D198" s="146"/>
      <c r="E198" s="146"/>
      <c r="F198" s="146"/>
      <c r="G198" s="146"/>
      <c r="M198" s="106" t="s">
        <v>128</v>
      </c>
      <c r="N198" s="14" t="e">
        <f>SUMIFS(芦花古楼!$AH$5:$AH$104,芦花古楼!$AE$5:$AE$104,"&gt;"&amp;经验计算!O198,芦花古楼!$AE$5:$AE$104,"&lt;="&amp;经验计算!P198)</f>
        <v>#REF!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 t="e">
        <f t="shared" si="29"/>
        <v>#REF!</v>
      </c>
    </row>
    <row r="199" spans="1:20" ht="16.5" x14ac:dyDescent="0.2">
      <c r="A199" s="17">
        <v>146</v>
      </c>
      <c r="B199" s="17">
        <v>168985</v>
      </c>
      <c r="D199" s="146"/>
      <c r="E199" s="146"/>
      <c r="F199" s="146"/>
      <c r="G199" s="146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 t="e">
        <f t="shared" si="29"/>
        <v>#REF!</v>
      </c>
    </row>
    <row r="200" spans="1:20" ht="16.5" x14ac:dyDescent="0.2">
      <c r="A200" s="17">
        <v>147</v>
      </c>
      <c r="B200" s="17">
        <v>179545</v>
      </c>
      <c r="D200" s="146"/>
      <c r="E200" s="146"/>
      <c r="F200" s="146"/>
      <c r="G200" s="146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 t="e">
        <f t="shared" si="29"/>
        <v>#REF!</v>
      </c>
    </row>
    <row r="201" spans="1:20" ht="16.5" x14ac:dyDescent="0.2">
      <c r="A201" s="17">
        <v>148</v>
      </c>
      <c r="B201" s="17">
        <v>190105</v>
      </c>
      <c r="D201" s="146"/>
      <c r="E201" s="146"/>
      <c r="F201" s="146"/>
      <c r="G201" s="146"/>
      <c r="M201" s="106" t="s">
        <v>43</v>
      </c>
      <c r="N201" s="19">
        <v>0</v>
      </c>
      <c r="O201" s="14" t="e">
        <f>N202*N201</f>
        <v>#REF!</v>
      </c>
      <c r="R201" s="50">
        <v>1.7</v>
      </c>
      <c r="S201" s="21">
        <f t="shared" si="28"/>
        <v>0.11643835616438356</v>
      </c>
      <c r="T201" s="107" t="e">
        <f t="shared" si="29"/>
        <v>#REF!</v>
      </c>
    </row>
    <row r="202" spans="1:20" ht="16.5" x14ac:dyDescent="0.2">
      <c r="A202" s="17">
        <v>149</v>
      </c>
      <c r="B202" s="17">
        <v>211230</v>
      </c>
      <c r="D202" s="146"/>
      <c r="E202" s="146"/>
      <c r="F202" s="146"/>
      <c r="G202" s="146"/>
      <c r="M202" s="106" t="s">
        <v>42</v>
      </c>
      <c r="N202" s="14" t="e">
        <f>(N194+N195+N197+N196+N198+O199+O200+P194)/(1-N201)</f>
        <v>#REF!</v>
      </c>
      <c r="O202" s="15"/>
      <c r="R202" s="50">
        <v>1.8</v>
      </c>
      <c r="S202" s="21">
        <f t="shared" si="28"/>
        <v>0.12328767123287672</v>
      </c>
      <c r="T202" s="107" t="e">
        <f t="shared" si="29"/>
        <v>#REF!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 t="e">
        <f t="shared" si="29"/>
        <v>#REF!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46"/>
      <c r="E208" s="146"/>
      <c r="F208" s="146"/>
      <c r="G208" s="146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46"/>
      <c r="E209" s="146"/>
      <c r="F209" s="146"/>
      <c r="G209" s="146"/>
      <c r="M209" s="106" t="s">
        <v>87</v>
      </c>
      <c r="N209" s="14">
        <f>SUMIFS(章节关卡!$AV$5:$AV$286,章节关卡!$AT$5:$AT$286,"="&amp;经验计算!N208)</f>
        <v>5760</v>
      </c>
      <c r="O209" s="106" t="s">
        <v>129</v>
      </c>
      <c r="P209" s="14">
        <f>SUMIFS(章节关卡!$BD$5:$BD$283,章节关卡!$BB$5:$BB$283,"="&amp;经验计算!P208)</f>
        <v>10800</v>
      </c>
      <c r="R209" s="105">
        <v>1</v>
      </c>
      <c r="S209" s="21">
        <f>R209/$R$122</f>
        <v>6.8493150684931503E-2</v>
      </c>
      <c r="T209" s="105" t="e">
        <f>INT($N$217*S209/5)*5</f>
        <v>#REF!</v>
      </c>
    </row>
    <row r="210" spans="1:20" ht="16.5" x14ac:dyDescent="0.2">
      <c r="A210" s="107">
        <v>153</v>
      </c>
      <c r="B210" s="105">
        <v>195090</v>
      </c>
      <c r="D210" s="146"/>
      <c r="E210" s="146"/>
      <c r="F210" s="146"/>
      <c r="G210" s="146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 t="e">
        <f t="shared" ref="T210:T218" si="31">INT($N$217*S210/5)*5</f>
        <v>#REF!</v>
      </c>
    </row>
    <row r="211" spans="1:20" ht="16.5" x14ac:dyDescent="0.2">
      <c r="A211" s="107">
        <v>154</v>
      </c>
      <c r="B211" s="105">
        <v>211350</v>
      </c>
      <c r="D211" s="146"/>
      <c r="E211" s="146"/>
      <c r="F211" s="146"/>
      <c r="G211" s="146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 t="e">
        <f t="shared" si="31"/>
        <v>#REF!</v>
      </c>
    </row>
    <row r="212" spans="1:20" ht="16.5" x14ac:dyDescent="0.2">
      <c r="A212" s="107">
        <v>155</v>
      </c>
      <c r="B212" s="105">
        <v>227605</v>
      </c>
      <c r="D212" s="146"/>
      <c r="E212" s="146"/>
      <c r="F212" s="146"/>
      <c r="G212" s="146"/>
      <c r="M212" s="106" t="s">
        <v>126</v>
      </c>
      <c r="N212" s="14" t="e">
        <f>SUMIFS(芦花古楼!$X$5:$X$104,芦花古楼!$U$5:$U$104,"&gt;"&amp;经验计算!O212,芦花古楼!$U$5:$U$104,"&lt;="&amp;经验计算!P212)</f>
        <v>#REF!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 t="e">
        <f t="shared" si="31"/>
        <v>#REF!</v>
      </c>
    </row>
    <row r="213" spans="1:20" ht="16.5" x14ac:dyDescent="0.2">
      <c r="A213" s="107">
        <v>156</v>
      </c>
      <c r="B213" s="105">
        <v>243865</v>
      </c>
      <c r="D213" s="146"/>
      <c r="E213" s="146"/>
      <c r="F213" s="146"/>
      <c r="G213" s="146"/>
      <c r="M213" s="106" t="s">
        <v>128</v>
      </c>
      <c r="N213" s="14" t="e">
        <f>SUMIFS(芦花古楼!$AH$5:$AH$104,芦花古楼!$AE$5:$AE$104,"&gt;"&amp;经验计算!O213,芦花古楼!$AE$5:$AE$104,"&lt;="&amp;经验计算!P213)</f>
        <v>#REF!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 t="e">
        <f t="shared" si="31"/>
        <v>#REF!</v>
      </c>
    </row>
    <row r="214" spans="1:20" ht="16.5" x14ac:dyDescent="0.2">
      <c r="A214" s="107">
        <v>157</v>
      </c>
      <c r="B214" s="105">
        <v>260120</v>
      </c>
      <c r="D214" s="146"/>
      <c r="E214" s="146"/>
      <c r="F214" s="146"/>
      <c r="G214" s="146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 t="e">
        <f t="shared" si="31"/>
        <v>#REF!</v>
      </c>
    </row>
    <row r="215" spans="1:20" ht="16.5" x14ac:dyDescent="0.2">
      <c r="A215" s="107">
        <v>158</v>
      </c>
      <c r="B215" s="105">
        <v>276380</v>
      </c>
      <c r="D215" s="146"/>
      <c r="E215" s="146"/>
      <c r="F215" s="146"/>
      <c r="G215" s="146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 t="e">
        <f t="shared" si="31"/>
        <v>#REF!</v>
      </c>
    </row>
    <row r="216" spans="1:20" ht="16.5" x14ac:dyDescent="0.2">
      <c r="A216" s="107">
        <v>159</v>
      </c>
      <c r="B216" s="105">
        <v>292635</v>
      </c>
      <c r="D216" s="146"/>
      <c r="E216" s="146"/>
      <c r="F216" s="146"/>
      <c r="G216" s="146"/>
      <c r="M216" s="106" t="s">
        <v>43</v>
      </c>
      <c r="N216" s="19">
        <v>0</v>
      </c>
      <c r="O216" s="14" t="e">
        <f>N217*N216</f>
        <v>#REF!</v>
      </c>
      <c r="R216" s="105">
        <v>1.7</v>
      </c>
      <c r="S216" s="21">
        <f t="shared" si="30"/>
        <v>0.11643835616438356</v>
      </c>
      <c r="T216" s="107" t="e">
        <f t="shared" si="31"/>
        <v>#REF!</v>
      </c>
    </row>
    <row r="217" spans="1:20" ht="16.5" x14ac:dyDescent="0.2">
      <c r="A217" s="107">
        <v>160</v>
      </c>
      <c r="B217" s="105">
        <v>325150</v>
      </c>
      <c r="D217" s="146"/>
      <c r="E217" s="146"/>
      <c r="F217" s="146"/>
      <c r="G217" s="146"/>
      <c r="M217" s="106" t="s">
        <v>42</v>
      </c>
      <c r="N217" s="14" t="e">
        <f>(N209+N210+N212+N211+N213+O214+O215+P209)/(1-N216)</f>
        <v>#REF!</v>
      </c>
      <c r="O217" s="15"/>
      <c r="R217" s="105">
        <v>1.8</v>
      </c>
      <c r="S217" s="21">
        <f t="shared" si="30"/>
        <v>0.12328767123287672</v>
      </c>
      <c r="T217" s="107" t="e">
        <f t="shared" si="31"/>
        <v>#REF!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 t="e">
        <f t="shared" si="31"/>
        <v>#REF!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46"/>
      <c r="E222" s="146"/>
      <c r="F222" s="146"/>
      <c r="G222" s="146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46"/>
      <c r="E223" s="146"/>
      <c r="F223" s="146"/>
      <c r="G223" s="146"/>
      <c r="M223" s="106" t="s">
        <v>87</v>
      </c>
      <c r="N223" s="14">
        <f>SUMIFS(章节关卡!$AV$5:$AV$286,章节关卡!$AT$5:$AT$286,"="&amp;经验计算!N222)</f>
        <v>6300</v>
      </c>
      <c r="O223" s="106" t="s">
        <v>129</v>
      </c>
      <c r="P223" s="14">
        <f>SUMIFS(章节关卡!$BD$5:$BD$283,章节关卡!$BB$5:$BB$283,"="&amp;经验计算!P222)</f>
        <v>11520</v>
      </c>
      <c r="R223" s="105">
        <v>1</v>
      </c>
      <c r="S223" s="21">
        <f>R223/$R$122</f>
        <v>6.8493150684931503E-2</v>
      </c>
      <c r="T223" s="105" t="e">
        <f>INT($N$231*S223/5)*5</f>
        <v>#REF!</v>
      </c>
    </row>
    <row r="224" spans="1:20" ht="16.5" x14ac:dyDescent="0.2">
      <c r="A224" s="107">
        <v>163</v>
      </c>
      <c r="B224" s="105">
        <v>297665</v>
      </c>
      <c r="D224" s="146"/>
      <c r="E224" s="146"/>
      <c r="F224" s="146"/>
      <c r="G224" s="146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 t="e">
        <f t="shared" ref="T224:T232" si="33">INT($N$231*S224/5)*5</f>
        <v>#REF!</v>
      </c>
    </row>
    <row r="225" spans="1:20" ht="16.5" x14ac:dyDescent="0.2">
      <c r="A225" s="107">
        <v>164</v>
      </c>
      <c r="B225" s="105">
        <v>322470</v>
      </c>
      <c r="D225" s="146"/>
      <c r="E225" s="146"/>
      <c r="F225" s="146"/>
      <c r="G225" s="146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 t="e">
        <f t="shared" si="33"/>
        <v>#REF!</v>
      </c>
    </row>
    <row r="226" spans="1:20" ht="16.5" x14ac:dyDescent="0.2">
      <c r="A226" s="107">
        <v>165</v>
      </c>
      <c r="B226" s="105">
        <v>347275</v>
      </c>
      <c r="D226" s="146"/>
      <c r="E226" s="146"/>
      <c r="F226" s="146"/>
      <c r="G226" s="146"/>
      <c r="M226" s="106" t="s">
        <v>126</v>
      </c>
      <c r="N226" s="14" t="e">
        <f>SUMIFS(芦花古楼!$X$5:$X$104,芦花古楼!$U$5:$U$104,"&gt;"&amp;经验计算!O226,芦花古楼!$U$5:$U$104,"&lt;="&amp;经验计算!P226)</f>
        <v>#REF!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 t="e">
        <f t="shared" si="33"/>
        <v>#REF!</v>
      </c>
    </row>
    <row r="227" spans="1:20" ht="16.5" x14ac:dyDescent="0.2">
      <c r="A227" s="107">
        <v>166</v>
      </c>
      <c r="B227" s="105">
        <v>372080</v>
      </c>
      <c r="D227" s="146"/>
      <c r="E227" s="146"/>
      <c r="F227" s="146"/>
      <c r="G227" s="146"/>
      <c r="M227" s="106" t="s">
        <v>128</v>
      </c>
      <c r="N227" s="14" t="e">
        <f>SUMIFS(芦花古楼!$AH$5:$AH$104,芦花古楼!$AE$5:$AE$104,"&gt;"&amp;经验计算!O227,芦花古楼!$AE$5:$AE$104,"&lt;="&amp;经验计算!P227)</f>
        <v>#REF!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 t="e">
        <f t="shared" si="33"/>
        <v>#REF!</v>
      </c>
    </row>
    <row r="228" spans="1:20" ht="16.5" x14ac:dyDescent="0.2">
      <c r="A228" s="107">
        <v>167</v>
      </c>
      <c r="B228" s="105">
        <v>396885</v>
      </c>
      <c r="D228" s="146"/>
      <c r="E228" s="146"/>
      <c r="F228" s="146"/>
      <c r="G228" s="146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 t="e">
        <f t="shared" si="33"/>
        <v>#REF!</v>
      </c>
    </row>
    <row r="229" spans="1:20" ht="16.5" x14ac:dyDescent="0.2">
      <c r="A229" s="107">
        <v>168</v>
      </c>
      <c r="B229" s="105">
        <v>421690</v>
      </c>
      <c r="D229" s="146"/>
      <c r="E229" s="146"/>
      <c r="F229" s="146"/>
      <c r="G229" s="146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 t="e">
        <f t="shared" si="33"/>
        <v>#REF!</v>
      </c>
    </row>
    <row r="230" spans="1:20" ht="16.5" x14ac:dyDescent="0.2">
      <c r="A230" s="107">
        <v>169</v>
      </c>
      <c r="B230" s="105">
        <v>446495</v>
      </c>
      <c r="D230" s="146"/>
      <c r="E230" s="146"/>
      <c r="F230" s="146"/>
      <c r="G230" s="146"/>
      <c r="M230" s="106" t="s">
        <v>43</v>
      </c>
      <c r="N230" s="19">
        <v>0</v>
      </c>
      <c r="O230" s="14" t="e">
        <f>N231*N230</f>
        <v>#REF!</v>
      </c>
      <c r="R230" s="105">
        <v>1.7</v>
      </c>
      <c r="S230" s="21">
        <f t="shared" si="32"/>
        <v>0.11643835616438356</v>
      </c>
      <c r="T230" s="107" t="e">
        <f t="shared" si="33"/>
        <v>#REF!</v>
      </c>
    </row>
    <row r="231" spans="1:20" ht="16.5" x14ac:dyDescent="0.2">
      <c r="A231" s="107">
        <v>170</v>
      </c>
      <c r="B231" s="105">
        <v>496105</v>
      </c>
      <c r="D231" s="146"/>
      <c r="E231" s="146"/>
      <c r="F231" s="146"/>
      <c r="G231" s="146"/>
      <c r="M231" s="106" t="s">
        <v>42</v>
      </c>
      <c r="N231" s="14" t="e">
        <f>(N223+N224+N226+N225+N227+O228+O229+P223)/(1-N230)</f>
        <v>#REF!</v>
      </c>
      <c r="O231" s="15"/>
      <c r="R231" s="105">
        <v>1.8</v>
      </c>
      <c r="S231" s="21">
        <f t="shared" si="32"/>
        <v>0.12328767123287672</v>
      </c>
      <c r="T231" s="107" t="e">
        <f t="shared" si="33"/>
        <v>#REF!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 t="e">
        <f t="shared" si="33"/>
        <v>#REF!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46"/>
      <c r="E236" s="146"/>
      <c r="F236" s="146"/>
      <c r="G236" s="146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46"/>
      <c r="E237" s="146"/>
      <c r="F237" s="146"/>
      <c r="G237" s="146"/>
      <c r="M237" s="106" t="s">
        <v>87</v>
      </c>
      <c r="N237" s="14">
        <f>SUMIFS(章节关卡!$AV$5:$AV$286,章节关卡!$AT$5:$AT$286,"="&amp;经验计算!N236)</f>
        <v>6660</v>
      </c>
      <c r="O237" s="106" t="s">
        <v>129</v>
      </c>
      <c r="P237" s="14">
        <f>SUMIFS(章节关卡!$BD$5:$BD$283,章节关卡!$BB$5:$BB$283,"="&amp;经验计算!P236)</f>
        <v>12600</v>
      </c>
      <c r="R237" s="105">
        <v>1</v>
      </c>
      <c r="S237" s="21">
        <f>R237/$R$122</f>
        <v>6.8493150684931503E-2</v>
      </c>
      <c r="T237" s="105" t="e">
        <f>INT($N$245*S237/5)*5</f>
        <v>#REF!</v>
      </c>
    </row>
    <row r="238" spans="1:20" ht="16.5" x14ac:dyDescent="0.2">
      <c r="A238" s="107">
        <v>173</v>
      </c>
      <c r="B238" s="105">
        <v>451660</v>
      </c>
      <c r="D238" s="146"/>
      <c r="E238" s="146"/>
      <c r="F238" s="146"/>
      <c r="G238" s="146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 t="e">
        <f t="shared" ref="T238:T246" si="35">INT($N$245*S238/5)*5</f>
        <v>#REF!</v>
      </c>
    </row>
    <row r="239" spans="1:20" ht="16.5" x14ac:dyDescent="0.2">
      <c r="A239" s="107">
        <v>174</v>
      </c>
      <c r="B239" s="105">
        <v>489300</v>
      </c>
      <c r="D239" s="146"/>
      <c r="E239" s="146"/>
      <c r="F239" s="146"/>
      <c r="G239" s="146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 t="e">
        <f t="shared" si="35"/>
        <v>#REF!</v>
      </c>
    </row>
    <row r="240" spans="1:20" ht="16.5" x14ac:dyDescent="0.2">
      <c r="A240" s="107">
        <v>175</v>
      </c>
      <c r="B240" s="105">
        <v>526940</v>
      </c>
      <c r="D240" s="146"/>
      <c r="E240" s="146"/>
      <c r="F240" s="146"/>
      <c r="G240" s="146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 t="e">
        <f t="shared" si="35"/>
        <v>#REF!</v>
      </c>
    </row>
    <row r="241" spans="1:20" ht="16.5" x14ac:dyDescent="0.2">
      <c r="A241" s="107">
        <v>176</v>
      </c>
      <c r="B241" s="105">
        <v>564580</v>
      </c>
      <c r="D241" s="146"/>
      <c r="E241" s="146"/>
      <c r="F241" s="146"/>
      <c r="G241" s="146"/>
      <c r="M241" s="106" t="s">
        <v>128</v>
      </c>
      <c r="N241" s="14" t="e">
        <f>SUMIFS(芦花古楼!$AH$5:$AH$104,芦花古楼!$AE$5:$AE$104,"&gt;"&amp;经验计算!O241,芦花古楼!$AE$5:$AE$104,"&lt;="&amp;经验计算!P241)</f>
        <v>#REF!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 t="e">
        <f t="shared" si="35"/>
        <v>#REF!</v>
      </c>
    </row>
    <row r="242" spans="1:20" ht="16.5" x14ac:dyDescent="0.2">
      <c r="A242" s="107">
        <v>177</v>
      </c>
      <c r="B242" s="105">
        <v>602215</v>
      </c>
      <c r="D242" s="146"/>
      <c r="E242" s="146"/>
      <c r="F242" s="146"/>
      <c r="G242" s="146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 t="e">
        <f t="shared" si="35"/>
        <v>#REF!</v>
      </c>
    </row>
    <row r="243" spans="1:20" ht="16.5" x14ac:dyDescent="0.2">
      <c r="A243" s="107">
        <v>178</v>
      </c>
      <c r="B243" s="105">
        <v>639855</v>
      </c>
      <c r="D243" s="146"/>
      <c r="E243" s="146"/>
      <c r="F243" s="146"/>
      <c r="G243" s="146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 t="e">
        <f t="shared" si="35"/>
        <v>#REF!</v>
      </c>
    </row>
    <row r="244" spans="1:20" ht="16.5" x14ac:dyDescent="0.2">
      <c r="A244" s="107">
        <v>179</v>
      </c>
      <c r="B244" s="105">
        <v>677495</v>
      </c>
      <c r="D244" s="146"/>
      <c r="E244" s="146"/>
      <c r="F244" s="146"/>
      <c r="G244" s="146"/>
      <c r="M244" s="106" t="s">
        <v>43</v>
      </c>
      <c r="N244" s="19">
        <v>0</v>
      </c>
      <c r="O244" s="14" t="e">
        <f>N245*N244</f>
        <v>#REF!</v>
      </c>
      <c r="R244" s="105">
        <v>1.7</v>
      </c>
      <c r="S244" s="21">
        <f t="shared" si="34"/>
        <v>0.11643835616438356</v>
      </c>
      <c r="T244" s="107" t="e">
        <f t="shared" si="35"/>
        <v>#REF!</v>
      </c>
    </row>
    <row r="245" spans="1:20" ht="16.5" x14ac:dyDescent="0.2">
      <c r="A245" s="107">
        <v>180</v>
      </c>
      <c r="B245" s="105">
        <v>752770</v>
      </c>
      <c r="D245" s="146"/>
      <c r="E245" s="146"/>
      <c r="F245" s="146"/>
      <c r="G245" s="146"/>
      <c r="M245" s="106" t="s">
        <v>42</v>
      </c>
      <c r="N245" s="14" t="e">
        <f>(N237+N238+N240+N239+N241+O242+O243+P237)/(1-N244)</f>
        <v>#REF!</v>
      </c>
      <c r="O245" s="15"/>
      <c r="R245" s="105">
        <v>1.8</v>
      </c>
      <c r="S245" s="21">
        <f t="shared" si="34"/>
        <v>0.12328767123287672</v>
      </c>
      <c r="T245" s="107" t="e">
        <f t="shared" si="35"/>
        <v>#REF!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 t="e">
        <f t="shared" si="35"/>
        <v>#REF!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46"/>
      <c r="E250" s="146"/>
      <c r="F250" s="146"/>
      <c r="G250" s="146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46"/>
      <c r="E251" s="146"/>
      <c r="F251" s="146"/>
      <c r="G251" s="146"/>
      <c r="M251" s="106" t="s">
        <v>87</v>
      </c>
      <c r="N251" s="14">
        <f>SUMIFS(章节关卡!$AV$5:$AV$286,章节关卡!$AT$5:$AT$286,"="&amp;经验计算!N250)</f>
        <v>7200</v>
      </c>
      <c r="O251" s="106" t="s">
        <v>129</v>
      </c>
      <c r="P251" s="14">
        <f>SUMIFS(章节关卡!$BD$5:$BD$283,章节关卡!$BB$5:$BB$283,"="&amp;经验计算!P250)</f>
        <v>13320</v>
      </c>
      <c r="R251" s="105">
        <v>1</v>
      </c>
      <c r="S251" s="21">
        <f>R251/$R$122</f>
        <v>6.8493150684931503E-2</v>
      </c>
      <c r="T251" s="105">
        <f>INT($N$259*S251/5)*5</f>
        <v>24090</v>
      </c>
    </row>
    <row r="252" spans="1:20" ht="16.5" x14ac:dyDescent="0.2">
      <c r="A252" s="107">
        <v>183</v>
      </c>
      <c r="B252" s="105">
        <v>633695</v>
      </c>
      <c r="D252" s="146"/>
      <c r="E252" s="146"/>
      <c r="F252" s="146"/>
      <c r="G252" s="146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26495</v>
      </c>
    </row>
    <row r="253" spans="1:20" ht="16.5" x14ac:dyDescent="0.2">
      <c r="A253" s="107">
        <v>184</v>
      </c>
      <c r="B253" s="105">
        <v>686505</v>
      </c>
      <c r="D253" s="146"/>
      <c r="E253" s="146"/>
      <c r="F253" s="146"/>
      <c r="G253" s="146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28905</v>
      </c>
    </row>
    <row r="254" spans="1:20" ht="16.5" x14ac:dyDescent="0.2">
      <c r="A254" s="107">
        <v>185</v>
      </c>
      <c r="B254" s="105">
        <v>739315</v>
      </c>
      <c r="D254" s="146"/>
      <c r="E254" s="146"/>
      <c r="F254" s="146"/>
      <c r="G254" s="146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31315</v>
      </c>
    </row>
    <row r="255" spans="1:20" ht="16.5" x14ac:dyDescent="0.2">
      <c r="A255" s="107">
        <v>186</v>
      </c>
      <c r="B255" s="105">
        <v>792120</v>
      </c>
      <c r="D255" s="146"/>
      <c r="E255" s="146"/>
      <c r="F255" s="146"/>
      <c r="G255" s="146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33725</v>
      </c>
    </row>
    <row r="256" spans="1:20" ht="16.5" x14ac:dyDescent="0.2">
      <c r="A256" s="107">
        <v>187</v>
      </c>
      <c r="B256" s="105">
        <v>844930</v>
      </c>
      <c r="D256" s="146"/>
      <c r="E256" s="146"/>
      <c r="F256" s="146"/>
      <c r="G256" s="146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36135</v>
      </c>
    </row>
    <row r="257" spans="1:20" ht="16.5" x14ac:dyDescent="0.2">
      <c r="A257" s="107">
        <v>188</v>
      </c>
      <c r="B257" s="105">
        <v>897735</v>
      </c>
      <c r="D257" s="146"/>
      <c r="E257" s="146"/>
      <c r="F257" s="146"/>
      <c r="G257" s="146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38540</v>
      </c>
    </row>
    <row r="258" spans="1:20" ht="16.5" x14ac:dyDescent="0.2">
      <c r="A258" s="107">
        <v>189</v>
      </c>
      <c r="B258" s="105">
        <v>950545</v>
      </c>
      <c r="D258" s="146"/>
      <c r="E258" s="146"/>
      <c r="F258" s="146"/>
      <c r="G258" s="146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40950</v>
      </c>
    </row>
    <row r="259" spans="1:20" ht="16.5" x14ac:dyDescent="0.2">
      <c r="A259" s="107">
        <v>190</v>
      </c>
      <c r="B259" s="105">
        <v>1056160</v>
      </c>
      <c r="D259" s="146"/>
      <c r="E259" s="146"/>
      <c r="F259" s="146"/>
      <c r="G259" s="146"/>
      <c r="M259" s="106" t="s">
        <v>42</v>
      </c>
      <c r="N259" s="14">
        <f>(N251+N252+N254+N253+N255+O256+O257+P251)/(1-N258)</f>
        <v>351720</v>
      </c>
      <c r="O259" s="15"/>
      <c r="R259" s="105">
        <v>1.8</v>
      </c>
      <c r="S259" s="21">
        <f t="shared" si="36"/>
        <v>0.12328767123287672</v>
      </c>
      <c r="T259" s="107">
        <f t="shared" si="37"/>
        <v>43360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48180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46"/>
      <c r="E264" s="146"/>
      <c r="F264" s="146"/>
      <c r="G264" s="146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46"/>
      <c r="E265" s="146"/>
      <c r="F265" s="146"/>
      <c r="G265" s="146"/>
      <c r="M265" s="106" t="s">
        <v>87</v>
      </c>
      <c r="N265" s="14">
        <f>SUMIFS(章节关卡!$AV$5:$AV$286,章节关卡!$AT$5:$AT$286,"="&amp;经验计算!N264)</f>
        <v>7560</v>
      </c>
      <c r="O265" s="106" t="s">
        <v>129</v>
      </c>
      <c r="P265" s="14">
        <f>SUMIFS(章节关卡!$BD$5:$BD$283,章节关卡!$BB$5:$BB$283,"="&amp;经验计算!P264)</f>
        <v>15120</v>
      </c>
      <c r="R265" s="105">
        <v>1</v>
      </c>
      <c r="S265" s="21">
        <f>R265/$R$122</f>
        <v>6.8493150684931503E-2</v>
      </c>
      <c r="T265" s="105">
        <f>INT($N$273*S265/5)*5</f>
        <v>26750</v>
      </c>
    </row>
    <row r="266" spans="1:20" ht="16.5" x14ac:dyDescent="0.2">
      <c r="A266" s="107">
        <v>193</v>
      </c>
      <c r="B266" s="105">
        <v>912325</v>
      </c>
      <c r="D266" s="146"/>
      <c r="E266" s="146"/>
      <c r="F266" s="146"/>
      <c r="G266" s="146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29425</v>
      </c>
    </row>
    <row r="267" spans="1:20" ht="16.5" x14ac:dyDescent="0.2">
      <c r="A267" s="107">
        <v>194</v>
      </c>
      <c r="B267" s="105">
        <v>988355</v>
      </c>
      <c r="D267" s="146"/>
      <c r="E267" s="146"/>
      <c r="F267" s="146"/>
      <c r="G267" s="146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32100</v>
      </c>
    </row>
    <row r="268" spans="1:20" ht="16.5" x14ac:dyDescent="0.2">
      <c r="A268" s="107">
        <v>195</v>
      </c>
      <c r="B268" s="105">
        <v>1064380</v>
      </c>
      <c r="D268" s="146"/>
      <c r="E268" s="146"/>
      <c r="F268" s="146"/>
      <c r="G268" s="146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34775</v>
      </c>
    </row>
    <row r="269" spans="1:20" ht="16.5" x14ac:dyDescent="0.2">
      <c r="A269" s="107">
        <v>196</v>
      </c>
      <c r="B269" s="105">
        <v>1140410</v>
      </c>
      <c r="D269" s="146"/>
      <c r="E269" s="146"/>
      <c r="F269" s="146"/>
      <c r="G269" s="146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37450</v>
      </c>
    </row>
    <row r="270" spans="1:20" ht="16.5" x14ac:dyDescent="0.2">
      <c r="A270" s="107">
        <v>197</v>
      </c>
      <c r="B270" s="105">
        <v>1216435</v>
      </c>
      <c r="D270" s="146"/>
      <c r="E270" s="146"/>
      <c r="F270" s="146"/>
      <c r="G270" s="146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40130</v>
      </c>
    </row>
    <row r="271" spans="1:20" ht="16.5" x14ac:dyDescent="0.2">
      <c r="A271" s="107">
        <v>198</v>
      </c>
      <c r="B271" s="105">
        <v>1292465</v>
      </c>
      <c r="D271" s="146"/>
      <c r="E271" s="146"/>
      <c r="F271" s="146"/>
      <c r="G271" s="146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42805</v>
      </c>
    </row>
    <row r="272" spans="1:20" ht="16.5" x14ac:dyDescent="0.2">
      <c r="A272" s="107">
        <v>199</v>
      </c>
      <c r="B272" s="105">
        <v>1368490</v>
      </c>
      <c r="D272" s="146"/>
      <c r="E272" s="146"/>
      <c r="F272" s="146"/>
      <c r="G272" s="146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45480</v>
      </c>
    </row>
    <row r="273" spans="1:20" ht="16.5" x14ac:dyDescent="0.2">
      <c r="A273" s="107">
        <v>200</v>
      </c>
      <c r="B273" s="105">
        <v>1520545</v>
      </c>
      <c r="D273" s="146"/>
      <c r="E273" s="146"/>
      <c r="F273" s="146"/>
      <c r="G273" s="146"/>
      <c r="M273" s="106" t="s">
        <v>42</v>
      </c>
      <c r="N273" s="14">
        <f>(N265+N266+N268+N267+N269+O270+O271+P265)/(1-N272)</f>
        <v>390600</v>
      </c>
      <c r="O273" s="15"/>
      <c r="R273" s="105">
        <v>1.8</v>
      </c>
      <c r="S273" s="21">
        <f t="shared" si="38"/>
        <v>0.12328767123287672</v>
      </c>
      <c r="T273" s="107">
        <f t="shared" si="39"/>
        <v>48155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53505</v>
      </c>
    </row>
  </sheetData>
  <mergeCells count="23">
    <mergeCell ref="D208:G217"/>
    <mergeCell ref="D222:G231"/>
    <mergeCell ref="D236:G245"/>
    <mergeCell ref="D250:G259"/>
    <mergeCell ref="D264:G273"/>
    <mergeCell ref="A2:T2"/>
    <mergeCell ref="D5:G13"/>
    <mergeCell ref="D18:G27"/>
    <mergeCell ref="D31:G40"/>
    <mergeCell ref="D44:G53"/>
    <mergeCell ref="I41:K41"/>
    <mergeCell ref="D193:G202"/>
    <mergeCell ref="D111:G120"/>
    <mergeCell ref="D124:G133"/>
    <mergeCell ref="D57:G66"/>
    <mergeCell ref="D71:G80"/>
    <mergeCell ref="D85:G94"/>
    <mergeCell ref="D98:G107"/>
    <mergeCell ref="I54:K54"/>
    <mergeCell ref="D137:G146"/>
    <mergeCell ref="D151:G160"/>
    <mergeCell ref="D165:G174"/>
    <mergeCell ref="D179:G18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AF5" sqref="AF5:AF104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43" t="s">
        <v>65</v>
      </c>
      <c r="B3" s="143"/>
      <c r="C3" s="143"/>
      <c r="D3" s="143"/>
      <c r="E3" s="143"/>
      <c r="F3" s="143"/>
      <c r="G3" s="143"/>
      <c r="H3" s="143"/>
      <c r="K3" s="143" t="s">
        <v>66</v>
      </c>
      <c r="L3" s="143"/>
      <c r="M3" s="143"/>
      <c r="N3" s="143"/>
      <c r="O3" s="143"/>
      <c r="P3" s="143"/>
      <c r="Q3" s="143"/>
      <c r="R3" s="143"/>
      <c r="U3" s="143" t="s">
        <v>67</v>
      </c>
      <c r="V3" s="143"/>
      <c r="W3" s="143"/>
      <c r="X3" s="143"/>
      <c r="Y3" s="143"/>
      <c r="Z3" s="143"/>
      <c r="AA3" s="143"/>
      <c r="AB3" s="143"/>
      <c r="AE3" s="143" t="s">
        <v>68</v>
      </c>
      <c r="AF3" s="143"/>
      <c r="AG3" s="143"/>
      <c r="AH3" s="143"/>
      <c r="AI3" s="143"/>
      <c r="AJ3" s="143"/>
      <c r="AK3" s="143"/>
      <c r="AL3" s="143"/>
      <c r="AO3" s="157" t="s">
        <v>65</v>
      </c>
      <c r="AP3" s="158"/>
      <c r="AR3" s="157" t="s">
        <v>66</v>
      </c>
      <c r="AS3" s="158"/>
      <c r="AU3" s="157" t="s">
        <v>71</v>
      </c>
      <c r="AV3" s="158"/>
      <c r="AX3" s="157" t="s">
        <v>72</v>
      </c>
      <c r="AY3" s="158"/>
      <c r="BH3">
        <v>2</v>
      </c>
      <c r="BM3" s="156" t="s">
        <v>86</v>
      </c>
      <c r="BN3" s="156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426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426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426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426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616</v>
      </c>
      <c r="BD4" s="12" t="s">
        <v>78</v>
      </c>
      <c r="BE4" s="12" t="s">
        <v>79</v>
      </c>
      <c r="BF4" s="12" t="s">
        <v>618</v>
      </c>
      <c r="BG4" s="12" t="s">
        <v>617</v>
      </c>
      <c r="BH4" s="12" t="s">
        <v>619</v>
      </c>
      <c r="BJ4" s="23" t="s">
        <v>76</v>
      </c>
      <c r="BK4" s="23" t="s">
        <v>77</v>
      </c>
      <c r="BQ4" s="23" t="s">
        <v>525</v>
      </c>
      <c r="BR4" s="23" t="s">
        <v>527</v>
      </c>
      <c r="BS4" s="23" t="s">
        <v>528</v>
      </c>
      <c r="BT4" s="23" t="s">
        <v>529</v>
      </c>
      <c r="BU4" s="23" t="s">
        <v>530</v>
      </c>
      <c r="BV4" s="23" t="s">
        <v>531</v>
      </c>
      <c r="BW4" s="23" t="s">
        <v>532</v>
      </c>
      <c r="BY4" s="23" t="s">
        <v>524</v>
      </c>
      <c r="BZ4" s="23" t="s">
        <v>526</v>
      </c>
      <c r="CA4" s="23" t="s">
        <v>582</v>
      </c>
      <c r="CB4" s="23" t="s">
        <v>583</v>
      </c>
      <c r="CF4" s="48" t="s">
        <v>355</v>
      </c>
      <c r="CG4" s="48" t="s">
        <v>356</v>
      </c>
      <c r="CH4" s="48" t="s">
        <v>357</v>
      </c>
      <c r="CI4" s="48" t="s">
        <v>358</v>
      </c>
      <c r="CJ4" s="48" t="s">
        <v>377</v>
      </c>
      <c r="CK4" s="48" t="s">
        <v>378</v>
      </c>
      <c r="CL4" s="48" t="s">
        <v>379</v>
      </c>
      <c r="CM4" s="48" t="s">
        <v>359</v>
      </c>
      <c r="CN4" s="48" t="s">
        <v>360</v>
      </c>
      <c r="CO4" s="48" t="s">
        <v>361</v>
      </c>
      <c r="CP4" s="48" t="s">
        <v>362</v>
      </c>
      <c r="CQ4" s="48" t="s">
        <v>363</v>
      </c>
      <c r="CR4" s="48" t="s">
        <v>364</v>
      </c>
      <c r="CS4" s="48" t="s">
        <v>365</v>
      </c>
      <c r="CT4" s="48" t="s">
        <v>366</v>
      </c>
      <c r="CU4" s="48" t="s">
        <v>367</v>
      </c>
      <c r="CV4" s="48" t="s">
        <v>368</v>
      </c>
      <c r="CW4" s="48" t="s">
        <v>369</v>
      </c>
      <c r="CX4" s="48" t="s">
        <v>370</v>
      </c>
      <c r="CY4" s="48" t="s">
        <v>371</v>
      </c>
      <c r="CZ4" s="48" t="s">
        <v>372</v>
      </c>
      <c r="DA4" s="48" t="s">
        <v>373</v>
      </c>
      <c r="DB4" s="48" t="s">
        <v>374</v>
      </c>
      <c r="DC4" s="48" t="s">
        <v>375</v>
      </c>
      <c r="DD4" s="48" t="s">
        <v>376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INDEX(章节关卡!$D$6:$D$34,芦花古楼!B5)*芦花古楼!C5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INDEX(章节关卡!$F$6:$F$34,芦花古楼!B5)*芦花古楼!C5</f>
        <v>300</v>
      </c>
      <c r="H5" s="14">
        <v>50</v>
      </c>
      <c r="K5" s="17">
        <v>1</v>
      </c>
      <c r="L5" s="25">
        <f>INT((K5-1)/5)+4</f>
        <v>4</v>
      </c>
      <c r="M5" s="25">
        <v>60</v>
      </c>
      <c r="N5" s="25">
        <f>INDEX(章节关卡!$D$6:$D$34,芦花古楼!L5)*芦花古楼!M5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INDEX(章节关卡!$F$6:$F$34,芦花古楼!L5)*芦花古楼!M5</f>
        <v>1500</v>
      </c>
      <c r="R5" s="14">
        <v>50</v>
      </c>
      <c r="U5" s="17">
        <v>1</v>
      </c>
      <c r="V5" s="25">
        <v>4</v>
      </c>
      <c r="W5" s="25">
        <v>90</v>
      </c>
      <c r="X5" s="25">
        <f>INDEX(章节关卡!$D$6:$D$20,芦花古楼!V5)*芦花古楼!W5</f>
        <v>720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2250</v>
      </c>
      <c r="AB5" s="14">
        <v>50</v>
      </c>
      <c r="AE5" s="17">
        <v>1</v>
      </c>
      <c r="AF5" s="55">
        <v>4</v>
      </c>
      <c r="AG5" s="25">
        <v>90</v>
      </c>
      <c r="AH5" s="25">
        <f>INDEX(章节关卡!$D$6:$D$20,芦花古楼!AF5)*芦花古楼!AG5</f>
        <v>720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2250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575</v>
      </c>
      <c r="CB5" s="64">
        <v>1</v>
      </c>
      <c r="CF5" s="47">
        <v>1</v>
      </c>
      <c r="CG5" s="47">
        <v>1</v>
      </c>
      <c r="CH5" s="49" t="s">
        <v>380</v>
      </c>
      <c r="CI5" s="47">
        <v>1</v>
      </c>
      <c r="CJ5" s="47"/>
      <c r="CK5" s="47"/>
      <c r="CL5" s="47"/>
      <c r="CM5" s="47" t="s">
        <v>584</v>
      </c>
      <c r="CN5" s="47">
        <v>600</v>
      </c>
      <c r="CO5" s="47" t="s">
        <v>585</v>
      </c>
      <c r="CP5" s="47">
        <v>5</v>
      </c>
      <c r="CQ5" s="47"/>
      <c r="CR5" s="47"/>
      <c r="CS5" s="47" t="s">
        <v>585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121">
        <f>INDEX(章节关卡!$D$6:$D$34,芦花古楼!B6)*芦花古楼!C6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INDEX(章节关卡!$F$6:$F$34,芦花古楼!B6)*芦花古楼!C6</f>
        <v>300</v>
      </c>
      <c r="H6" s="14">
        <v>50</v>
      </c>
      <c r="K6" s="17">
        <v>2</v>
      </c>
      <c r="L6" s="121">
        <f t="shared" ref="L6:L69" si="4">INT((K6-1)/5)+4</f>
        <v>4</v>
      </c>
      <c r="M6" s="108">
        <v>60</v>
      </c>
      <c r="N6" s="121">
        <f>INDEX(章节关卡!$D$6:$D$34,芦花古楼!L6)*芦花古楼!M6</f>
        <v>480</v>
      </c>
      <c r="O6" s="22">
        <f t="shared" ref="O6:O69" si="5">INT((K6-1)/5+2)*5</f>
        <v>10</v>
      </c>
      <c r="P6" s="22">
        <f t="shared" ref="P6:P69" si="6">INT(K6/5)*5+20</f>
        <v>20</v>
      </c>
      <c r="Q6" s="14">
        <f>INDEX(章节关卡!$F$6:$F$34,芦花古楼!L6)*芦花古楼!M6</f>
        <v>1500</v>
      </c>
      <c r="R6" s="14">
        <v>50</v>
      </c>
      <c r="U6" s="17">
        <v>2</v>
      </c>
      <c r="V6" s="25">
        <v>4</v>
      </c>
      <c r="W6" s="108">
        <v>90</v>
      </c>
      <c r="X6" s="25">
        <f>INDEX(章节关卡!$D$6:$D$20,芦花古楼!V6)*芦花古楼!W6</f>
        <v>720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2250</v>
      </c>
      <c r="AB6" s="14">
        <v>50</v>
      </c>
      <c r="AE6" s="17">
        <v>2</v>
      </c>
      <c r="AF6" s="55">
        <v>4</v>
      </c>
      <c r="AG6" s="108">
        <v>90</v>
      </c>
      <c r="AH6" s="25">
        <f>INDEX(章节关卡!$D$6:$D$20,芦花古楼!AF6)*芦花古楼!AG6</f>
        <v>720</v>
      </c>
      <c r="AI6" s="22">
        <f t="shared" ref="AI6:AI69" si="7">INT((AE6-1)/5+4)*5</f>
        <v>20</v>
      </c>
      <c r="AJ6" s="22">
        <f t="shared" ref="AJ6:AJ69" si="8">INT(AE6/5)*5+20</f>
        <v>20</v>
      </c>
      <c r="AK6" s="14">
        <f>INDEX(章节关卡!$F$6:$F$20,芦花古楼!AF6)*芦花古楼!AG6</f>
        <v>2250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9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10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1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533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576</v>
      </c>
      <c r="CB6" s="64">
        <v>1</v>
      </c>
      <c r="CF6" s="64">
        <v>2</v>
      </c>
      <c r="CG6" s="64">
        <v>1</v>
      </c>
      <c r="CH6" s="64" t="s">
        <v>380</v>
      </c>
      <c r="CI6" s="64">
        <v>2</v>
      </c>
      <c r="CJ6" s="64"/>
      <c r="CK6" s="64"/>
      <c r="CL6" s="64"/>
      <c r="CM6" s="64" t="s">
        <v>584</v>
      </c>
      <c r="CN6" s="64">
        <v>600</v>
      </c>
      <c r="CO6" s="64" t="s">
        <v>585</v>
      </c>
      <c r="CP6" s="64">
        <v>5</v>
      </c>
      <c r="CQ6" s="64" t="s">
        <v>586</v>
      </c>
      <c r="CR6" s="64">
        <v>1</v>
      </c>
      <c r="CS6" s="64" t="s">
        <v>585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121">
        <f>INDEX(章节关卡!$D$6:$D$34,芦花古楼!B7)*芦花古楼!C7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INDEX(章节关卡!$F$6:$F$34,芦花古楼!B7)*芦花古楼!C7</f>
        <v>450</v>
      </c>
      <c r="H7" s="14">
        <v>50</v>
      </c>
      <c r="K7" s="17">
        <v>3</v>
      </c>
      <c r="L7" s="121">
        <f t="shared" si="4"/>
        <v>4</v>
      </c>
      <c r="M7" s="108">
        <v>60</v>
      </c>
      <c r="N7" s="121">
        <f>INDEX(章节关卡!$D$6:$D$34,芦花古楼!L7)*芦花古楼!M7</f>
        <v>480</v>
      </c>
      <c r="O7" s="22">
        <f t="shared" si="5"/>
        <v>10</v>
      </c>
      <c r="P7" s="22">
        <f t="shared" si="6"/>
        <v>20</v>
      </c>
      <c r="Q7" s="14">
        <f>INDEX(章节关卡!$F$6:$F$34,芦花古楼!L7)*芦花古楼!M7</f>
        <v>1500</v>
      </c>
      <c r="R7" s="14">
        <v>50</v>
      </c>
      <c r="U7" s="17">
        <v>3</v>
      </c>
      <c r="V7" s="25">
        <v>4</v>
      </c>
      <c r="W7" s="108">
        <v>90</v>
      </c>
      <c r="X7" s="25">
        <f>INDEX(章节关卡!$D$6:$D$20,芦花古楼!V7)*芦花古楼!W7</f>
        <v>720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2250</v>
      </c>
      <c r="AB7" s="14">
        <v>50</v>
      </c>
      <c r="AE7" s="17">
        <v>3</v>
      </c>
      <c r="AF7" s="55">
        <v>4</v>
      </c>
      <c r="AG7" s="108">
        <v>90</v>
      </c>
      <c r="AH7" s="25">
        <f>INDEX(章节关卡!$D$6:$D$20,芦花古楼!AF7)*芦花古楼!AG7</f>
        <v>720</v>
      </c>
      <c r="AI7" s="22">
        <f t="shared" si="7"/>
        <v>20</v>
      </c>
      <c r="AJ7" s="22">
        <f t="shared" si="8"/>
        <v>20</v>
      </c>
      <c r="AK7" s="14">
        <f>INDEX(章节关卡!$F$6:$F$20,芦花古楼!AF7)*芦花古楼!AG7</f>
        <v>2250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2">AP7+1</f>
        <v>2</v>
      </c>
      <c r="AU7" s="18">
        <v>2</v>
      </c>
      <c r="AV7" s="18">
        <f t="shared" ref="AV7:AV70" si="13">AS7+1</f>
        <v>3</v>
      </c>
      <c r="AX7" s="18">
        <v>2</v>
      </c>
      <c r="AY7" s="18">
        <f t="shared" ref="AY7:AY70" si="14">AV7+1</f>
        <v>4</v>
      </c>
      <c r="BB7" s="18">
        <v>2</v>
      </c>
      <c r="BC7" s="14">
        <f t="shared" si="9"/>
        <v>240</v>
      </c>
      <c r="BD7" s="14">
        <f t="shared" si="10"/>
        <v>105</v>
      </c>
      <c r="BE7" s="14">
        <f t="shared" si="11"/>
        <v>23100</v>
      </c>
      <c r="BF7" s="14">
        <f t="shared" ref="BF7:BF70" si="15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6">BC7+BD6</f>
        <v>330</v>
      </c>
      <c r="BH7" s="14">
        <f t="shared" ref="BH7:BH70" si="17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534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577</v>
      </c>
      <c r="CB7" s="64">
        <v>2</v>
      </c>
      <c r="CF7" s="64">
        <v>3</v>
      </c>
      <c r="CG7" s="64">
        <v>1</v>
      </c>
      <c r="CH7" s="64" t="s">
        <v>380</v>
      </c>
      <c r="CI7" s="64">
        <v>3</v>
      </c>
      <c r="CJ7" s="64"/>
      <c r="CK7" s="64"/>
      <c r="CL7" s="64"/>
      <c r="CM7" s="64" t="s">
        <v>584</v>
      </c>
      <c r="CN7" s="64">
        <v>900</v>
      </c>
      <c r="CO7" s="64" t="s">
        <v>585</v>
      </c>
      <c r="CP7" s="64">
        <v>5</v>
      </c>
      <c r="CQ7" s="64"/>
      <c r="CR7" s="64"/>
      <c r="CS7" s="64" t="s">
        <v>585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121">
        <f>INDEX(章节关卡!$D$6:$D$34,芦花古楼!B8)*芦花古楼!C8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INDEX(章节关卡!$F$6:$F$34,芦花古楼!B8)*芦花古楼!C8</f>
        <v>450</v>
      </c>
      <c r="H8" s="14">
        <v>50</v>
      </c>
      <c r="K8" s="17">
        <v>4</v>
      </c>
      <c r="L8" s="121">
        <f t="shared" si="4"/>
        <v>4</v>
      </c>
      <c r="M8" s="108">
        <v>60</v>
      </c>
      <c r="N8" s="121">
        <f>INDEX(章节关卡!$D$6:$D$34,芦花古楼!L8)*芦花古楼!M8</f>
        <v>480</v>
      </c>
      <c r="O8" s="22">
        <f t="shared" si="5"/>
        <v>10</v>
      </c>
      <c r="P8" s="22">
        <f t="shared" si="6"/>
        <v>20</v>
      </c>
      <c r="Q8" s="14">
        <f>INDEX(章节关卡!$F$6:$F$34,芦花古楼!L8)*芦花古楼!M8</f>
        <v>1500</v>
      </c>
      <c r="R8" s="14">
        <v>50</v>
      </c>
      <c r="U8" s="17">
        <v>4</v>
      </c>
      <c r="V8" s="25">
        <v>4</v>
      </c>
      <c r="W8" s="108">
        <v>90</v>
      </c>
      <c r="X8" s="25">
        <f>INDEX(章节关卡!$D$6:$D$20,芦花古楼!V8)*芦花古楼!W8</f>
        <v>720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2250</v>
      </c>
      <c r="AB8" s="14">
        <v>50</v>
      </c>
      <c r="AE8" s="17">
        <v>4</v>
      </c>
      <c r="AF8" s="55">
        <v>4</v>
      </c>
      <c r="AG8" s="108">
        <v>90</v>
      </c>
      <c r="AH8" s="25">
        <f>INDEX(章节关卡!$D$6:$D$20,芦花古楼!AF8)*芦花古楼!AG8</f>
        <v>720</v>
      </c>
      <c r="AI8" s="22">
        <f t="shared" si="7"/>
        <v>20</v>
      </c>
      <c r="AJ8" s="22">
        <f t="shared" si="8"/>
        <v>20</v>
      </c>
      <c r="AK8" s="14">
        <f>INDEX(章节关卡!$F$6:$F$20,芦花古楼!AF8)*芦花古楼!AG8</f>
        <v>2250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2"/>
        <v>2</v>
      </c>
      <c r="AU8" s="18">
        <v>3</v>
      </c>
      <c r="AV8" s="18">
        <f t="shared" si="13"/>
        <v>3</v>
      </c>
      <c r="AX8" s="18">
        <v>3</v>
      </c>
      <c r="AY8" s="18">
        <f t="shared" si="14"/>
        <v>4</v>
      </c>
      <c r="BB8" s="18">
        <v>3</v>
      </c>
      <c r="BC8" s="14">
        <f t="shared" si="9"/>
        <v>435</v>
      </c>
      <c r="BD8" s="14">
        <f t="shared" si="10"/>
        <v>125</v>
      </c>
      <c r="BE8" s="14">
        <f t="shared" si="11"/>
        <v>45600</v>
      </c>
      <c r="BF8" s="14">
        <f t="shared" si="15"/>
        <v>250</v>
      </c>
      <c r="BG8" s="14">
        <f t="shared" si="16"/>
        <v>540</v>
      </c>
      <c r="BH8" s="14">
        <f t="shared" si="17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535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578</v>
      </c>
      <c r="CB8" s="64">
        <v>2</v>
      </c>
      <c r="CF8" s="64">
        <v>4</v>
      </c>
      <c r="CG8" s="64">
        <v>1</v>
      </c>
      <c r="CH8" s="64" t="s">
        <v>380</v>
      </c>
      <c r="CI8" s="64">
        <v>4</v>
      </c>
      <c r="CJ8" s="64"/>
      <c r="CK8" s="64"/>
      <c r="CL8" s="64"/>
      <c r="CM8" s="64" t="s">
        <v>584</v>
      </c>
      <c r="CN8" s="64">
        <v>900</v>
      </c>
      <c r="CO8" s="64" t="s">
        <v>585</v>
      </c>
      <c r="CP8" s="64">
        <v>5</v>
      </c>
      <c r="CQ8" s="64" t="s">
        <v>415</v>
      </c>
      <c r="CR8" s="64">
        <v>1</v>
      </c>
      <c r="CS8" s="64" t="s">
        <v>585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121">
        <f>INDEX(章节关卡!$D$6:$D$34,芦花古楼!B9)*芦花古楼!C9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INDEX(章节关卡!$F$6:$F$34,芦花古楼!B9)*芦花古楼!C9</f>
        <v>600</v>
      </c>
      <c r="H9" s="14">
        <v>50</v>
      </c>
      <c r="K9" s="17">
        <v>5</v>
      </c>
      <c r="L9" s="121">
        <f t="shared" si="4"/>
        <v>4</v>
      </c>
      <c r="M9" s="108">
        <v>60</v>
      </c>
      <c r="N9" s="121">
        <f>INDEX(章节关卡!$D$6:$D$34,芦花古楼!L9)*芦花古楼!M9</f>
        <v>480</v>
      </c>
      <c r="O9" s="22">
        <f t="shared" si="5"/>
        <v>10</v>
      </c>
      <c r="P9" s="22">
        <f t="shared" si="6"/>
        <v>25</v>
      </c>
      <c r="Q9" s="14">
        <f>INDEX(章节关卡!$F$6:$F$34,芦花古楼!L9)*芦花古楼!M9</f>
        <v>1500</v>
      </c>
      <c r="R9" s="14">
        <v>50</v>
      </c>
      <c r="U9" s="17">
        <v>5</v>
      </c>
      <c r="V9" s="55">
        <v>4</v>
      </c>
      <c r="W9" s="108">
        <v>90</v>
      </c>
      <c r="X9" s="25">
        <f>INDEX(章节关卡!$D$6:$D$20,芦花古楼!V9)*芦花古楼!W9</f>
        <v>720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2250</v>
      </c>
      <c r="AB9" s="14">
        <v>50</v>
      </c>
      <c r="AE9" s="17">
        <v>5</v>
      </c>
      <c r="AF9" s="55">
        <v>4</v>
      </c>
      <c r="AG9" s="108">
        <v>90</v>
      </c>
      <c r="AH9" s="25">
        <f>INDEX(章节关卡!$D$6:$D$20,芦花古楼!AF9)*芦花古楼!AG9</f>
        <v>720</v>
      </c>
      <c r="AI9" s="22">
        <f t="shared" si="7"/>
        <v>20</v>
      </c>
      <c r="AJ9" s="22">
        <f t="shared" si="8"/>
        <v>25</v>
      </c>
      <c r="AK9" s="14">
        <f>INDEX(章节关卡!$F$6:$F$20,芦花古楼!AF9)*芦花古楼!AG9</f>
        <v>2250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2"/>
        <v>2</v>
      </c>
      <c r="AU9" s="18">
        <v>4</v>
      </c>
      <c r="AV9" s="18">
        <f t="shared" si="13"/>
        <v>3</v>
      </c>
      <c r="AX9" s="18">
        <v>4</v>
      </c>
      <c r="AY9" s="18">
        <f t="shared" si="14"/>
        <v>4</v>
      </c>
      <c r="BB9" s="18">
        <v>4</v>
      </c>
      <c r="BC9" s="14">
        <f t="shared" si="9"/>
        <v>680</v>
      </c>
      <c r="BD9" s="14">
        <f t="shared" si="10"/>
        <v>150</v>
      </c>
      <c r="BE9" s="14">
        <f t="shared" si="11"/>
        <v>66600</v>
      </c>
      <c r="BF9" s="14">
        <f t="shared" si="15"/>
        <v>300</v>
      </c>
      <c r="BG9" s="14">
        <f t="shared" si="16"/>
        <v>805</v>
      </c>
      <c r="BH9" s="14">
        <f t="shared" si="17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536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579</v>
      </c>
      <c r="CB9" s="64">
        <v>3</v>
      </c>
      <c r="CF9" s="64">
        <v>5</v>
      </c>
      <c r="CG9" s="64">
        <v>1</v>
      </c>
      <c r="CH9" s="64" t="s">
        <v>380</v>
      </c>
      <c r="CI9" s="64">
        <v>5</v>
      </c>
      <c r="CJ9" s="64"/>
      <c r="CK9" s="64"/>
      <c r="CL9" s="64"/>
      <c r="CM9" s="64" t="s">
        <v>584</v>
      </c>
      <c r="CN9" s="64">
        <v>1200</v>
      </c>
      <c r="CO9" s="64" t="s">
        <v>585</v>
      </c>
      <c r="CP9" s="64">
        <v>5</v>
      </c>
      <c r="CQ9" s="64"/>
      <c r="CR9" s="64"/>
      <c r="CS9" s="64" t="s">
        <v>585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121">
        <f>INDEX(章节关卡!$D$6:$D$34,芦花古楼!B10)*芦花古楼!C10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INDEX(章节关卡!$F$6:$F$34,芦花古楼!B10)*芦花古楼!C10</f>
        <v>600</v>
      </c>
      <c r="H10" s="14">
        <v>50</v>
      </c>
      <c r="K10" s="17">
        <v>6</v>
      </c>
      <c r="L10" s="121">
        <f t="shared" si="4"/>
        <v>5</v>
      </c>
      <c r="M10" s="108">
        <v>60</v>
      </c>
      <c r="N10" s="121">
        <f>INDEX(章节关卡!$D$6:$D$34,芦花古楼!L10)*芦花古楼!M10</f>
        <v>540</v>
      </c>
      <c r="O10" s="22">
        <f t="shared" si="5"/>
        <v>15</v>
      </c>
      <c r="P10" s="22">
        <f t="shared" si="6"/>
        <v>25</v>
      </c>
      <c r="Q10" s="14">
        <f>INDEX(章节关卡!$F$6:$F$34,芦花古楼!L10)*芦花古楼!M10</f>
        <v>1800</v>
      </c>
      <c r="R10" s="14">
        <v>50</v>
      </c>
      <c r="U10" s="17">
        <v>6</v>
      </c>
      <c r="V10" s="25">
        <v>5</v>
      </c>
      <c r="W10" s="108">
        <v>90</v>
      </c>
      <c r="X10" s="25">
        <f>INDEX(章节关卡!$D$6:$D$20,芦花古楼!V10)*芦花古楼!W10</f>
        <v>810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2700</v>
      </c>
      <c r="AB10" s="14">
        <v>50</v>
      </c>
      <c r="AE10" s="17">
        <v>6</v>
      </c>
      <c r="AF10" s="55">
        <v>5</v>
      </c>
      <c r="AG10" s="108">
        <v>90</v>
      </c>
      <c r="AH10" s="25">
        <f>INDEX(章节关卡!$D$6:$D$20,芦花古楼!AF10)*芦花古楼!AG10</f>
        <v>810</v>
      </c>
      <c r="AI10" s="22">
        <f t="shared" si="7"/>
        <v>25</v>
      </c>
      <c r="AJ10" s="22">
        <f t="shared" si="8"/>
        <v>25</v>
      </c>
      <c r="AK10" s="14">
        <f>INDEX(章节关卡!$F$6:$F$20,芦花古楼!AF10)*芦花古楼!AG10</f>
        <v>2700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2"/>
        <v>2</v>
      </c>
      <c r="AU10" s="18">
        <v>5</v>
      </c>
      <c r="AV10" s="18">
        <f t="shared" si="13"/>
        <v>3</v>
      </c>
      <c r="AX10" s="18">
        <v>5</v>
      </c>
      <c r="AY10" s="18">
        <f t="shared" si="14"/>
        <v>4</v>
      </c>
      <c r="BB10" s="18">
        <v>5</v>
      </c>
      <c r="BC10" s="14">
        <f t="shared" si="9"/>
        <v>665</v>
      </c>
      <c r="BD10" s="14">
        <f t="shared" si="10"/>
        <v>170</v>
      </c>
      <c r="BE10" s="14">
        <f t="shared" si="11"/>
        <v>61500</v>
      </c>
      <c r="BF10" s="14">
        <f t="shared" si="15"/>
        <v>350</v>
      </c>
      <c r="BG10" s="14">
        <f t="shared" si="16"/>
        <v>815</v>
      </c>
      <c r="BH10" s="14">
        <f t="shared" si="17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537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580</v>
      </c>
      <c r="CB10" s="64">
        <v>3</v>
      </c>
      <c r="CF10" s="64">
        <v>6</v>
      </c>
      <c r="CG10" s="64">
        <v>1</v>
      </c>
      <c r="CH10" s="64" t="s">
        <v>380</v>
      </c>
      <c r="CI10" s="64">
        <v>6</v>
      </c>
      <c r="CJ10" s="64"/>
      <c r="CK10" s="64"/>
      <c r="CL10" s="64"/>
      <c r="CM10" s="64" t="s">
        <v>584</v>
      </c>
      <c r="CN10" s="64">
        <v>1200</v>
      </c>
      <c r="CO10" s="64" t="s">
        <v>585</v>
      </c>
      <c r="CP10" s="64">
        <v>10</v>
      </c>
      <c r="CQ10" s="64"/>
      <c r="CR10" s="64"/>
      <c r="CS10" s="64" t="s">
        <v>585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121">
        <f>INDEX(章节关卡!$D$6:$D$34,芦花古楼!B11)*芦花古楼!C11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INDEX(章节关卡!$F$6:$F$34,芦花古楼!B11)*芦花古楼!C11</f>
        <v>600</v>
      </c>
      <c r="H11" s="14">
        <v>50</v>
      </c>
      <c r="K11" s="17">
        <v>7</v>
      </c>
      <c r="L11" s="121">
        <f t="shared" si="4"/>
        <v>5</v>
      </c>
      <c r="M11" s="108">
        <v>60</v>
      </c>
      <c r="N11" s="121">
        <f>INDEX(章节关卡!$D$6:$D$34,芦花古楼!L11)*芦花古楼!M11</f>
        <v>540</v>
      </c>
      <c r="O11" s="22">
        <f t="shared" si="5"/>
        <v>15</v>
      </c>
      <c r="P11" s="22">
        <f t="shared" si="6"/>
        <v>25</v>
      </c>
      <c r="Q11" s="14">
        <f>INDEX(章节关卡!$F$6:$F$34,芦花古楼!L11)*芦花古楼!M11</f>
        <v>1800</v>
      </c>
      <c r="R11" s="14">
        <v>50</v>
      </c>
      <c r="U11" s="17">
        <v>7</v>
      </c>
      <c r="V11" s="55">
        <v>5</v>
      </c>
      <c r="W11" s="108">
        <v>90</v>
      </c>
      <c r="X11" s="25">
        <f>INDEX(章节关卡!$D$6:$D$20,芦花古楼!V11)*芦花古楼!W11</f>
        <v>810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2700</v>
      </c>
      <c r="AB11" s="14">
        <v>50</v>
      </c>
      <c r="AE11" s="17">
        <v>7</v>
      </c>
      <c r="AF11" s="55">
        <v>5</v>
      </c>
      <c r="AG11" s="108">
        <v>90</v>
      </c>
      <c r="AH11" s="25">
        <f>INDEX(章节关卡!$D$6:$D$20,芦花古楼!AF11)*芦花古楼!AG11</f>
        <v>810</v>
      </c>
      <c r="AI11" s="22">
        <f t="shared" si="7"/>
        <v>25</v>
      </c>
      <c r="AJ11" s="22">
        <f t="shared" si="8"/>
        <v>25</v>
      </c>
      <c r="AK11" s="14">
        <f>INDEX(章节关卡!$F$6:$F$20,芦花古楼!AF11)*芦花古楼!AG11</f>
        <v>2700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2"/>
        <v>2</v>
      </c>
      <c r="AU11" s="18">
        <v>6</v>
      </c>
      <c r="AV11" s="18">
        <f t="shared" si="13"/>
        <v>3</v>
      </c>
      <c r="AX11" s="18">
        <v>6</v>
      </c>
      <c r="AY11" s="18">
        <f t="shared" si="14"/>
        <v>4</v>
      </c>
      <c r="BB11" s="18">
        <v>6</v>
      </c>
      <c r="BC11" s="14">
        <f t="shared" si="9"/>
        <v>655</v>
      </c>
      <c r="BD11" s="14">
        <f t="shared" si="10"/>
        <v>190</v>
      </c>
      <c r="BE11" s="14">
        <f t="shared" si="11"/>
        <v>58350</v>
      </c>
      <c r="BF11" s="14">
        <f t="shared" si="15"/>
        <v>400</v>
      </c>
      <c r="BG11" s="14">
        <f t="shared" si="16"/>
        <v>825</v>
      </c>
      <c r="BH11" s="14">
        <f t="shared" si="17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538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581</v>
      </c>
      <c r="CB11" s="64">
        <v>3</v>
      </c>
      <c r="CF11" s="64">
        <v>7</v>
      </c>
      <c r="CG11" s="64">
        <v>1</v>
      </c>
      <c r="CH11" s="64" t="s">
        <v>380</v>
      </c>
      <c r="CI11" s="64">
        <v>7</v>
      </c>
      <c r="CJ11" s="64"/>
      <c r="CK11" s="64"/>
      <c r="CL11" s="64"/>
      <c r="CM11" s="64" t="s">
        <v>584</v>
      </c>
      <c r="CN11" s="64">
        <v>1200</v>
      </c>
      <c r="CO11" s="64" t="s">
        <v>585</v>
      </c>
      <c r="CP11" s="64">
        <v>10</v>
      </c>
      <c r="CQ11" s="64" t="s">
        <v>586</v>
      </c>
      <c r="CR11" s="64">
        <v>1</v>
      </c>
      <c r="CS11" s="64" t="s">
        <v>585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121">
        <f>INDEX(章节关卡!$D$6:$D$34,芦花古楼!B12)*芦花古楼!C12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INDEX(章节关卡!$F$6:$F$34,芦花古楼!B12)*芦花古楼!C12</f>
        <v>750</v>
      </c>
      <c r="H12" s="14">
        <v>50</v>
      </c>
      <c r="K12" s="17">
        <v>8</v>
      </c>
      <c r="L12" s="121">
        <f t="shared" si="4"/>
        <v>5</v>
      </c>
      <c r="M12" s="108">
        <v>60</v>
      </c>
      <c r="N12" s="121">
        <f>INDEX(章节关卡!$D$6:$D$34,芦花古楼!L12)*芦花古楼!M12</f>
        <v>540</v>
      </c>
      <c r="O12" s="22">
        <f t="shared" si="5"/>
        <v>15</v>
      </c>
      <c r="P12" s="22">
        <f t="shared" si="6"/>
        <v>25</v>
      </c>
      <c r="Q12" s="14">
        <f>INDEX(章节关卡!$F$6:$F$34,芦花古楼!L12)*芦花古楼!M12</f>
        <v>1800</v>
      </c>
      <c r="R12" s="14">
        <v>50</v>
      </c>
      <c r="U12" s="17">
        <v>8</v>
      </c>
      <c r="V12" s="55">
        <v>5</v>
      </c>
      <c r="W12" s="108">
        <v>90</v>
      </c>
      <c r="X12" s="25">
        <f>INDEX(章节关卡!$D$6:$D$20,芦花古楼!V12)*芦花古楼!W12</f>
        <v>810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2700</v>
      </c>
      <c r="AB12" s="14">
        <v>50</v>
      </c>
      <c r="AE12" s="17">
        <v>8</v>
      </c>
      <c r="AF12" s="55">
        <v>5</v>
      </c>
      <c r="AG12" s="108">
        <v>90</v>
      </c>
      <c r="AH12" s="25">
        <f>INDEX(章节关卡!$D$6:$D$20,芦花古楼!AF12)*芦花古楼!AG12</f>
        <v>810</v>
      </c>
      <c r="AI12" s="22">
        <f t="shared" si="7"/>
        <v>25</v>
      </c>
      <c r="AJ12" s="22">
        <f t="shared" si="8"/>
        <v>25</v>
      </c>
      <c r="AK12" s="14">
        <f>INDEX(章节关卡!$F$6:$F$20,芦花古楼!AF12)*芦花古楼!AG12</f>
        <v>2700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2"/>
        <v>2</v>
      </c>
      <c r="AU12" s="18">
        <v>7</v>
      </c>
      <c r="AV12" s="18">
        <f t="shared" si="13"/>
        <v>3</v>
      </c>
      <c r="AX12" s="18">
        <v>7</v>
      </c>
      <c r="AY12" s="18">
        <f t="shared" si="14"/>
        <v>4</v>
      </c>
      <c r="BB12" s="18">
        <v>7</v>
      </c>
      <c r="BC12" s="14">
        <f t="shared" si="9"/>
        <v>655</v>
      </c>
      <c r="BD12" s="14">
        <f t="shared" si="10"/>
        <v>205</v>
      </c>
      <c r="BE12" s="14">
        <f t="shared" si="11"/>
        <v>57750</v>
      </c>
      <c r="BF12" s="14">
        <f t="shared" si="15"/>
        <v>400</v>
      </c>
      <c r="BG12" s="14">
        <f t="shared" si="16"/>
        <v>845</v>
      </c>
      <c r="BH12" s="14">
        <f t="shared" si="17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539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380</v>
      </c>
      <c r="CI12" s="64">
        <v>8</v>
      </c>
      <c r="CJ12" s="64"/>
      <c r="CK12" s="64"/>
      <c r="CL12" s="64"/>
      <c r="CM12" s="64" t="s">
        <v>584</v>
      </c>
      <c r="CN12" s="64">
        <v>1500</v>
      </c>
      <c r="CO12" s="64" t="s">
        <v>585</v>
      </c>
      <c r="CP12" s="64">
        <v>10</v>
      </c>
      <c r="CQ12" s="64"/>
      <c r="CR12" s="64"/>
      <c r="CS12" s="64" t="s">
        <v>585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121">
        <f>INDEX(章节关卡!$D$6:$D$34,芦花古楼!B13)*芦花古楼!C13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INDEX(章节关卡!$F$6:$F$34,芦花古楼!B13)*芦花古楼!C13</f>
        <v>750</v>
      </c>
      <c r="H13" s="14">
        <v>50</v>
      </c>
      <c r="K13" s="17">
        <v>9</v>
      </c>
      <c r="L13" s="121">
        <f t="shared" si="4"/>
        <v>5</v>
      </c>
      <c r="M13" s="108">
        <v>60</v>
      </c>
      <c r="N13" s="121">
        <f>INDEX(章节关卡!$D$6:$D$34,芦花古楼!L13)*芦花古楼!M13</f>
        <v>540</v>
      </c>
      <c r="O13" s="22">
        <f t="shared" si="5"/>
        <v>15</v>
      </c>
      <c r="P13" s="22">
        <f t="shared" si="6"/>
        <v>25</v>
      </c>
      <c r="Q13" s="14">
        <f>INDEX(章节关卡!$F$6:$F$34,芦花古楼!L13)*芦花古楼!M13</f>
        <v>1800</v>
      </c>
      <c r="R13" s="14">
        <v>50</v>
      </c>
      <c r="U13" s="17">
        <v>9</v>
      </c>
      <c r="V13" s="55">
        <v>5</v>
      </c>
      <c r="W13" s="108">
        <v>90</v>
      </c>
      <c r="X13" s="25">
        <f>INDEX(章节关卡!$D$6:$D$20,芦花古楼!V13)*芦花古楼!W13</f>
        <v>810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2700</v>
      </c>
      <c r="AB13" s="14">
        <v>50</v>
      </c>
      <c r="AE13" s="17">
        <v>9</v>
      </c>
      <c r="AF13" s="55">
        <v>5</v>
      </c>
      <c r="AG13" s="108">
        <v>90</v>
      </c>
      <c r="AH13" s="25">
        <f>INDEX(章节关卡!$D$6:$D$20,芦花古楼!AF13)*芦花古楼!AG13</f>
        <v>810</v>
      </c>
      <c r="AI13" s="22">
        <f t="shared" si="7"/>
        <v>25</v>
      </c>
      <c r="AJ13" s="22">
        <f t="shared" si="8"/>
        <v>25</v>
      </c>
      <c r="AK13" s="14">
        <f>INDEX(章节关卡!$F$6:$F$20,芦花古楼!AF13)*芦花古楼!AG13</f>
        <v>2700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2"/>
        <v>2</v>
      </c>
      <c r="AU13" s="18">
        <v>8</v>
      </c>
      <c r="AV13" s="18">
        <f t="shared" si="13"/>
        <v>3</v>
      </c>
      <c r="AX13" s="18">
        <v>8</v>
      </c>
      <c r="AY13" s="18">
        <f t="shared" si="14"/>
        <v>4</v>
      </c>
      <c r="BB13" s="18">
        <v>8</v>
      </c>
      <c r="BC13" s="14">
        <f t="shared" si="9"/>
        <v>625</v>
      </c>
      <c r="BD13" s="14">
        <f t="shared" si="10"/>
        <v>220</v>
      </c>
      <c r="BE13" s="14">
        <f t="shared" si="11"/>
        <v>54150</v>
      </c>
      <c r="BF13" s="14">
        <f t="shared" si="15"/>
        <v>450</v>
      </c>
      <c r="BG13" s="14">
        <f t="shared" si="16"/>
        <v>830</v>
      </c>
      <c r="BH13" s="14">
        <f t="shared" si="17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540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380</v>
      </c>
      <c r="CI13" s="64">
        <v>9</v>
      </c>
      <c r="CJ13" s="64"/>
      <c r="CK13" s="64"/>
      <c r="CL13" s="64"/>
      <c r="CM13" s="64" t="s">
        <v>584</v>
      </c>
      <c r="CN13" s="64">
        <v>1500</v>
      </c>
      <c r="CO13" s="64" t="s">
        <v>585</v>
      </c>
      <c r="CP13" s="64">
        <v>10</v>
      </c>
      <c r="CQ13" s="64"/>
      <c r="CR13" s="64"/>
      <c r="CS13" s="64" t="s">
        <v>585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121">
        <f>INDEX(章节关卡!$D$6:$D$34,芦花古楼!B14)*芦花古楼!C14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INDEX(章节关卡!$F$6:$F$34,芦花古楼!B14)*芦花古楼!C14</f>
        <v>750</v>
      </c>
      <c r="H14" s="14">
        <v>50</v>
      </c>
      <c r="K14" s="17">
        <v>10</v>
      </c>
      <c r="L14" s="121">
        <f t="shared" si="4"/>
        <v>5</v>
      </c>
      <c r="M14" s="108">
        <v>60</v>
      </c>
      <c r="N14" s="121">
        <f>INDEX(章节关卡!$D$6:$D$34,芦花古楼!L14)*芦花古楼!M14</f>
        <v>540</v>
      </c>
      <c r="O14" s="22">
        <f t="shared" si="5"/>
        <v>15</v>
      </c>
      <c r="P14" s="22">
        <f t="shared" si="6"/>
        <v>30</v>
      </c>
      <c r="Q14" s="14">
        <f>INDEX(章节关卡!$F$6:$F$34,芦花古楼!L14)*芦花古楼!M14</f>
        <v>1800</v>
      </c>
      <c r="R14" s="14">
        <v>50</v>
      </c>
      <c r="U14" s="17">
        <v>10</v>
      </c>
      <c r="V14" s="55">
        <v>5</v>
      </c>
      <c r="W14" s="108">
        <v>90</v>
      </c>
      <c r="X14" s="25">
        <f>INDEX(章节关卡!$D$6:$D$20,芦花古楼!V14)*芦花古楼!W14</f>
        <v>810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2700</v>
      </c>
      <c r="AB14" s="14">
        <v>50</v>
      </c>
      <c r="AE14" s="17">
        <v>10</v>
      </c>
      <c r="AF14" s="55">
        <v>5</v>
      </c>
      <c r="AG14" s="108">
        <v>90</v>
      </c>
      <c r="AH14" s="25">
        <f>INDEX(章节关卡!$D$6:$D$20,芦花古楼!AF14)*芦花古楼!AG14</f>
        <v>810</v>
      </c>
      <c r="AI14" s="22">
        <f t="shared" si="7"/>
        <v>25</v>
      </c>
      <c r="AJ14" s="22">
        <f t="shared" si="8"/>
        <v>30</v>
      </c>
      <c r="AK14" s="14">
        <f>INDEX(章节关卡!$F$6:$F$20,芦花古楼!AF14)*芦花古楼!AG14</f>
        <v>2700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2"/>
        <v>2</v>
      </c>
      <c r="AU14" s="18">
        <v>9</v>
      </c>
      <c r="AV14" s="18">
        <f t="shared" si="13"/>
        <v>3</v>
      </c>
      <c r="AX14" s="18">
        <v>9</v>
      </c>
      <c r="AY14" s="18">
        <f t="shared" si="14"/>
        <v>4</v>
      </c>
      <c r="BB14" s="18">
        <v>9</v>
      </c>
      <c r="BC14" s="14">
        <f t="shared" si="9"/>
        <v>625</v>
      </c>
      <c r="BD14" s="14">
        <f t="shared" si="10"/>
        <v>230</v>
      </c>
      <c r="BE14" s="14">
        <f t="shared" si="11"/>
        <v>52500</v>
      </c>
      <c r="BF14" s="14">
        <f t="shared" si="15"/>
        <v>500</v>
      </c>
      <c r="BG14" s="14">
        <f t="shared" si="16"/>
        <v>845</v>
      </c>
      <c r="BH14" s="14">
        <f t="shared" si="17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541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380</v>
      </c>
      <c r="CI14" s="64">
        <v>10</v>
      </c>
      <c r="CJ14" s="64"/>
      <c r="CK14" s="64"/>
      <c r="CL14" s="64"/>
      <c r="CM14" s="64" t="s">
        <v>584</v>
      </c>
      <c r="CN14" s="64">
        <v>1500</v>
      </c>
      <c r="CO14" s="64" t="s">
        <v>585</v>
      </c>
      <c r="CP14" s="64">
        <v>10</v>
      </c>
      <c r="CQ14" s="64" t="s">
        <v>415</v>
      </c>
      <c r="CR14" s="64">
        <v>1</v>
      </c>
      <c r="CS14" s="64" t="s">
        <v>585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121">
        <f>INDEX(章节关卡!$D$6:$D$34,芦花古楼!B15)*芦花古楼!C15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INDEX(章节关卡!$F$6:$F$34,芦花古楼!B15)*芦花古楼!C15</f>
        <v>900</v>
      </c>
      <c r="H15" s="14">
        <v>50</v>
      </c>
      <c r="K15" s="17">
        <v>11</v>
      </c>
      <c r="L15" s="121">
        <f t="shared" si="4"/>
        <v>6</v>
      </c>
      <c r="M15" s="108">
        <v>60</v>
      </c>
      <c r="N15" s="121">
        <f>INDEX(章节关卡!$D$6:$D$34,芦花古楼!L15)*芦花古楼!M15</f>
        <v>600</v>
      </c>
      <c r="O15" s="22">
        <f t="shared" si="5"/>
        <v>20</v>
      </c>
      <c r="P15" s="22">
        <f t="shared" si="6"/>
        <v>30</v>
      </c>
      <c r="Q15" s="14">
        <f>INDEX(章节关卡!$F$6:$F$34,芦花古楼!L15)*芦花古楼!M15</f>
        <v>2100</v>
      </c>
      <c r="R15" s="14">
        <v>50</v>
      </c>
      <c r="U15" s="17">
        <v>11</v>
      </c>
      <c r="V15" s="25">
        <v>6</v>
      </c>
      <c r="W15" s="108">
        <v>90</v>
      </c>
      <c r="X15" s="25">
        <f>INDEX(章节关卡!$D$6:$D$20,芦花古楼!V15)*芦花古楼!W15</f>
        <v>900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3150</v>
      </c>
      <c r="AB15" s="14">
        <v>50</v>
      </c>
      <c r="AE15" s="17">
        <v>11</v>
      </c>
      <c r="AF15" s="55">
        <v>6</v>
      </c>
      <c r="AG15" s="108">
        <v>90</v>
      </c>
      <c r="AH15" s="25">
        <f>INDEX(章节关卡!$D$6:$D$20,芦花古楼!AF15)*芦花古楼!AG15</f>
        <v>900</v>
      </c>
      <c r="AI15" s="22">
        <f t="shared" si="7"/>
        <v>30</v>
      </c>
      <c r="AJ15" s="22">
        <f t="shared" si="8"/>
        <v>30</v>
      </c>
      <c r="AK15" s="14">
        <f>INDEX(章节关卡!$F$6:$F$20,芦花古楼!AF15)*芦花古楼!AG15</f>
        <v>3150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2"/>
        <v>2</v>
      </c>
      <c r="AU15" s="18">
        <v>10</v>
      </c>
      <c r="AV15" s="18">
        <f t="shared" si="13"/>
        <v>3</v>
      </c>
      <c r="AX15" s="18">
        <v>10</v>
      </c>
      <c r="AY15" s="18">
        <f t="shared" si="14"/>
        <v>4</v>
      </c>
      <c r="BB15" s="18">
        <v>10</v>
      </c>
      <c r="BC15" s="14">
        <f t="shared" si="9"/>
        <v>470</v>
      </c>
      <c r="BD15" s="14">
        <f t="shared" si="10"/>
        <v>235</v>
      </c>
      <c r="BE15" s="14">
        <f t="shared" si="11"/>
        <v>44550</v>
      </c>
      <c r="BF15" s="14">
        <f t="shared" si="15"/>
        <v>550</v>
      </c>
      <c r="BG15" s="14">
        <f t="shared" si="16"/>
        <v>700</v>
      </c>
      <c r="BH15" s="14">
        <f t="shared" si="17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542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380</v>
      </c>
      <c r="CI15" s="64">
        <v>11</v>
      </c>
      <c r="CJ15" s="64"/>
      <c r="CK15" s="64"/>
      <c r="CL15" s="64"/>
      <c r="CM15" s="64" t="s">
        <v>584</v>
      </c>
      <c r="CN15" s="64">
        <v>1920</v>
      </c>
      <c r="CO15" s="64" t="s">
        <v>585</v>
      </c>
      <c r="CP15" s="64">
        <v>15</v>
      </c>
      <c r="CQ15" s="64"/>
      <c r="CR15" s="64"/>
      <c r="CS15" s="64" t="s">
        <v>585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121">
        <f>INDEX(章节关卡!$D$6:$D$34,芦花古楼!B16)*芦花古楼!C16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INDEX(章节关卡!$F$6:$F$34,芦花古楼!B16)*芦花古楼!C16</f>
        <v>900</v>
      </c>
      <c r="H16" s="14">
        <v>50</v>
      </c>
      <c r="K16" s="17">
        <v>12</v>
      </c>
      <c r="L16" s="121">
        <f t="shared" si="4"/>
        <v>6</v>
      </c>
      <c r="M16" s="108">
        <v>60</v>
      </c>
      <c r="N16" s="121">
        <f>INDEX(章节关卡!$D$6:$D$34,芦花古楼!L16)*芦花古楼!M16</f>
        <v>600</v>
      </c>
      <c r="O16" s="22">
        <f t="shared" si="5"/>
        <v>20</v>
      </c>
      <c r="P16" s="22">
        <f t="shared" si="6"/>
        <v>30</v>
      </c>
      <c r="Q16" s="14">
        <f>INDEX(章节关卡!$F$6:$F$34,芦花古楼!L16)*芦花古楼!M16</f>
        <v>2100</v>
      </c>
      <c r="R16" s="14">
        <v>50</v>
      </c>
      <c r="U16" s="17">
        <v>12</v>
      </c>
      <c r="V16" s="25">
        <v>6</v>
      </c>
      <c r="W16" s="108">
        <v>90</v>
      </c>
      <c r="X16" s="25">
        <f>INDEX(章节关卡!$D$6:$D$20,芦花古楼!V16)*芦花古楼!W16</f>
        <v>900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3150</v>
      </c>
      <c r="AB16" s="14">
        <v>50</v>
      </c>
      <c r="AE16" s="17">
        <v>12</v>
      </c>
      <c r="AF16" s="55">
        <v>6</v>
      </c>
      <c r="AG16" s="108">
        <v>90</v>
      </c>
      <c r="AH16" s="25">
        <f>INDEX(章节关卡!$D$6:$D$20,芦花古楼!AF16)*芦花古楼!AG16</f>
        <v>900</v>
      </c>
      <c r="AI16" s="22">
        <f t="shared" si="7"/>
        <v>30</v>
      </c>
      <c r="AJ16" s="22">
        <f t="shared" si="8"/>
        <v>30</v>
      </c>
      <c r="AK16" s="14">
        <f>INDEX(章节关卡!$F$6:$F$20,芦花古楼!AF16)*芦花古楼!AG16</f>
        <v>3150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2"/>
        <v>3</v>
      </c>
      <c r="AU16" s="18">
        <v>11</v>
      </c>
      <c r="AV16" s="18">
        <f t="shared" si="13"/>
        <v>4</v>
      </c>
      <c r="AX16" s="18">
        <v>11</v>
      </c>
      <c r="AY16" s="18">
        <f t="shared" si="14"/>
        <v>5</v>
      </c>
      <c r="BB16" s="18">
        <v>11</v>
      </c>
      <c r="BC16" s="14">
        <f t="shared" si="9"/>
        <v>430</v>
      </c>
      <c r="BD16" s="14">
        <f t="shared" si="10"/>
        <v>245</v>
      </c>
      <c r="BE16" s="14">
        <f t="shared" si="11"/>
        <v>37950</v>
      </c>
      <c r="BF16" s="14">
        <f t="shared" si="15"/>
        <v>600</v>
      </c>
      <c r="BG16" s="14">
        <f t="shared" si="16"/>
        <v>665</v>
      </c>
      <c r="BH16" s="14">
        <f t="shared" si="17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543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380</v>
      </c>
      <c r="CI16" s="64">
        <v>12</v>
      </c>
      <c r="CJ16" s="64"/>
      <c r="CK16" s="64"/>
      <c r="CL16" s="64"/>
      <c r="CM16" s="64" t="s">
        <v>584</v>
      </c>
      <c r="CN16" s="64">
        <v>1920</v>
      </c>
      <c r="CO16" s="64" t="s">
        <v>585</v>
      </c>
      <c r="CP16" s="64">
        <v>15</v>
      </c>
      <c r="CQ16" s="64"/>
      <c r="CR16" s="64"/>
      <c r="CS16" s="64" t="s">
        <v>585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121">
        <f>INDEX(章节关卡!$D$6:$D$34,芦花古楼!B17)*芦花古楼!C17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INDEX(章节关卡!$F$6:$F$34,芦花古楼!B17)*芦花古楼!C17</f>
        <v>900</v>
      </c>
      <c r="H17" s="14">
        <v>50</v>
      </c>
      <c r="K17" s="17">
        <v>13</v>
      </c>
      <c r="L17" s="121">
        <f t="shared" si="4"/>
        <v>6</v>
      </c>
      <c r="M17" s="108">
        <v>60</v>
      </c>
      <c r="N17" s="121">
        <f>INDEX(章节关卡!$D$6:$D$34,芦花古楼!L17)*芦花古楼!M17</f>
        <v>600</v>
      </c>
      <c r="O17" s="22">
        <f t="shared" si="5"/>
        <v>20</v>
      </c>
      <c r="P17" s="22">
        <f t="shared" si="6"/>
        <v>30</v>
      </c>
      <c r="Q17" s="14">
        <f>INDEX(章节关卡!$F$6:$F$34,芦花古楼!L17)*芦花古楼!M17</f>
        <v>2100</v>
      </c>
      <c r="R17" s="14">
        <v>50</v>
      </c>
      <c r="U17" s="17">
        <v>13</v>
      </c>
      <c r="V17" s="25">
        <v>6</v>
      </c>
      <c r="W17" s="108">
        <v>90</v>
      </c>
      <c r="X17" s="25">
        <f>INDEX(章节关卡!$D$6:$D$20,芦花古楼!V17)*芦花古楼!W17</f>
        <v>900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3150</v>
      </c>
      <c r="AB17" s="14">
        <v>50</v>
      </c>
      <c r="AE17" s="17">
        <v>13</v>
      </c>
      <c r="AF17" s="55">
        <v>6</v>
      </c>
      <c r="AG17" s="108">
        <v>90</v>
      </c>
      <c r="AH17" s="25">
        <f>INDEX(章节关卡!$D$6:$D$20,芦花古楼!AF17)*芦花古楼!AG17</f>
        <v>900</v>
      </c>
      <c r="AI17" s="22">
        <f t="shared" si="7"/>
        <v>30</v>
      </c>
      <c r="AJ17" s="22">
        <f t="shared" si="8"/>
        <v>30</v>
      </c>
      <c r="AK17" s="14">
        <f>INDEX(章节关卡!$F$6:$F$20,芦花古楼!AF17)*芦花古楼!AG17</f>
        <v>3150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2"/>
        <v>3</v>
      </c>
      <c r="AU17" s="18">
        <v>12</v>
      </c>
      <c r="AV17" s="18">
        <f t="shared" si="13"/>
        <v>4</v>
      </c>
      <c r="AX17" s="18">
        <v>12</v>
      </c>
      <c r="AY17" s="18">
        <f t="shared" si="14"/>
        <v>5</v>
      </c>
      <c r="BB17" s="18">
        <v>12</v>
      </c>
      <c r="BC17" s="14">
        <f t="shared" si="9"/>
        <v>385</v>
      </c>
      <c r="BD17" s="14">
        <f t="shared" si="10"/>
        <v>250</v>
      </c>
      <c r="BE17" s="14">
        <f t="shared" si="11"/>
        <v>29550</v>
      </c>
      <c r="BF17" s="14">
        <f t="shared" si="15"/>
        <v>600</v>
      </c>
      <c r="BG17" s="14">
        <f t="shared" si="16"/>
        <v>630</v>
      </c>
      <c r="BH17" s="14">
        <f t="shared" si="17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544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380</v>
      </c>
      <c r="CI17" s="64">
        <v>13</v>
      </c>
      <c r="CJ17" s="64"/>
      <c r="CK17" s="64"/>
      <c r="CL17" s="64"/>
      <c r="CM17" s="64" t="s">
        <v>584</v>
      </c>
      <c r="CN17" s="64">
        <v>1920</v>
      </c>
      <c r="CO17" s="64" t="s">
        <v>585</v>
      </c>
      <c r="CP17" s="64">
        <v>15</v>
      </c>
      <c r="CQ17" s="64"/>
      <c r="CR17" s="64"/>
      <c r="CS17" s="64" t="s">
        <v>585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121">
        <f>INDEX(章节关卡!$D$6:$D$34,芦花古楼!B18)*芦花古楼!C18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INDEX(章节关卡!$F$6:$F$34,芦花古楼!B18)*芦花古楼!C18</f>
        <v>900</v>
      </c>
      <c r="H18" s="14">
        <v>50</v>
      </c>
      <c r="K18" s="17">
        <v>14</v>
      </c>
      <c r="L18" s="121">
        <f t="shared" si="4"/>
        <v>6</v>
      </c>
      <c r="M18" s="108">
        <v>60</v>
      </c>
      <c r="N18" s="121">
        <f>INDEX(章节关卡!$D$6:$D$34,芦花古楼!L18)*芦花古楼!M18</f>
        <v>600</v>
      </c>
      <c r="O18" s="22">
        <f t="shared" si="5"/>
        <v>20</v>
      </c>
      <c r="P18" s="22">
        <f t="shared" si="6"/>
        <v>30</v>
      </c>
      <c r="Q18" s="14">
        <f>INDEX(章节关卡!$F$6:$F$34,芦花古楼!L18)*芦花古楼!M18</f>
        <v>2100</v>
      </c>
      <c r="R18" s="14">
        <v>50</v>
      </c>
      <c r="U18" s="17">
        <v>14</v>
      </c>
      <c r="V18" s="25">
        <v>6</v>
      </c>
      <c r="W18" s="108">
        <v>90</v>
      </c>
      <c r="X18" s="25">
        <f>INDEX(章节关卡!$D$6:$D$20,芦花古楼!V18)*芦花古楼!W18</f>
        <v>900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3150</v>
      </c>
      <c r="AB18" s="14">
        <v>50</v>
      </c>
      <c r="AE18" s="17">
        <v>14</v>
      </c>
      <c r="AF18" s="55">
        <v>6</v>
      </c>
      <c r="AG18" s="108">
        <v>90</v>
      </c>
      <c r="AH18" s="25">
        <f>INDEX(章节关卡!$D$6:$D$20,芦花古楼!AF18)*芦花古楼!AG18</f>
        <v>900</v>
      </c>
      <c r="AI18" s="22">
        <f t="shared" si="7"/>
        <v>30</v>
      </c>
      <c r="AJ18" s="22">
        <f t="shared" si="8"/>
        <v>30</v>
      </c>
      <c r="AK18" s="14">
        <f>INDEX(章节关卡!$F$6:$F$20,芦花古楼!AF18)*芦花古楼!AG18</f>
        <v>3150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2"/>
        <v>3</v>
      </c>
      <c r="AU18" s="18">
        <v>13</v>
      </c>
      <c r="AV18" s="18">
        <f t="shared" si="13"/>
        <v>4</v>
      </c>
      <c r="AX18" s="18">
        <v>13</v>
      </c>
      <c r="AY18" s="18">
        <f t="shared" si="14"/>
        <v>5</v>
      </c>
      <c r="BB18" s="18">
        <v>13</v>
      </c>
      <c r="BC18" s="14">
        <f t="shared" si="9"/>
        <v>325</v>
      </c>
      <c r="BD18" s="14">
        <f t="shared" si="10"/>
        <v>260</v>
      </c>
      <c r="BE18" s="14">
        <f t="shared" si="11"/>
        <v>24450</v>
      </c>
      <c r="BF18" s="14">
        <f t="shared" si="15"/>
        <v>600</v>
      </c>
      <c r="BG18" s="14">
        <f t="shared" si="16"/>
        <v>575</v>
      </c>
      <c r="BH18" s="14">
        <f t="shared" si="17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545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380</v>
      </c>
      <c r="CI18" s="64">
        <v>14</v>
      </c>
      <c r="CJ18" s="64"/>
      <c r="CK18" s="64"/>
      <c r="CL18" s="64"/>
      <c r="CM18" s="64" t="s">
        <v>584</v>
      </c>
      <c r="CN18" s="64">
        <v>1920</v>
      </c>
      <c r="CO18" s="64" t="s">
        <v>585</v>
      </c>
      <c r="CP18" s="64">
        <v>15</v>
      </c>
      <c r="CQ18" s="64"/>
      <c r="CR18" s="64"/>
      <c r="CS18" s="64" t="s">
        <v>585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121">
        <f>INDEX(章节关卡!$D$6:$D$34,芦花古楼!B19)*芦花古楼!C19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INDEX(章节关卡!$F$6:$F$34,芦花古楼!B19)*芦花古楼!C19</f>
        <v>900</v>
      </c>
      <c r="H19" s="14">
        <v>50</v>
      </c>
      <c r="K19" s="17">
        <v>15</v>
      </c>
      <c r="L19" s="121">
        <f t="shared" si="4"/>
        <v>6</v>
      </c>
      <c r="M19" s="108">
        <v>60</v>
      </c>
      <c r="N19" s="121">
        <f>INDEX(章节关卡!$D$6:$D$34,芦花古楼!L19)*芦花古楼!M19</f>
        <v>600</v>
      </c>
      <c r="O19" s="22">
        <f t="shared" si="5"/>
        <v>20</v>
      </c>
      <c r="P19" s="22">
        <f t="shared" si="6"/>
        <v>35</v>
      </c>
      <c r="Q19" s="14">
        <f>INDEX(章节关卡!$F$6:$F$34,芦花古楼!L19)*芦花古楼!M19</f>
        <v>2100</v>
      </c>
      <c r="R19" s="14">
        <v>50</v>
      </c>
      <c r="U19" s="17">
        <v>15</v>
      </c>
      <c r="V19" s="25">
        <v>6</v>
      </c>
      <c r="W19" s="108">
        <v>90</v>
      </c>
      <c r="X19" s="25">
        <f>INDEX(章节关卡!$D$6:$D$20,芦花古楼!V19)*芦花古楼!W19</f>
        <v>900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3150</v>
      </c>
      <c r="AB19" s="14">
        <v>50</v>
      </c>
      <c r="AE19" s="17">
        <v>15</v>
      </c>
      <c r="AF19" s="55">
        <v>6</v>
      </c>
      <c r="AG19" s="108">
        <v>90</v>
      </c>
      <c r="AH19" s="25">
        <f>INDEX(章节关卡!$D$6:$D$20,芦花古楼!AF19)*芦花古楼!AG19</f>
        <v>900</v>
      </c>
      <c r="AI19" s="22">
        <f t="shared" si="7"/>
        <v>30</v>
      </c>
      <c r="AJ19" s="22">
        <f t="shared" si="8"/>
        <v>35</v>
      </c>
      <c r="AK19" s="14">
        <f>INDEX(章节关卡!$F$6:$F$20,芦花古楼!AF19)*芦花古楼!AG19</f>
        <v>3150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2"/>
        <v>3</v>
      </c>
      <c r="AU19" s="18">
        <v>14</v>
      </c>
      <c r="AV19" s="18">
        <f t="shared" si="13"/>
        <v>4</v>
      </c>
      <c r="AX19" s="18">
        <v>14</v>
      </c>
      <c r="AY19" s="18">
        <f t="shared" si="14"/>
        <v>5</v>
      </c>
      <c r="BB19" s="18">
        <v>14</v>
      </c>
      <c r="BC19" s="14">
        <f t="shared" si="9"/>
        <v>465</v>
      </c>
      <c r="BD19" s="14">
        <f t="shared" si="10"/>
        <v>270</v>
      </c>
      <c r="BE19" s="14">
        <f t="shared" si="11"/>
        <v>37350</v>
      </c>
      <c r="BF19" s="14">
        <f t="shared" si="15"/>
        <v>600</v>
      </c>
      <c r="BG19" s="14">
        <f t="shared" si="16"/>
        <v>725</v>
      </c>
      <c r="BH19" s="14">
        <f t="shared" si="17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546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380</v>
      </c>
      <c r="CI19" s="64">
        <v>15</v>
      </c>
      <c r="CJ19" s="64"/>
      <c r="CK19" s="64"/>
      <c r="CL19" s="64"/>
      <c r="CM19" s="64" t="s">
        <v>584</v>
      </c>
      <c r="CN19" s="64">
        <v>1920</v>
      </c>
      <c r="CO19" s="64" t="s">
        <v>585</v>
      </c>
      <c r="CP19" s="64">
        <v>15</v>
      </c>
      <c r="CQ19" s="64" t="s">
        <v>586</v>
      </c>
      <c r="CR19" s="64">
        <v>2</v>
      </c>
      <c r="CS19" s="64" t="s">
        <v>585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6</v>
      </c>
      <c r="C20" s="108">
        <v>30</v>
      </c>
      <c r="D20" s="121">
        <f>INDEX(章节关卡!$D$6:$D$34,芦花古楼!B20)*芦花古楼!C20</f>
        <v>300</v>
      </c>
      <c r="E20" s="22">
        <f t="shared" si="2"/>
        <v>20</v>
      </c>
      <c r="F20" s="22">
        <f t="shared" si="3"/>
        <v>35</v>
      </c>
      <c r="G20" s="14">
        <f>INDEX(章节关卡!$F$6:$F$34,芦花古楼!B20)*芦花古楼!C20</f>
        <v>1050</v>
      </c>
      <c r="H20" s="14">
        <v>50</v>
      </c>
      <c r="K20" s="17">
        <v>16</v>
      </c>
      <c r="L20" s="121">
        <f t="shared" si="4"/>
        <v>7</v>
      </c>
      <c r="M20" s="108">
        <v>60</v>
      </c>
      <c r="N20" s="121">
        <f>INDEX(章节关卡!$D$6:$D$34,芦花古楼!L20)*芦花古楼!M20</f>
        <v>720</v>
      </c>
      <c r="O20" s="22">
        <f t="shared" si="5"/>
        <v>25</v>
      </c>
      <c r="P20" s="22">
        <f t="shared" si="6"/>
        <v>35</v>
      </c>
      <c r="Q20" s="14">
        <f>INDEX(章节关卡!$F$6:$F$34,芦花古楼!L20)*芦花古楼!M20</f>
        <v>2400</v>
      </c>
      <c r="R20" s="14">
        <v>50</v>
      </c>
      <c r="U20" s="17">
        <v>16</v>
      </c>
      <c r="V20" s="25">
        <v>7</v>
      </c>
      <c r="W20" s="108">
        <v>90</v>
      </c>
      <c r="X20" s="25">
        <f>INDEX(章节关卡!$D$6:$D$20,芦花古楼!V20)*芦花古楼!W20</f>
        <v>1080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3600</v>
      </c>
      <c r="AB20" s="14">
        <v>50</v>
      </c>
      <c r="AE20" s="17">
        <v>16</v>
      </c>
      <c r="AF20" s="55">
        <v>7</v>
      </c>
      <c r="AG20" s="108">
        <v>90</v>
      </c>
      <c r="AH20" s="25">
        <f>INDEX(章节关卡!$D$6:$D$20,芦花古楼!AF20)*芦花古楼!AG20</f>
        <v>1080</v>
      </c>
      <c r="AI20" s="22">
        <f t="shared" si="7"/>
        <v>35</v>
      </c>
      <c r="AJ20" s="22">
        <f t="shared" si="8"/>
        <v>35</v>
      </c>
      <c r="AK20" s="14">
        <f>INDEX(章节关卡!$F$6:$F$20,芦花古楼!AF20)*芦花古楼!AG20</f>
        <v>3600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2"/>
        <v>3</v>
      </c>
      <c r="AU20" s="18">
        <v>15</v>
      </c>
      <c r="AV20" s="18">
        <f t="shared" si="13"/>
        <v>4</v>
      </c>
      <c r="AX20" s="18">
        <v>15</v>
      </c>
      <c r="AY20" s="18">
        <f t="shared" si="14"/>
        <v>5</v>
      </c>
      <c r="BB20" s="18">
        <v>15</v>
      </c>
      <c r="BC20" s="14">
        <f t="shared" si="9"/>
        <v>480</v>
      </c>
      <c r="BD20" s="14">
        <f t="shared" si="10"/>
        <v>275</v>
      </c>
      <c r="BE20" s="14">
        <f t="shared" si="11"/>
        <v>38400</v>
      </c>
      <c r="BF20" s="14">
        <f t="shared" si="15"/>
        <v>600</v>
      </c>
      <c r="BG20" s="14">
        <f t="shared" si="16"/>
        <v>750</v>
      </c>
      <c r="BH20" s="14">
        <f t="shared" si="17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547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380</v>
      </c>
      <c r="CI20" s="64">
        <v>16</v>
      </c>
      <c r="CJ20" s="64"/>
      <c r="CK20" s="64"/>
      <c r="CL20" s="64"/>
      <c r="CM20" s="64" t="s">
        <v>584</v>
      </c>
      <c r="CN20" s="64">
        <v>1920</v>
      </c>
      <c r="CO20" s="64" t="s">
        <v>585</v>
      </c>
      <c r="CP20" s="64">
        <v>20</v>
      </c>
      <c r="CQ20" s="64"/>
      <c r="CR20" s="64"/>
      <c r="CS20" s="64" t="s">
        <v>585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121">
        <v>6</v>
      </c>
      <c r="C21" s="108">
        <v>30</v>
      </c>
      <c r="D21" s="121">
        <f>INDEX(章节关卡!$D$6:$D$34,芦花古楼!B21)*芦花古楼!C21</f>
        <v>300</v>
      </c>
      <c r="E21" s="22">
        <f t="shared" si="2"/>
        <v>20</v>
      </c>
      <c r="F21" s="22">
        <f t="shared" si="3"/>
        <v>35</v>
      </c>
      <c r="G21" s="14">
        <f>INDEX(章节关卡!$F$6:$F$34,芦花古楼!B21)*芦花古楼!C21</f>
        <v>1050</v>
      </c>
      <c r="H21" s="14">
        <v>50</v>
      </c>
      <c r="K21" s="17">
        <v>17</v>
      </c>
      <c r="L21" s="121">
        <f t="shared" si="4"/>
        <v>7</v>
      </c>
      <c r="M21" s="108">
        <v>60</v>
      </c>
      <c r="N21" s="121">
        <f>INDEX(章节关卡!$D$6:$D$34,芦花古楼!L21)*芦花古楼!M21</f>
        <v>720</v>
      </c>
      <c r="O21" s="22">
        <f t="shared" si="5"/>
        <v>25</v>
      </c>
      <c r="P21" s="22">
        <f t="shared" si="6"/>
        <v>35</v>
      </c>
      <c r="Q21" s="14">
        <f>INDEX(章节关卡!$F$6:$F$34,芦花古楼!L21)*芦花古楼!M21</f>
        <v>2400</v>
      </c>
      <c r="R21" s="14">
        <v>50</v>
      </c>
      <c r="U21" s="17">
        <v>17</v>
      </c>
      <c r="V21" s="55">
        <v>7</v>
      </c>
      <c r="W21" s="108">
        <v>90</v>
      </c>
      <c r="X21" s="25">
        <f>INDEX(章节关卡!$D$6:$D$20,芦花古楼!V21)*芦花古楼!W21</f>
        <v>1080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3600</v>
      </c>
      <c r="AB21" s="14">
        <v>50</v>
      </c>
      <c r="AE21" s="17">
        <v>17</v>
      </c>
      <c r="AF21" s="55">
        <v>7</v>
      </c>
      <c r="AG21" s="108">
        <v>90</v>
      </c>
      <c r="AH21" s="25">
        <f>INDEX(章节关卡!$D$6:$D$20,芦花古楼!AF21)*芦花古楼!AG21</f>
        <v>1080</v>
      </c>
      <c r="AI21" s="22">
        <f t="shared" si="7"/>
        <v>35</v>
      </c>
      <c r="AJ21" s="22">
        <f t="shared" si="8"/>
        <v>35</v>
      </c>
      <c r="AK21" s="14">
        <f>INDEX(章节关卡!$F$6:$F$20,芦花古楼!AF21)*芦花古楼!AG21</f>
        <v>3600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2"/>
        <v>3</v>
      </c>
      <c r="AU21" s="18">
        <v>16</v>
      </c>
      <c r="AV21" s="18">
        <f t="shared" si="13"/>
        <v>4</v>
      </c>
      <c r="AX21" s="18">
        <v>16</v>
      </c>
      <c r="AY21" s="18">
        <f t="shared" si="14"/>
        <v>5</v>
      </c>
      <c r="BB21" s="18">
        <v>16</v>
      </c>
      <c r="BC21" s="14">
        <f t="shared" si="9"/>
        <v>495</v>
      </c>
      <c r="BD21" s="14">
        <f t="shared" si="10"/>
        <v>285</v>
      </c>
      <c r="BE21" s="14">
        <f t="shared" si="11"/>
        <v>39450</v>
      </c>
      <c r="BF21" s="14">
        <f t="shared" si="15"/>
        <v>600</v>
      </c>
      <c r="BG21" s="14">
        <f t="shared" si="16"/>
        <v>770</v>
      </c>
      <c r="BH21" s="14">
        <f t="shared" si="17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548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380</v>
      </c>
      <c r="CI21" s="64">
        <v>17</v>
      </c>
      <c r="CJ21" s="64"/>
      <c r="CK21" s="64"/>
      <c r="CL21" s="64"/>
      <c r="CM21" s="64" t="s">
        <v>584</v>
      </c>
      <c r="CN21" s="64">
        <v>1920</v>
      </c>
      <c r="CO21" s="64" t="s">
        <v>585</v>
      </c>
      <c r="CP21" s="64">
        <v>20</v>
      </c>
      <c r="CQ21" s="64"/>
      <c r="CR21" s="64"/>
      <c r="CS21" s="64" t="s">
        <v>585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121">
        <v>6</v>
      </c>
      <c r="C22" s="108">
        <v>30</v>
      </c>
      <c r="D22" s="121">
        <f>INDEX(章节关卡!$D$6:$D$34,芦花古楼!B22)*芦花古楼!C22</f>
        <v>300</v>
      </c>
      <c r="E22" s="22">
        <f t="shared" si="2"/>
        <v>20</v>
      </c>
      <c r="F22" s="22">
        <f t="shared" si="3"/>
        <v>35</v>
      </c>
      <c r="G22" s="14">
        <f>INDEX(章节关卡!$F$6:$F$34,芦花古楼!B22)*芦花古楼!C22</f>
        <v>1050</v>
      </c>
      <c r="H22" s="14">
        <v>50</v>
      </c>
      <c r="K22" s="17">
        <v>18</v>
      </c>
      <c r="L22" s="121">
        <f t="shared" si="4"/>
        <v>7</v>
      </c>
      <c r="M22" s="108">
        <v>60</v>
      </c>
      <c r="N22" s="121">
        <f>INDEX(章节关卡!$D$6:$D$34,芦花古楼!L22)*芦花古楼!M22</f>
        <v>720</v>
      </c>
      <c r="O22" s="22">
        <f t="shared" si="5"/>
        <v>25</v>
      </c>
      <c r="P22" s="22">
        <f t="shared" si="6"/>
        <v>35</v>
      </c>
      <c r="Q22" s="14">
        <f>INDEX(章节关卡!$F$6:$F$34,芦花古楼!L22)*芦花古楼!M22</f>
        <v>2400</v>
      </c>
      <c r="R22" s="14">
        <v>50</v>
      </c>
      <c r="U22" s="17">
        <v>18</v>
      </c>
      <c r="V22" s="55">
        <v>7</v>
      </c>
      <c r="W22" s="108">
        <v>90</v>
      </c>
      <c r="X22" s="25">
        <f>INDEX(章节关卡!$D$6:$D$20,芦花古楼!V22)*芦花古楼!W22</f>
        <v>1080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3600</v>
      </c>
      <c r="AB22" s="14">
        <v>50</v>
      </c>
      <c r="AE22" s="17">
        <v>18</v>
      </c>
      <c r="AF22" s="55">
        <v>7</v>
      </c>
      <c r="AG22" s="108">
        <v>90</v>
      </c>
      <c r="AH22" s="25">
        <f>INDEX(章节关卡!$D$6:$D$20,芦花古楼!AF22)*芦花古楼!AG22</f>
        <v>1080</v>
      </c>
      <c r="AI22" s="22">
        <f t="shared" si="7"/>
        <v>35</v>
      </c>
      <c r="AJ22" s="22">
        <f t="shared" si="8"/>
        <v>35</v>
      </c>
      <c r="AK22" s="14">
        <f>INDEX(章节关卡!$F$6:$F$20,芦花古楼!AF22)*芦花古楼!AG22</f>
        <v>3600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2"/>
        <v>3</v>
      </c>
      <c r="AU22" s="18">
        <v>17</v>
      </c>
      <c r="AV22" s="18">
        <f t="shared" si="13"/>
        <v>4</v>
      </c>
      <c r="AX22" s="18">
        <v>17</v>
      </c>
      <c r="AY22" s="18">
        <f t="shared" si="14"/>
        <v>5</v>
      </c>
      <c r="BB22" s="18">
        <v>17</v>
      </c>
      <c r="BC22" s="14">
        <f t="shared" si="9"/>
        <v>515</v>
      </c>
      <c r="BD22" s="14">
        <f t="shared" si="10"/>
        <v>290</v>
      </c>
      <c r="BE22" s="14">
        <f t="shared" si="11"/>
        <v>40800</v>
      </c>
      <c r="BF22" s="14">
        <f t="shared" si="15"/>
        <v>600</v>
      </c>
      <c r="BG22" s="14">
        <f t="shared" si="16"/>
        <v>800</v>
      </c>
      <c r="BH22" s="14">
        <f t="shared" si="17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549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380</v>
      </c>
      <c r="CI22" s="64">
        <v>18</v>
      </c>
      <c r="CJ22" s="64"/>
      <c r="CK22" s="64"/>
      <c r="CL22" s="64"/>
      <c r="CM22" s="64" t="s">
        <v>584</v>
      </c>
      <c r="CN22" s="64">
        <v>1920</v>
      </c>
      <c r="CO22" s="64" t="s">
        <v>585</v>
      </c>
      <c r="CP22" s="64">
        <v>20</v>
      </c>
      <c r="CQ22" s="64"/>
      <c r="CR22" s="64"/>
      <c r="CS22" s="64" t="s">
        <v>585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121">
        <v>6</v>
      </c>
      <c r="C23" s="108">
        <v>30</v>
      </c>
      <c r="D23" s="121">
        <f>INDEX(章节关卡!$D$6:$D$34,芦花古楼!B23)*芦花古楼!C23</f>
        <v>300</v>
      </c>
      <c r="E23" s="22">
        <f t="shared" si="2"/>
        <v>20</v>
      </c>
      <c r="F23" s="22">
        <f t="shared" si="3"/>
        <v>35</v>
      </c>
      <c r="G23" s="14">
        <f>INDEX(章节关卡!$F$6:$F$34,芦花古楼!B23)*芦花古楼!C23</f>
        <v>1050</v>
      </c>
      <c r="H23" s="14">
        <v>50</v>
      </c>
      <c r="K23" s="17">
        <v>19</v>
      </c>
      <c r="L23" s="121">
        <f t="shared" si="4"/>
        <v>7</v>
      </c>
      <c r="M23" s="108">
        <v>60</v>
      </c>
      <c r="N23" s="121">
        <f>INDEX(章节关卡!$D$6:$D$34,芦花古楼!L23)*芦花古楼!M23</f>
        <v>720</v>
      </c>
      <c r="O23" s="22">
        <f t="shared" si="5"/>
        <v>25</v>
      </c>
      <c r="P23" s="22">
        <f t="shared" si="6"/>
        <v>35</v>
      </c>
      <c r="Q23" s="14">
        <f>INDEX(章节关卡!$F$6:$F$34,芦花古楼!L23)*芦花古楼!M23</f>
        <v>2400</v>
      </c>
      <c r="R23" s="14">
        <v>50</v>
      </c>
      <c r="U23" s="17">
        <v>19</v>
      </c>
      <c r="V23" s="55">
        <v>7</v>
      </c>
      <c r="W23" s="108">
        <v>90</v>
      </c>
      <c r="X23" s="25">
        <f>INDEX(章节关卡!$D$6:$D$20,芦花古楼!V23)*芦花古楼!W23</f>
        <v>1080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3600</v>
      </c>
      <c r="AB23" s="14">
        <v>50</v>
      </c>
      <c r="AE23" s="17">
        <v>19</v>
      </c>
      <c r="AF23" s="55">
        <v>7</v>
      </c>
      <c r="AG23" s="108">
        <v>90</v>
      </c>
      <c r="AH23" s="25">
        <f>INDEX(章节关卡!$D$6:$D$20,芦花古楼!AF23)*芦花古楼!AG23</f>
        <v>1080</v>
      </c>
      <c r="AI23" s="22">
        <f t="shared" si="7"/>
        <v>35</v>
      </c>
      <c r="AJ23" s="22">
        <f t="shared" si="8"/>
        <v>35</v>
      </c>
      <c r="AK23" s="14">
        <f>INDEX(章节关卡!$F$6:$F$20,芦花古楼!AF23)*芦花古楼!AG23</f>
        <v>3600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2"/>
        <v>4</v>
      </c>
      <c r="AU23" s="18">
        <v>18</v>
      </c>
      <c r="AV23" s="18">
        <f t="shared" si="13"/>
        <v>5</v>
      </c>
      <c r="AX23" s="18">
        <v>18</v>
      </c>
      <c r="AY23" s="18">
        <f t="shared" si="14"/>
        <v>6</v>
      </c>
      <c r="BB23" s="18">
        <v>18</v>
      </c>
      <c r="BC23" s="14">
        <f t="shared" si="9"/>
        <v>525</v>
      </c>
      <c r="BD23" s="14">
        <f t="shared" si="10"/>
        <v>300</v>
      </c>
      <c r="BE23" s="14">
        <f t="shared" si="11"/>
        <v>41550</v>
      </c>
      <c r="BF23" s="14">
        <f t="shared" si="15"/>
        <v>650</v>
      </c>
      <c r="BG23" s="14">
        <f t="shared" si="16"/>
        <v>815</v>
      </c>
      <c r="BH23" s="14">
        <f t="shared" si="17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550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380</v>
      </c>
      <c r="CI23" s="64">
        <v>19</v>
      </c>
      <c r="CJ23" s="64"/>
      <c r="CK23" s="64"/>
      <c r="CL23" s="64"/>
      <c r="CM23" s="64" t="s">
        <v>584</v>
      </c>
      <c r="CN23" s="64">
        <v>1920</v>
      </c>
      <c r="CO23" s="64" t="s">
        <v>585</v>
      </c>
      <c r="CP23" s="64">
        <v>20</v>
      </c>
      <c r="CQ23" s="64"/>
      <c r="CR23" s="64"/>
      <c r="CS23" s="64" t="s">
        <v>585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121">
        <v>6</v>
      </c>
      <c r="C24" s="108">
        <v>30</v>
      </c>
      <c r="D24" s="121">
        <f>INDEX(章节关卡!$D$6:$D$34,芦花古楼!B24)*芦花古楼!C24</f>
        <v>300</v>
      </c>
      <c r="E24" s="22">
        <f t="shared" si="2"/>
        <v>20</v>
      </c>
      <c r="F24" s="22">
        <f t="shared" si="3"/>
        <v>40</v>
      </c>
      <c r="G24" s="14">
        <f>INDEX(章节关卡!$F$6:$F$34,芦花古楼!B24)*芦花古楼!C24</f>
        <v>1050</v>
      </c>
      <c r="H24" s="14">
        <v>100</v>
      </c>
      <c r="K24" s="17">
        <v>20</v>
      </c>
      <c r="L24" s="121">
        <f t="shared" si="4"/>
        <v>7</v>
      </c>
      <c r="M24" s="108">
        <v>60</v>
      </c>
      <c r="N24" s="121">
        <f>INDEX(章节关卡!$D$6:$D$34,芦花古楼!L24)*芦花古楼!M24</f>
        <v>720</v>
      </c>
      <c r="O24" s="22">
        <f t="shared" si="5"/>
        <v>25</v>
      </c>
      <c r="P24" s="22">
        <f t="shared" si="6"/>
        <v>40</v>
      </c>
      <c r="Q24" s="14">
        <f>INDEX(章节关卡!$F$6:$F$34,芦花古楼!L24)*芦花古楼!M24</f>
        <v>2400</v>
      </c>
      <c r="R24" s="14">
        <v>100</v>
      </c>
      <c r="U24" s="17">
        <v>20</v>
      </c>
      <c r="V24" s="25">
        <v>7</v>
      </c>
      <c r="W24" s="108">
        <v>90</v>
      </c>
      <c r="X24" s="25">
        <f>INDEX(章节关卡!$D$6:$D$20,芦花古楼!V24)*芦花古楼!W24</f>
        <v>1080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3600</v>
      </c>
      <c r="AB24" s="14">
        <v>100</v>
      </c>
      <c r="AE24" s="17">
        <v>20</v>
      </c>
      <c r="AF24" s="55">
        <v>7</v>
      </c>
      <c r="AG24" s="108">
        <v>90</v>
      </c>
      <c r="AH24" s="25">
        <f>INDEX(章节关卡!$D$6:$D$20,芦花古楼!AF24)*芦花古楼!AG24</f>
        <v>1080</v>
      </c>
      <c r="AI24" s="22">
        <f t="shared" si="7"/>
        <v>35</v>
      </c>
      <c r="AJ24" s="22">
        <f t="shared" si="8"/>
        <v>40</v>
      </c>
      <c r="AK24" s="14">
        <f>INDEX(章节关卡!$F$6:$F$20,芦花古楼!AF24)*芦花古楼!AG24</f>
        <v>3600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2"/>
        <v>4</v>
      </c>
      <c r="AU24" s="18">
        <v>19</v>
      </c>
      <c r="AV24" s="18">
        <f t="shared" si="13"/>
        <v>5</v>
      </c>
      <c r="AX24" s="18">
        <v>19</v>
      </c>
      <c r="AY24" s="18">
        <f t="shared" si="14"/>
        <v>6</v>
      </c>
      <c r="BB24" s="18">
        <v>19</v>
      </c>
      <c r="BC24" s="14">
        <f t="shared" si="9"/>
        <v>480</v>
      </c>
      <c r="BD24" s="14">
        <f t="shared" si="10"/>
        <v>310</v>
      </c>
      <c r="BE24" s="14">
        <f t="shared" si="11"/>
        <v>40350</v>
      </c>
      <c r="BF24" s="14">
        <f t="shared" si="15"/>
        <v>700</v>
      </c>
      <c r="BG24" s="14">
        <f t="shared" si="16"/>
        <v>780</v>
      </c>
      <c r="BH24" s="14">
        <f t="shared" si="17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551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380</v>
      </c>
      <c r="CI24" s="64">
        <v>20</v>
      </c>
      <c r="CJ24" s="64"/>
      <c r="CK24" s="64"/>
      <c r="CL24" s="64"/>
      <c r="CM24" s="64" t="s">
        <v>584</v>
      </c>
      <c r="CN24" s="64">
        <v>1920</v>
      </c>
      <c r="CO24" s="64" t="s">
        <v>585</v>
      </c>
      <c r="CP24" s="64">
        <v>20</v>
      </c>
      <c r="CQ24" s="64" t="s">
        <v>415</v>
      </c>
      <c r="CR24" s="64">
        <v>2</v>
      </c>
      <c r="CS24" s="64" t="s">
        <v>585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7</v>
      </c>
      <c r="C25" s="108">
        <v>30</v>
      </c>
      <c r="D25" s="121">
        <f>INDEX(章节关卡!$D$6:$D$34,芦花古楼!B25)*芦花古楼!C25</f>
        <v>360</v>
      </c>
      <c r="E25" s="22">
        <f t="shared" si="2"/>
        <v>25</v>
      </c>
      <c r="F25" s="22">
        <f t="shared" si="3"/>
        <v>40</v>
      </c>
      <c r="G25" s="14">
        <f>INDEX(章节关卡!$F$6:$F$34,芦花古楼!B25)*芦花古楼!C25</f>
        <v>1200</v>
      </c>
      <c r="H25" s="14">
        <v>100</v>
      </c>
      <c r="K25" s="17">
        <v>21</v>
      </c>
      <c r="L25" s="121">
        <f t="shared" si="4"/>
        <v>8</v>
      </c>
      <c r="M25" s="108">
        <v>60</v>
      </c>
      <c r="N25" s="121">
        <f>INDEX(章节关卡!$D$6:$D$34,芦花古楼!L25)*芦花古楼!M25</f>
        <v>840</v>
      </c>
      <c r="O25" s="22">
        <f t="shared" si="5"/>
        <v>30</v>
      </c>
      <c r="P25" s="22">
        <f t="shared" si="6"/>
        <v>40</v>
      </c>
      <c r="Q25" s="14">
        <f>INDEX(章节关卡!$F$6:$F$34,芦花古楼!L25)*芦花古楼!M25</f>
        <v>2700</v>
      </c>
      <c r="R25" s="14">
        <v>100</v>
      </c>
      <c r="U25" s="17">
        <v>21</v>
      </c>
      <c r="V25" s="55">
        <v>8</v>
      </c>
      <c r="W25" s="108">
        <v>90</v>
      </c>
      <c r="X25" s="25">
        <f>INDEX(章节关卡!$D$6:$D$20,芦花古楼!V25)*芦花古楼!W25</f>
        <v>1260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4050</v>
      </c>
      <c r="AB25" s="14">
        <v>100</v>
      </c>
      <c r="AE25" s="17">
        <v>21</v>
      </c>
      <c r="AF25" s="55">
        <v>8</v>
      </c>
      <c r="AG25" s="108">
        <v>90</v>
      </c>
      <c r="AH25" s="25">
        <f>INDEX(章节关卡!$D$6:$D$20,芦花古楼!AF25)*芦花古楼!AG25</f>
        <v>1260</v>
      </c>
      <c r="AI25" s="22">
        <f t="shared" si="7"/>
        <v>40</v>
      </c>
      <c r="AJ25" s="22">
        <f t="shared" si="8"/>
        <v>40</v>
      </c>
      <c r="AK25" s="14">
        <f>INDEX(章节关卡!$F$6:$F$20,芦花古楼!AF25)*芦花古楼!AG25</f>
        <v>4050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2"/>
        <v>4</v>
      </c>
      <c r="AU25" s="18">
        <v>20</v>
      </c>
      <c r="AV25" s="18">
        <f t="shared" si="13"/>
        <v>5</v>
      </c>
      <c r="AX25" s="18">
        <v>20</v>
      </c>
      <c r="AY25" s="18">
        <f t="shared" si="14"/>
        <v>6</v>
      </c>
      <c r="BB25" s="18">
        <v>20</v>
      </c>
      <c r="BC25" s="14">
        <f t="shared" si="9"/>
        <v>425</v>
      </c>
      <c r="BD25" s="14">
        <f t="shared" si="10"/>
        <v>315</v>
      </c>
      <c r="BE25" s="14">
        <f t="shared" si="11"/>
        <v>36600</v>
      </c>
      <c r="BF25" s="14">
        <f t="shared" si="15"/>
        <v>750</v>
      </c>
      <c r="BG25" s="14">
        <f t="shared" si="16"/>
        <v>735</v>
      </c>
      <c r="BH25" s="14">
        <f t="shared" si="17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552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380</v>
      </c>
      <c r="CI25" s="64">
        <v>21</v>
      </c>
      <c r="CJ25" s="64"/>
      <c r="CK25" s="64"/>
      <c r="CL25" s="64"/>
      <c r="CM25" s="64" t="s">
        <v>584</v>
      </c>
      <c r="CN25" s="64">
        <v>2400</v>
      </c>
      <c r="CO25" s="64" t="s">
        <v>585</v>
      </c>
      <c r="CP25" s="64">
        <v>25</v>
      </c>
      <c r="CQ25" s="64"/>
      <c r="CR25" s="64"/>
      <c r="CS25" s="64" t="s">
        <v>585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121">
        <v>7</v>
      </c>
      <c r="C26" s="108">
        <v>30</v>
      </c>
      <c r="D26" s="121">
        <f>INDEX(章节关卡!$D$6:$D$34,芦花古楼!B26)*芦花古楼!C26</f>
        <v>360</v>
      </c>
      <c r="E26" s="22">
        <f t="shared" si="2"/>
        <v>25</v>
      </c>
      <c r="F26" s="22">
        <f t="shared" si="3"/>
        <v>40</v>
      </c>
      <c r="G26" s="14">
        <f>INDEX(章节关卡!$F$6:$F$34,芦花古楼!B26)*芦花古楼!C26</f>
        <v>1200</v>
      </c>
      <c r="H26" s="14">
        <v>100</v>
      </c>
      <c r="K26" s="17">
        <v>22</v>
      </c>
      <c r="L26" s="121">
        <f t="shared" si="4"/>
        <v>8</v>
      </c>
      <c r="M26" s="108">
        <v>60</v>
      </c>
      <c r="N26" s="121">
        <f>INDEX(章节关卡!$D$6:$D$34,芦花古楼!L26)*芦花古楼!M26</f>
        <v>840</v>
      </c>
      <c r="O26" s="22">
        <f t="shared" si="5"/>
        <v>30</v>
      </c>
      <c r="P26" s="22">
        <f t="shared" si="6"/>
        <v>40</v>
      </c>
      <c r="Q26" s="14">
        <f>INDEX(章节关卡!$F$6:$F$34,芦花古楼!L26)*芦花古楼!M26</f>
        <v>2700</v>
      </c>
      <c r="R26" s="14">
        <v>100</v>
      </c>
      <c r="U26" s="17">
        <v>22</v>
      </c>
      <c r="V26" s="55">
        <v>8</v>
      </c>
      <c r="W26" s="108">
        <v>90</v>
      </c>
      <c r="X26" s="25">
        <f>INDEX(章节关卡!$D$6:$D$20,芦花古楼!V26)*芦花古楼!W26</f>
        <v>1260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4050</v>
      </c>
      <c r="AB26" s="14">
        <v>100</v>
      </c>
      <c r="AE26" s="17">
        <v>22</v>
      </c>
      <c r="AF26" s="55">
        <v>8</v>
      </c>
      <c r="AG26" s="108">
        <v>90</v>
      </c>
      <c r="AH26" s="25">
        <f>INDEX(章节关卡!$D$6:$D$20,芦花古楼!AF26)*芦花古楼!AG26</f>
        <v>1260</v>
      </c>
      <c r="AI26" s="22">
        <f t="shared" si="7"/>
        <v>40</v>
      </c>
      <c r="AJ26" s="22">
        <f t="shared" si="8"/>
        <v>40</v>
      </c>
      <c r="AK26" s="14">
        <f>INDEX(章节关卡!$F$6:$F$20,芦花古楼!AF26)*芦花古楼!AG26</f>
        <v>4050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2"/>
        <v>4</v>
      </c>
      <c r="AU26" s="18">
        <v>21</v>
      </c>
      <c r="AV26" s="18">
        <f t="shared" si="13"/>
        <v>5</v>
      </c>
      <c r="AX26" s="18">
        <v>21</v>
      </c>
      <c r="AY26" s="18">
        <f t="shared" si="14"/>
        <v>6</v>
      </c>
      <c r="BB26" s="18">
        <v>21</v>
      </c>
      <c r="BC26" s="14">
        <f t="shared" si="9"/>
        <v>360</v>
      </c>
      <c r="BD26" s="14">
        <f t="shared" si="10"/>
        <v>320</v>
      </c>
      <c r="BE26" s="14" t="e">
        <f t="shared" si="11"/>
        <v>#REF!</v>
      </c>
      <c r="BF26" s="14">
        <f t="shared" si="15"/>
        <v>800</v>
      </c>
      <c r="BG26" s="14">
        <f t="shared" si="16"/>
        <v>675</v>
      </c>
      <c r="BH26" s="14">
        <f t="shared" si="17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553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380</v>
      </c>
      <c r="CI26" s="64">
        <v>22</v>
      </c>
      <c r="CJ26" s="64"/>
      <c r="CK26" s="64"/>
      <c r="CL26" s="64"/>
      <c r="CM26" s="64" t="s">
        <v>584</v>
      </c>
      <c r="CN26" s="64">
        <v>2400</v>
      </c>
      <c r="CO26" s="64" t="s">
        <v>585</v>
      </c>
      <c r="CP26" s="64">
        <v>25</v>
      </c>
      <c r="CQ26" s="64"/>
      <c r="CR26" s="64"/>
      <c r="CS26" s="64" t="s">
        <v>585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121">
        <v>7</v>
      </c>
      <c r="C27" s="108">
        <v>30</v>
      </c>
      <c r="D27" s="121">
        <f>INDEX(章节关卡!$D$6:$D$34,芦花古楼!B27)*芦花古楼!C27</f>
        <v>360</v>
      </c>
      <c r="E27" s="22">
        <f t="shared" si="2"/>
        <v>25</v>
      </c>
      <c r="F27" s="22">
        <f t="shared" si="3"/>
        <v>40</v>
      </c>
      <c r="G27" s="14">
        <f>INDEX(章节关卡!$F$6:$F$34,芦花古楼!B27)*芦花古楼!C27</f>
        <v>1200</v>
      </c>
      <c r="H27" s="14">
        <v>100</v>
      </c>
      <c r="K27" s="17">
        <v>23</v>
      </c>
      <c r="L27" s="121">
        <f t="shared" si="4"/>
        <v>8</v>
      </c>
      <c r="M27" s="108">
        <v>60</v>
      </c>
      <c r="N27" s="121">
        <f>INDEX(章节关卡!$D$6:$D$34,芦花古楼!L27)*芦花古楼!M27</f>
        <v>840</v>
      </c>
      <c r="O27" s="22">
        <f t="shared" si="5"/>
        <v>30</v>
      </c>
      <c r="P27" s="22">
        <f t="shared" si="6"/>
        <v>40</v>
      </c>
      <c r="Q27" s="14">
        <f>INDEX(章节关卡!$F$6:$F$34,芦花古楼!L27)*芦花古楼!M27</f>
        <v>2700</v>
      </c>
      <c r="R27" s="14">
        <v>100</v>
      </c>
      <c r="U27" s="17">
        <v>23</v>
      </c>
      <c r="V27" s="55">
        <v>8</v>
      </c>
      <c r="W27" s="108">
        <v>90</v>
      </c>
      <c r="X27" s="25">
        <f>INDEX(章节关卡!$D$6:$D$20,芦花古楼!V27)*芦花古楼!W27</f>
        <v>1260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4050</v>
      </c>
      <c r="AB27" s="14">
        <v>100</v>
      </c>
      <c r="AE27" s="17">
        <v>23</v>
      </c>
      <c r="AF27" s="55">
        <v>8</v>
      </c>
      <c r="AG27" s="108">
        <v>90</v>
      </c>
      <c r="AH27" s="25">
        <f>INDEX(章节关卡!$D$6:$D$20,芦花古楼!AF27)*芦花古楼!AG27</f>
        <v>1260</v>
      </c>
      <c r="AI27" s="22">
        <f t="shared" si="7"/>
        <v>40</v>
      </c>
      <c r="AJ27" s="22">
        <f t="shared" si="8"/>
        <v>40</v>
      </c>
      <c r="AK27" s="14">
        <f>INDEX(章节关卡!$F$6:$F$20,芦花古楼!AF27)*芦花古楼!AG27</f>
        <v>4050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2"/>
        <v>4</v>
      </c>
      <c r="AU27" s="18">
        <v>22</v>
      </c>
      <c r="AV27" s="18">
        <f t="shared" si="13"/>
        <v>5</v>
      </c>
      <c r="AX27" s="18">
        <v>22</v>
      </c>
      <c r="AY27" s="18">
        <f t="shared" si="14"/>
        <v>6</v>
      </c>
      <c r="BB27" s="18">
        <v>22</v>
      </c>
      <c r="BC27" s="14">
        <f t="shared" si="9"/>
        <v>290</v>
      </c>
      <c r="BD27" s="14">
        <f t="shared" si="10"/>
        <v>320</v>
      </c>
      <c r="BE27" s="14" t="e">
        <f t="shared" si="11"/>
        <v>#REF!</v>
      </c>
      <c r="BF27" s="14">
        <f t="shared" si="15"/>
        <v>800</v>
      </c>
      <c r="BG27" s="14">
        <f t="shared" si="16"/>
        <v>610</v>
      </c>
      <c r="BH27" s="14">
        <f t="shared" si="17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554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380</v>
      </c>
      <c r="CI27" s="64">
        <v>23</v>
      </c>
      <c r="CJ27" s="64"/>
      <c r="CK27" s="64"/>
      <c r="CL27" s="64"/>
      <c r="CM27" s="64" t="s">
        <v>584</v>
      </c>
      <c r="CN27" s="64">
        <v>2400</v>
      </c>
      <c r="CO27" s="64" t="s">
        <v>585</v>
      </c>
      <c r="CP27" s="64">
        <v>25</v>
      </c>
      <c r="CQ27" s="64"/>
      <c r="CR27" s="64"/>
      <c r="CS27" s="64" t="s">
        <v>585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121">
        <v>7</v>
      </c>
      <c r="C28" s="108">
        <v>30</v>
      </c>
      <c r="D28" s="121">
        <f>INDEX(章节关卡!$D$6:$D$34,芦花古楼!B28)*芦花古楼!C28</f>
        <v>360</v>
      </c>
      <c r="E28" s="22">
        <f t="shared" si="2"/>
        <v>25</v>
      </c>
      <c r="F28" s="22">
        <f t="shared" si="3"/>
        <v>40</v>
      </c>
      <c r="G28" s="14">
        <f>INDEX(章节关卡!$F$6:$F$34,芦花古楼!B28)*芦花古楼!C28</f>
        <v>1200</v>
      </c>
      <c r="H28" s="14">
        <v>100</v>
      </c>
      <c r="K28" s="17">
        <v>24</v>
      </c>
      <c r="L28" s="121">
        <f t="shared" si="4"/>
        <v>8</v>
      </c>
      <c r="M28" s="108">
        <v>60</v>
      </c>
      <c r="N28" s="121">
        <f>INDEX(章节关卡!$D$6:$D$34,芦花古楼!L28)*芦花古楼!M28</f>
        <v>840</v>
      </c>
      <c r="O28" s="22">
        <f t="shared" si="5"/>
        <v>30</v>
      </c>
      <c r="P28" s="22">
        <f t="shared" si="6"/>
        <v>40</v>
      </c>
      <c r="Q28" s="14">
        <f>INDEX(章节关卡!$F$6:$F$34,芦花古楼!L28)*芦花古楼!M28</f>
        <v>2700</v>
      </c>
      <c r="R28" s="14">
        <v>100</v>
      </c>
      <c r="U28" s="17">
        <v>24</v>
      </c>
      <c r="V28" s="55">
        <v>8</v>
      </c>
      <c r="W28" s="108">
        <v>90</v>
      </c>
      <c r="X28" s="25">
        <f>INDEX(章节关卡!$D$6:$D$20,芦花古楼!V28)*芦花古楼!W28</f>
        <v>1260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4050</v>
      </c>
      <c r="AB28" s="14">
        <v>100</v>
      </c>
      <c r="AE28" s="17">
        <v>24</v>
      </c>
      <c r="AF28" s="55">
        <v>8</v>
      </c>
      <c r="AG28" s="108">
        <v>90</v>
      </c>
      <c r="AH28" s="25">
        <f>INDEX(章节关卡!$D$6:$D$20,芦花古楼!AF28)*芦花古楼!AG28</f>
        <v>1260</v>
      </c>
      <c r="AI28" s="22">
        <f t="shared" si="7"/>
        <v>40</v>
      </c>
      <c r="AJ28" s="22">
        <f t="shared" si="8"/>
        <v>40</v>
      </c>
      <c r="AK28" s="14">
        <f>INDEX(章节关卡!$F$6:$F$20,芦花古楼!AF28)*芦花古楼!AG28</f>
        <v>4050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2"/>
        <v>5</v>
      </c>
      <c r="AU28" s="18">
        <v>23</v>
      </c>
      <c r="AV28" s="18">
        <f t="shared" si="13"/>
        <v>6</v>
      </c>
      <c r="AX28" s="18">
        <v>23</v>
      </c>
      <c r="AY28" s="18">
        <f t="shared" si="14"/>
        <v>7</v>
      </c>
      <c r="BB28" s="18">
        <v>23</v>
      </c>
      <c r="BC28" s="14">
        <f t="shared" si="9"/>
        <v>290</v>
      </c>
      <c r="BD28" s="14">
        <f t="shared" si="10"/>
        <v>325</v>
      </c>
      <c r="BE28" s="14" t="e">
        <f t="shared" si="11"/>
        <v>#REF!</v>
      </c>
      <c r="BF28" s="14">
        <f t="shared" si="15"/>
        <v>800</v>
      </c>
      <c r="BG28" s="14">
        <f t="shared" si="16"/>
        <v>610</v>
      </c>
      <c r="BH28" s="14">
        <f t="shared" si="17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555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380</v>
      </c>
      <c r="CI28" s="64">
        <v>24</v>
      </c>
      <c r="CJ28" s="64"/>
      <c r="CK28" s="64"/>
      <c r="CL28" s="64"/>
      <c r="CM28" s="64" t="s">
        <v>584</v>
      </c>
      <c r="CN28" s="64">
        <v>2400</v>
      </c>
      <c r="CO28" s="64" t="s">
        <v>585</v>
      </c>
      <c r="CP28" s="64">
        <v>25</v>
      </c>
      <c r="CQ28" s="64"/>
      <c r="CR28" s="64"/>
      <c r="CS28" s="64" t="s">
        <v>585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121">
        <v>7</v>
      </c>
      <c r="C29" s="108">
        <v>30</v>
      </c>
      <c r="D29" s="121">
        <f>INDEX(章节关卡!$D$6:$D$34,芦花古楼!B29)*芦花古楼!C29</f>
        <v>360</v>
      </c>
      <c r="E29" s="22">
        <f t="shared" si="2"/>
        <v>25</v>
      </c>
      <c r="F29" s="22">
        <f t="shared" si="3"/>
        <v>45</v>
      </c>
      <c r="G29" s="14">
        <f>INDEX(章节关卡!$F$6:$F$34,芦花古楼!B29)*芦花古楼!C29</f>
        <v>1200</v>
      </c>
      <c r="H29" s="14">
        <v>100</v>
      </c>
      <c r="K29" s="17">
        <v>25</v>
      </c>
      <c r="L29" s="121">
        <f t="shared" si="4"/>
        <v>8</v>
      </c>
      <c r="M29" s="108">
        <v>60</v>
      </c>
      <c r="N29" s="121">
        <f>INDEX(章节关卡!$D$6:$D$34,芦花古楼!L29)*芦花古楼!M29</f>
        <v>840</v>
      </c>
      <c r="O29" s="22">
        <f t="shared" si="5"/>
        <v>30</v>
      </c>
      <c r="P29" s="22">
        <f t="shared" si="6"/>
        <v>45</v>
      </c>
      <c r="Q29" s="14">
        <f>INDEX(章节关卡!$F$6:$F$34,芦花古楼!L29)*芦花古楼!M29</f>
        <v>2700</v>
      </c>
      <c r="R29" s="14">
        <v>100</v>
      </c>
      <c r="U29" s="17">
        <v>25</v>
      </c>
      <c r="V29" s="55">
        <v>8</v>
      </c>
      <c r="W29" s="108">
        <v>90</v>
      </c>
      <c r="X29" s="25">
        <f>INDEX(章节关卡!$D$6:$D$20,芦花古楼!V29)*芦花古楼!W29</f>
        <v>1260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4050</v>
      </c>
      <c r="AB29" s="14">
        <v>100</v>
      </c>
      <c r="AE29" s="17">
        <v>25</v>
      </c>
      <c r="AF29" s="55">
        <v>8</v>
      </c>
      <c r="AG29" s="108">
        <v>90</v>
      </c>
      <c r="AH29" s="25">
        <f>INDEX(章节关卡!$D$6:$D$20,芦花古楼!AF29)*芦花古楼!AG29</f>
        <v>1260</v>
      </c>
      <c r="AI29" s="22">
        <f t="shared" si="7"/>
        <v>40</v>
      </c>
      <c r="AJ29" s="22">
        <f t="shared" si="8"/>
        <v>45</v>
      </c>
      <c r="AK29" s="14">
        <f>INDEX(章节关卡!$F$6:$F$20,芦花古楼!AF29)*芦花古楼!AG29</f>
        <v>4050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2"/>
        <v>5</v>
      </c>
      <c r="AU29" s="18">
        <v>24</v>
      </c>
      <c r="AV29" s="18">
        <f t="shared" si="13"/>
        <v>6</v>
      </c>
      <c r="AX29" s="18">
        <v>24</v>
      </c>
      <c r="AY29" s="18">
        <f t="shared" si="14"/>
        <v>7</v>
      </c>
      <c r="BB29" s="18">
        <v>24</v>
      </c>
      <c r="BC29" s="14">
        <f t="shared" si="9"/>
        <v>295</v>
      </c>
      <c r="BD29" s="14">
        <f t="shared" si="10"/>
        <v>330</v>
      </c>
      <c r="BE29" s="14" t="e">
        <f t="shared" si="11"/>
        <v>#REF!</v>
      </c>
      <c r="BF29" s="14">
        <f t="shared" si="15"/>
        <v>800</v>
      </c>
      <c r="BG29" s="14">
        <f t="shared" si="16"/>
        <v>620</v>
      </c>
      <c r="BH29" s="14">
        <f t="shared" si="17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556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380</v>
      </c>
      <c r="CI29" s="64">
        <v>25</v>
      </c>
      <c r="CJ29" s="64"/>
      <c r="CK29" s="64"/>
      <c r="CL29" s="64"/>
      <c r="CM29" s="64" t="s">
        <v>584</v>
      </c>
      <c r="CN29" s="64">
        <v>2400</v>
      </c>
      <c r="CO29" s="64" t="s">
        <v>585</v>
      </c>
      <c r="CP29" s="64">
        <v>25</v>
      </c>
      <c r="CQ29" s="64" t="s">
        <v>586</v>
      </c>
      <c r="CR29" s="64">
        <v>2</v>
      </c>
      <c r="CS29" s="64" t="s">
        <v>585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8</v>
      </c>
      <c r="C30" s="108">
        <v>30</v>
      </c>
      <c r="D30" s="121">
        <f>INDEX(章节关卡!$D$6:$D$34,芦花古楼!B30)*芦花古楼!C30</f>
        <v>420</v>
      </c>
      <c r="E30" s="22">
        <f t="shared" si="2"/>
        <v>30</v>
      </c>
      <c r="F30" s="22">
        <f t="shared" si="3"/>
        <v>45</v>
      </c>
      <c r="G30" s="14">
        <f>INDEX(章节关卡!$F$6:$F$34,芦花古楼!B30)*芦花古楼!C30</f>
        <v>1350</v>
      </c>
      <c r="H30" s="14">
        <v>100</v>
      </c>
      <c r="K30" s="17">
        <v>26</v>
      </c>
      <c r="L30" s="121">
        <f t="shared" si="4"/>
        <v>9</v>
      </c>
      <c r="M30" s="108">
        <v>60</v>
      </c>
      <c r="N30" s="121">
        <f>INDEX(章节关卡!$D$6:$D$34,芦花古楼!L30)*芦花古楼!M30</f>
        <v>960</v>
      </c>
      <c r="O30" s="22">
        <f t="shared" si="5"/>
        <v>35</v>
      </c>
      <c r="P30" s="22">
        <f t="shared" si="6"/>
        <v>45</v>
      </c>
      <c r="Q30" s="14">
        <f>INDEX(章节关卡!$F$6:$F$34,芦花古楼!L30)*芦花古楼!M30</f>
        <v>3000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7"/>
        <v>45</v>
      </c>
      <c r="AJ30" s="22">
        <f t="shared" si="8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2"/>
        <v>5</v>
      </c>
      <c r="AU30" s="18">
        <v>25</v>
      </c>
      <c r="AV30" s="18">
        <f t="shared" si="13"/>
        <v>6</v>
      </c>
      <c r="AX30" s="18">
        <v>25</v>
      </c>
      <c r="AY30" s="18">
        <f t="shared" si="14"/>
        <v>7</v>
      </c>
      <c r="BB30" s="18">
        <v>25</v>
      </c>
      <c r="BC30" s="14">
        <f t="shared" si="9"/>
        <v>300</v>
      </c>
      <c r="BD30" s="14">
        <f t="shared" si="10"/>
        <v>335</v>
      </c>
      <c r="BE30" s="14" t="e">
        <f t="shared" si="11"/>
        <v>#REF!</v>
      </c>
      <c r="BF30" s="14">
        <f t="shared" si="15"/>
        <v>800</v>
      </c>
      <c r="BG30" s="14">
        <f t="shared" si="16"/>
        <v>630</v>
      </c>
      <c r="BH30" s="14">
        <f t="shared" si="17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557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380</v>
      </c>
      <c r="CI30" s="64">
        <v>26</v>
      </c>
      <c r="CJ30" s="64"/>
      <c r="CK30" s="64"/>
      <c r="CL30" s="64"/>
      <c r="CM30" s="64" t="s">
        <v>584</v>
      </c>
      <c r="CN30" s="64">
        <v>2400</v>
      </c>
      <c r="CO30" s="64" t="s">
        <v>585</v>
      </c>
      <c r="CP30" s="64">
        <v>30</v>
      </c>
      <c r="CQ30" s="64"/>
      <c r="CR30" s="64"/>
      <c r="CS30" s="64" t="s">
        <v>585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121">
        <v>8</v>
      </c>
      <c r="C31" s="108">
        <v>30</v>
      </c>
      <c r="D31" s="121">
        <f>INDEX(章节关卡!$D$6:$D$34,芦花古楼!B31)*芦花古楼!C31</f>
        <v>420</v>
      </c>
      <c r="E31" s="22">
        <f t="shared" si="2"/>
        <v>30</v>
      </c>
      <c r="F31" s="22">
        <f t="shared" si="3"/>
        <v>45</v>
      </c>
      <c r="G31" s="14">
        <f>INDEX(章节关卡!$F$6:$F$34,芦花古楼!B31)*芦花古楼!C31</f>
        <v>1350</v>
      </c>
      <c r="H31" s="14">
        <v>100</v>
      </c>
      <c r="K31" s="17">
        <v>27</v>
      </c>
      <c r="L31" s="121">
        <f t="shared" si="4"/>
        <v>9</v>
      </c>
      <c r="M31" s="108">
        <v>60</v>
      </c>
      <c r="N31" s="121">
        <f>INDEX(章节关卡!$D$6:$D$34,芦花古楼!L31)*芦花古楼!M31</f>
        <v>960</v>
      </c>
      <c r="O31" s="22">
        <f t="shared" si="5"/>
        <v>35</v>
      </c>
      <c r="P31" s="22">
        <f t="shared" si="6"/>
        <v>45</v>
      </c>
      <c r="Q31" s="14">
        <f>INDEX(章节关卡!$F$6:$F$34,芦花古楼!L31)*芦花古楼!M31</f>
        <v>3000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7"/>
        <v>45</v>
      </c>
      <c r="AJ31" s="22">
        <f t="shared" si="8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2"/>
        <v>5</v>
      </c>
      <c r="AU31" s="18">
        <v>26</v>
      </c>
      <c r="AV31" s="18">
        <f t="shared" si="13"/>
        <v>6</v>
      </c>
      <c r="AX31" s="18">
        <v>26</v>
      </c>
      <c r="AY31" s="18">
        <f t="shared" si="14"/>
        <v>7</v>
      </c>
      <c r="BB31" s="18">
        <v>26</v>
      </c>
      <c r="BC31" s="14">
        <f t="shared" si="9"/>
        <v>305</v>
      </c>
      <c r="BD31" s="14">
        <f t="shared" si="10"/>
        <v>340</v>
      </c>
      <c r="BE31" s="14" t="e">
        <f t="shared" si="11"/>
        <v>#REF!</v>
      </c>
      <c r="BF31" s="14">
        <f t="shared" si="15"/>
        <v>800</v>
      </c>
      <c r="BG31" s="14">
        <f t="shared" si="16"/>
        <v>640</v>
      </c>
      <c r="BH31" s="14">
        <f t="shared" si="17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558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380</v>
      </c>
      <c r="CI31" s="64">
        <v>27</v>
      </c>
      <c r="CJ31" s="64"/>
      <c r="CK31" s="64"/>
      <c r="CL31" s="64"/>
      <c r="CM31" s="64" t="s">
        <v>584</v>
      </c>
      <c r="CN31" s="64">
        <v>2400</v>
      </c>
      <c r="CO31" s="64" t="s">
        <v>585</v>
      </c>
      <c r="CP31" s="64">
        <v>30</v>
      </c>
      <c r="CQ31" s="64"/>
      <c r="CR31" s="64"/>
      <c r="CS31" s="64" t="s">
        <v>585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121">
        <v>8</v>
      </c>
      <c r="C32" s="108">
        <v>30</v>
      </c>
      <c r="D32" s="121">
        <f>INDEX(章节关卡!$D$6:$D$34,芦花古楼!B32)*芦花古楼!C32</f>
        <v>420</v>
      </c>
      <c r="E32" s="22">
        <f t="shared" si="2"/>
        <v>30</v>
      </c>
      <c r="F32" s="22">
        <f t="shared" si="3"/>
        <v>45</v>
      </c>
      <c r="G32" s="14">
        <f>INDEX(章节关卡!$F$6:$F$34,芦花古楼!B32)*芦花古楼!C32</f>
        <v>1350</v>
      </c>
      <c r="H32" s="14">
        <v>100</v>
      </c>
      <c r="K32" s="17">
        <v>28</v>
      </c>
      <c r="L32" s="121">
        <f t="shared" si="4"/>
        <v>9</v>
      </c>
      <c r="M32" s="108">
        <v>60</v>
      </c>
      <c r="N32" s="121">
        <f>INDEX(章节关卡!$D$6:$D$34,芦花古楼!L32)*芦花古楼!M32</f>
        <v>960</v>
      </c>
      <c r="O32" s="22">
        <f t="shared" si="5"/>
        <v>35</v>
      </c>
      <c r="P32" s="22">
        <f t="shared" si="6"/>
        <v>45</v>
      </c>
      <c r="Q32" s="14">
        <f>INDEX(章节关卡!$F$6:$F$34,芦花古楼!L32)*芦花古楼!M32</f>
        <v>3000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7"/>
        <v>45</v>
      </c>
      <c r="AJ32" s="22">
        <f t="shared" si="8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2"/>
        <v>5</v>
      </c>
      <c r="AU32" s="18">
        <v>27</v>
      </c>
      <c r="AV32" s="18">
        <f t="shared" si="13"/>
        <v>6</v>
      </c>
      <c r="AX32" s="18">
        <v>27</v>
      </c>
      <c r="AY32" s="18">
        <f t="shared" si="14"/>
        <v>7</v>
      </c>
      <c r="BB32" s="18">
        <v>27</v>
      </c>
      <c r="BC32" s="14">
        <f t="shared" si="9"/>
        <v>310</v>
      </c>
      <c r="BD32" s="14">
        <f t="shared" si="10"/>
        <v>340</v>
      </c>
      <c r="BE32" s="14" t="e">
        <f t="shared" si="11"/>
        <v>#REF!</v>
      </c>
      <c r="BF32" s="14">
        <f t="shared" si="15"/>
        <v>800</v>
      </c>
      <c r="BG32" s="14">
        <f t="shared" si="16"/>
        <v>650</v>
      </c>
      <c r="BH32" s="14">
        <f t="shared" si="17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559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380</v>
      </c>
      <c r="CI32" s="64">
        <v>28</v>
      </c>
      <c r="CJ32" s="64"/>
      <c r="CK32" s="64"/>
      <c r="CL32" s="64"/>
      <c r="CM32" s="64" t="s">
        <v>584</v>
      </c>
      <c r="CN32" s="64">
        <v>2400</v>
      </c>
      <c r="CO32" s="64" t="s">
        <v>585</v>
      </c>
      <c r="CP32" s="64">
        <v>30</v>
      </c>
      <c r="CQ32" s="64"/>
      <c r="CR32" s="64"/>
      <c r="CS32" s="64" t="s">
        <v>585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121">
        <v>8</v>
      </c>
      <c r="C33" s="108">
        <v>30</v>
      </c>
      <c r="D33" s="121">
        <f>INDEX(章节关卡!$D$6:$D$34,芦花古楼!B33)*芦花古楼!C33</f>
        <v>420</v>
      </c>
      <c r="E33" s="22">
        <f t="shared" si="2"/>
        <v>30</v>
      </c>
      <c r="F33" s="22">
        <f t="shared" si="3"/>
        <v>45</v>
      </c>
      <c r="G33" s="14">
        <f>INDEX(章节关卡!$F$6:$F$34,芦花古楼!B33)*芦花古楼!C33</f>
        <v>1350</v>
      </c>
      <c r="H33" s="14">
        <v>100</v>
      </c>
      <c r="K33" s="17">
        <v>29</v>
      </c>
      <c r="L33" s="121">
        <f t="shared" si="4"/>
        <v>9</v>
      </c>
      <c r="M33" s="108">
        <v>60</v>
      </c>
      <c r="N33" s="121">
        <f>INDEX(章节关卡!$D$6:$D$34,芦花古楼!L33)*芦花古楼!M33</f>
        <v>960</v>
      </c>
      <c r="O33" s="22">
        <f t="shared" si="5"/>
        <v>35</v>
      </c>
      <c r="P33" s="22">
        <f t="shared" si="6"/>
        <v>45</v>
      </c>
      <c r="Q33" s="14">
        <f>INDEX(章节关卡!$F$6:$F$34,芦花古楼!L33)*芦花古楼!M33</f>
        <v>3000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7"/>
        <v>45</v>
      </c>
      <c r="AJ33" s="22">
        <f t="shared" si="8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2"/>
        <v>6</v>
      </c>
      <c r="AU33" s="18">
        <v>28</v>
      </c>
      <c r="AV33" s="18">
        <f t="shared" si="13"/>
        <v>7</v>
      </c>
      <c r="AX33" s="18">
        <v>28</v>
      </c>
      <c r="AY33" s="18">
        <f t="shared" si="14"/>
        <v>8</v>
      </c>
      <c r="BB33" s="18">
        <v>28</v>
      </c>
      <c r="BC33" s="14">
        <f t="shared" si="9"/>
        <v>310</v>
      </c>
      <c r="BD33" s="14">
        <f t="shared" si="10"/>
        <v>345</v>
      </c>
      <c r="BE33" s="14" t="e">
        <f t="shared" si="11"/>
        <v>#REF!</v>
      </c>
      <c r="BF33" s="14">
        <f t="shared" si="15"/>
        <v>800</v>
      </c>
      <c r="BG33" s="14">
        <f t="shared" si="16"/>
        <v>650</v>
      </c>
      <c r="BH33" s="14">
        <f t="shared" si="17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560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380</v>
      </c>
      <c r="CI33" s="64">
        <v>29</v>
      </c>
      <c r="CJ33" s="64"/>
      <c r="CK33" s="64"/>
      <c r="CL33" s="64"/>
      <c r="CM33" s="64" t="s">
        <v>584</v>
      </c>
      <c r="CN33" s="64">
        <v>2400</v>
      </c>
      <c r="CO33" s="64" t="s">
        <v>585</v>
      </c>
      <c r="CP33" s="64">
        <v>30</v>
      </c>
      <c r="CQ33" s="64"/>
      <c r="CR33" s="64"/>
      <c r="CS33" s="64" t="s">
        <v>585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121">
        <v>8</v>
      </c>
      <c r="C34" s="108">
        <v>30</v>
      </c>
      <c r="D34" s="121">
        <f>INDEX(章节关卡!$D$6:$D$34,芦花古楼!B34)*芦花古楼!C34</f>
        <v>420</v>
      </c>
      <c r="E34" s="22">
        <f t="shared" si="2"/>
        <v>30</v>
      </c>
      <c r="F34" s="22">
        <f t="shared" si="3"/>
        <v>50</v>
      </c>
      <c r="G34" s="14">
        <f>INDEX(章节关卡!$F$6:$F$34,芦花古楼!B34)*芦花古楼!C34</f>
        <v>1350</v>
      </c>
      <c r="H34" s="14">
        <v>100</v>
      </c>
      <c r="K34" s="17">
        <v>30</v>
      </c>
      <c r="L34" s="121">
        <f t="shared" si="4"/>
        <v>9</v>
      </c>
      <c r="M34" s="108">
        <v>60</v>
      </c>
      <c r="N34" s="121">
        <f>INDEX(章节关卡!$D$6:$D$34,芦花古楼!L34)*芦花古楼!M34</f>
        <v>960</v>
      </c>
      <c r="O34" s="22">
        <f t="shared" si="5"/>
        <v>35</v>
      </c>
      <c r="P34" s="22">
        <f t="shared" si="6"/>
        <v>50</v>
      </c>
      <c r="Q34" s="14">
        <f>INDEX(章节关卡!$F$6:$F$34,芦花古楼!L34)*芦花古楼!M34</f>
        <v>3000</v>
      </c>
      <c r="R34" s="14">
        <v>100</v>
      </c>
      <c r="U34" s="17">
        <v>30</v>
      </c>
      <c r="V34" s="25">
        <v>9</v>
      </c>
      <c r="W34" s="108">
        <v>90</v>
      </c>
      <c r="X34" s="25">
        <f>INDEX(章节关卡!$D$6:$D$20,芦花古楼!V34)*芦花古楼!W34</f>
        <v>1440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4500</v>
      </c>
      <c r="AB34" s="14">
        <v>100</v>
      </c>
      <c r="AE34" s="17">
        <v>30</v>
      </c>
      <c r="AF34" s="55">
        <v>9</v>
      </c>
      <c r="AG34" s="108">
        <v>90</v>
      </c>
      <c r="AH34" s="25">
        <f>INDEX(章节关卡!$D$6:$D$20,芦花古楼!AF34)*芦花古楼!AG34</f>
        <v>1440</v>
      </c>
      <c r="AI34" s="22">
        <f t="shared" si="7"/>
        <v>45</v>
      </c>
      <c r="AJ34" s="22">
        <f t="shared" si="8"/>
        <v>50</v>
      </c>
      <c r="AK34" s="14">
        <f>INDEX(章节关卡!$F$6:$F$20,芦花古楼!AF34)*芦花古楼!AG34</f>
        <v>4500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2"/>
        <v>6</v>
      </c>
      <c r="AU34" s="18">
        <v>29</v>
      </c>
      <c r="AV34" s="18">
        <f t="shared" si="13"/>
        <v>7</v>
      </c>
      <c r="AX34" s="18">
        <v>29</v>
      </c>
      <c r="AY34" s="18">
        <f t="shared" si="14"/>
        <v>8</v>
      </c>
      <c r="BB34" s="18">
        <v>29</v>
      </c>
      <c r="BC34" s="14">
        <f t="shared" si="9"/>
        <v>315</v>
      </c>
      <c r="BD34" s="14">
        <f t="shared" si="10"/>
        <v>350</v>
      </c>
      <c r="BE34" s="14" t="e">
        <f t="shared" si="11"/>
        <v>#REF!</v>
      </c>
      <c r="BF34" s="14">
        <f t="shared" si="15"/>
        <v>800</v>
      </c>
      <c r="BG34" s="14">
        <f t="shared" si="16"/>
        <v>660</v>
      </c>
      <c r="BH34" s="14">
        <f t="shared" si="17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561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380</v>
      </c>
      <c r="CI34" s="64">
        <v>30</v>
      </c>
      <c r="CJ34" s="64"/>
      <c r="CK34" s="64"/>
      <c r="CL34" s="64"/>
      <c r="CM34" s="64" t="s">
        <v>584</v>
      </c>
      <c r="CN34" s="64">
        <v>2400</v>
      </c>
      <c r="CO34" s="64" t="s">
        <v>585</v>
      </c>
      <c r="CP34" s="64">
        <v>30</v>
      </c>
      <c r="CQ34" s="64" t="s">
        <v>415</v>
      </c>
      <c r="CR34" s="64">
        <v>2</v>
      </c>
      <c r="CS34" s="64" t="s">
        <v>585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9</v>
      </c>
      <c r="C35" s="108">
        <v>30</v>
      </c>
      <c r="D35" s="121">
        <f>INDEX(章节关卡!$D$6:$D$34,芦花古楼!B35)*芦花古楼!C35</f>
        <v>480</v>
      </c>
      <c r="E35" s="22">
        <f t="shared" si="2"/>
        <v>35</v>
      </c>
      <c r="F35" s="22">
        <f t="shared" si="3"/>
        <v>50</v>
      </c>
      <c r="G35" s="14">
        <f>INDEX(章节关卡!$F$6:$F$34,芦花古楼!B35)*芦花古楼!C35</f>
        <v>1500</v>
      </c>
      <c r="H35" s="14">
        <v>100</v>
      </c>
      <c r="K35" s="17">
        <v>31</v>
      </c>
      <c r="L35" s="121">
        <f t="shared" si="4"/>
        <v>10</v>
      </c>
      <c r="M35" s="108">
        <v>60</v>
      </c>
      <c r="N35" s="121">
        <f>INDEX(章节关卡!$D$6:$D$34,芦花古楼!L35)*芦花古楼!M35</f>
        <v>1080</v>
      </c>
      <c r="O35" s="22">
        <f t="shared" si="5"/>
        <v>40</v>
      </c>
      <c r="P35" s="22">
        <f t="shared" si="6"/>
        <v>50</v>
      </c>
      <c r="Q35" s="14">
        <f>INDEX(章节关卡!$F$6:$F$34,芦花古楼!L35)*芦花古楼!M35</f>
        <v>3300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7"/>
        <v>50</v>
      </c>
      <c r="AJ35" s="22">
        <f t="shared" si="8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2"/>
        <v>6</v>
      </c>
      <c r="AU35" s="18">
        <v>30</v>
      </c>
      <c r="AV35" s="18">
        <f t="shared" si="13"/>
        <v>7</v>
      </c>
      <c r="AX35" s="18">
        <v>30</v>
      </c>
      <c r="AY35" s="18">
        <f t="shared" si="14"/>
        <v>8</v>
      </c>
      <c r="BB35" s="18">
        <v>30</v>
      </c>
      <c r="BC35" s="14">
        <f t="shared" si="9"/>
        <v>320</v>
      </c>
      <c r="BD35" s="14">
        <f t="shared" si="10"/>
        <v>355</v>
      </c>
      <c r="BE35" s="14" t="e">
        <f t="shared" si="11"/>
        <v>#REF!</v>
      </c>
      <c r="BF35" s="14">
        <f t="shared" si="15"/>
        <v>800</v>
      </c>
      <c r="BG35" s="14">
        <f t="shared" si="16"/>
        <v>670</v>
      </c>
      <c r="BH35" s="14">
        <f t="shared" si="17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562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380</v>
      </c>
      <c r="CI35" s="64">
        <v>31</v>
      </c>
      <c r="CJ35" s="64"/>
      <c r="CK35" s="64"/>
      <c r="CL35" s="64"/>
      <c r="CM35" s="64" t="s">
        <v>584</v>
      </c>
      <c r="CN35" s="64">
        <v>2400</v>
      </c>
      <c r="CO35" s="64" t="s">
        <v>585</v>
      </c>
      <c r="CP35" s="64">
        <v>35</v>
      </c>
      <c r="CQ35" s="64"/>
      <c r="CR35" s="64"/>
      <c r="CS35" s="64" t="s">
        <v>585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121">
        <v>9</v>
      </c>
      <c r="C36" s="108">
        <v>30</v>
      </c>
      <c r="D36" s="121">
        <f>INDEX(章节关卡!$D$6:$D$34,芦花古楼!B36)*芦花古楼!C36</f>
        <v>480</v>
      </c>
      <c r="E36" s="22">
        <f t="shared" si="2"/>
        <v>35</v>
      </c>
      <c r="F36" s="22">
        <f t="shared" si="3"/>
        <v>50</v>
      </c>
      <c r="G36" s="14">
        <f>INDEX(章节关卡!$F$6:$F$34,芦花古楼!B36)*芦花古楼!C36</f>
        <v>1500</v>
      </c>
      <c r="H36" s="14">
        <v>100</v>
      </c>
      <c r="K36" s="17">
        <v>32</v>
      </c>
      <c r="L36" s="121">
        <f t="shared" si="4"/>
        <v>10</v>
      </c>
      <c r="M36" s="108">
        <v>60</v>
      </c>
      <c r="N36" s="121">
        <f>INDEX(章节关卡!$D$6:$D$34,芦花古楼!L36)*芦花古楼!M36</f>
        <v>1080</v>
      </c>
      <c r="O36" s="22">
        <f t="shared" si="5"/>
        <v>40</v>
      </c>
      <c r="P36" s="22">
        <f t="shared" si="6"/>
        <v>50</v>
      </c>
      <c r="Q36" s="14">
        <f>INDEX(章节关卡!$F$6:$F$34,芦花古楼!L36)*芦花古楼!M36</f>
        <v>3300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7"/>
        <v>50</v>
      </c>
      <c r="AJ36" s="22">
        <f t="shared" si="8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2"/>
        <v>6</v>
      </c>
      <c r="AU36" s="18">
        <v>31</v>
      </c>
      <c r="AV36" s="18">
        <f t="shared" si="13"/>
        <v>7</v>
      </c>
      <c r="AX36" s="18">
        <v>31</v>
      </c>
      <c r="AY36" s="18">
        <f t="shared" si="14"/>
        <v>8</v>
      </c>
      <c r="BB36" s="18">
        <v>31</v>
      </c>
      <c r="BC36" s="14">
        <f t="shared" si="9"/>
        <v>250</v>
      </c>
      <c r="BD36" s="14">
        <f t="shared" si="10"/>
        <v>360</v>
      </c>
      <c r="BE36" s="14" t="e">
        <f t="shared" si="11"/>
        <v>#REF!</v>
      </c>
      <c r="BF36" s="14">
        <f t="shared" si="15"/>
        <v>800</v>
      </c>
      <c r="BG36" s="14">
        <f t="shared" si="16"/>
        <v>605</v>
      </c>
      <c r="BH36" s="14">
        <f t="shared" si="17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563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380</v>
      </c>
      <c r="CI36" s="64">
        <v>32</v>
      </c>
      <c r="CJ36" s="64"/>
      <c r="CK36" s="64"/>
      <c r="CL36" s="64"/>
      <c r="CM36" s="64" t="s">
        <v>584</v>
      </c>
      <c r="CN36" s="64">
        <v>2400</v>
      </c>
      <c r="CO36" s="64" t="s">
        <v>585</v>
      </c>
      <c r="CP36" s="64">
        <v>35</v>
      </c>
      <c r="CQ36" s="64"/>
      <c r="CR36" s="64"/>
      <c r="CS36" s="64" t="s">
        <v>585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121">
        <v>9</v>
      </c>
      <c r="C37" s="108">
        <v>30</v>
      </c>
      <c r="D37" s="121">
        <f>INDEX(章节关卡!$D$6:$D$34,芦花古楼!B37)*芦花古楼!C37</f>
        <v>480</v>
      </c>
      <c r="E37" s="22">
        <f t="shared" si="2"/>
        <v>35</v>
      </c>
      <c r="F37" s="22">
        <f t="shared" si="3"/>
        <v>50</v>
      </c>
      <c r="G37" s="14">
        <f>INDEX(章节关卡!$F$6:$F$34,芦花古楼!B37)*芦花古楼!C37</f>
        <v>1500</v>
      </c>
      <c r="H37" s="14">
        <v>100</v>
      </c>
      <c r="K37" s="17">
        <v>33</v>
      </c>
      <c r="L37" s="121">
        <f t="shared" si="4"/>
        <v>10</v>
      </c>
      <c r="M37" s="108">
        <v>60</v>
      </c>
      <c r="N37" s="121">
        <f>INDEX(章节关卡!$D$6:$D$34,芦花古楼!L37)*芦花古楼!M37</f>
        <v>1080</v>
      </c>
      <c r="O37" s="22">
        <f t="shared" si="5"/>
        <v>40</v>
      </c>
      <c r="P37" s="22">
        <f t="shared" si="6"/>
        <v>50</v>
      </c>
      <c r="Q37" s="14">
        <f>INDEX(章节关卡!$F$6:$F$34,芦花古楼!L37)*芦花古楼!M37</f>
        <v>3300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8">INT((U37-1)/5+3)*5</f>
        <v>45</v>
      </c>
      <c r="Z37" s="22">
        <f t="shared" ref="Z37:Z68" si="19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7"/>
        <v>50</v>
      </c>
      <c r="AJ37" s="22">
        <f t="shared" si="8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2"/>
        <v>7</v>
      </c>
      <c r="AU37" s="18">
        <v>32</v>
      </c>
      <c r="AV37" s="18">
        <f t="shared" si="13"/>
        <v>8</v>
      </c>
      <c r="AX37" s="18">
        <v>32</v>
      </c>
      <c r="AY37" s="18">
        <f t="shared" si="14"/>
        <v>9</v>
      </c>
      <c r="BB37" s="18">
        <v>32</v>
      </c>
      <c r="BC37" s="14">
        <f t="shared" si="9"/>
        <v>250</v>
      </c>
      <c r="BD37" s="14">
        <f t="shared" si="10"/>
        <v>360</v>
      </c>
      <c r="BE37" s="14" t="e">
        <f t="shared" si="11"/>
        <v>#REF!</v>
      </c>
      <c r="BF37" s="14">
        <f t="shared" si="15"/>
        <v>800</v>
      </c>
      <c r="BG37" s="14">
        <f t="shared" si="16"/>
        <v>610</v>
      </c>
      <c r="BH37" s="14">
        <f t="shared" si="17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564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380</v>
      </c>
      <c r="CI37" s="64">
        <v>33</v>
      </c>
      <c r="CJ37" s="64"/>
      <c r="CK37" s="64"/>
      <c r="CL37" s="64"/>
      <c r="CM37" s="64" t="s">
        <v>584</v>
      </c>
      <c r="CN37" s="64">
        <v>2400</v>
      </c>
      <c r="CO37" s="64" t="s">
        <v>585</v>
      </c>
      <c r="CP37" s="64">
        <v>35</v>
      </c>
      <c r="CQ37" s="64"/>
      <c r="CR37" s="64"/>
      <c r="CS37" s="64" t="s">
        <v>585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121">
        <v>9</v>
      </c>
      <c r="C38" s="108">
        <v>30</v>
      </c>
      <c r="D38" s="121">
        <f>INDEX(章节关卡!$D$6:$D$34,芦花古楼!B38)*芦花古楼!C38</f>
        <v>480</v>
      </c>
      <c r="E38" s="22">
        <f t="shared" si="2"/>
        <v>35</v>
      </c>
      <c r="F38" s="22">
        <f t="shared" si="3"/>
        <v>50</v>
      </c>
      <c r="G38" s="14">
        <f>INDEX(章节关卡!$F$6:$F$34,芦花古楼!B38)*芦花古楼!C38</f>
        <v>1500</v>
      </c>
      <c r="H38" s="14">
        <v>100</v>
      </c>
      <c r="K38" s="17">
        <v>34</v>
      </c>
      <c r="L38" s="121">
        <f t="shared" si="4"/>
        <v>10</v>
      </c>
      <c r="M38" s="108">
        <v>60</v>
      </c>
      <c r="N38" s="121">
        <f>INDEX(章节关卡!$D$6:$D$34,芦花古楼!L38)*芦花古楼!M38</f>
        <v>1080</v>
      </c>
      <c r="O38" s="22">
        <f t="shared" si="5"/>
        <v>40</v>
      </c>
      <c r="P38" s="22">
        <f t="shared" si="6"/>
        <v>50</v>
      </c>
      <c r="Q38" s="14">
        <f>INDEX(章节关卡!$F$6:$F$34,芦花古楼!L38)*芦花古楼!M38</f>
        <v>3300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8"/>
        <v>45</v>
      </c>
      <c r="Z38" s="22">
        <f t="shared" si="19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7"/>
        <v>50</v>
      </c>
      <c r="AJ38" s="22">
        <f t="shared" si="8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2"/>
        <v>7</v>
      </c>
      <c r="AU38" s="18">
        <v>33</v>
      </c>
      <c r="AV38" s="18">
        <f t="shared" si="13"/>
        <v>8</v>
      </c>
      <c r="AX38" s="18">
        <v>33</v>
      </c>
      <c r="AY38" s="18">
        <f t="shared" si="14"/>
        <v>9</v>
      </c>
      <c r="BB38" s="18">
        <v>33</v>
      </c>
      <c r="BC38" s="14">
        <f t="shared" ref="BC38:BC69" si="20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1">INDEX($F$5:$F$104,MATCH(BB38,$AP$5:$AP$105,1)-1)+INDEX($P$5:$P$104,MATCH(BB38,$AS$5:$AS$105,1)-1)+INDEX($Z$5:$Z$104,MATCH(BB38,$AV$5:$AV$105,1)-1)+INDEX($AJ$5:$AJ$104,MATCH(BB38,$AY$5:$AY$105,1)-1)</f>
        <v>360</v>
      </c>
      <c r="BE38" s="14" t="e">
        <f t="shared" ref="BE38:BE69" si="22">SUMIFS($G$5:$G$104,$AP$6:$AP$105,"="&amp;BB38)+SUMIFS($Q$5:$Q$104,$AS$6:$AS$105,"="&amp;BB38)+SUMIFS($AA$5:$AA$104,$AV$6:$AV$105,"="&amp;BB38)+SUMIFS($AK$5:$AK$104,$AY$6:$AY$105,"="&amp;BB38)</f>
        <v>#REF!</v>
      </c>
      <c r="BF38" s="14">
        <f t="shared" si="15"/>
        <v>800</v>
      </c>
      <c r="BG38" s="14">
        <f t="shared" si="16"/>
        <v>530</v>
      </c>
      <c r="BH38" s="14">
        <f t="shared" si="17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565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380</v>
      </c>
      <c r="CI38" s="64">
        <v>34</v>
      </c>
      <c r="CJ38" s="64"/>
      <c r="CK38" s="64"/>
      <c r="CL38" s="64"/>
      <c r="CM38" s="64" t="s">
        <v>584</v>
      </c>
      <c r="CN38" s="64">
        <v>2400</v>
      </c>
      <c r="CO38" s="64" t="s">
        <v>585</v>
      </c>
      <c r="CP38" s="64">
        <v>35</v>
      </c>
      <c r="CQ38" s="64"/>
      <c r="CR38" s="64"/>
      <c r="CS38" s="64" t="s">
        <v>585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121">
        <v>9</v>
      </c>
      <c r="C39" s="108">
        <v>30</v>
      </c>
      <c r="D39" s="121">
        <f>INDEX(章节关卡!$D$6:$D$34,芦花古楼!B39)*芦花古楼!C39</f>
        <v>480</v>
      </c>
      <c r="E39" s="22">
        <f t="shared" si="2"/>
        <v>35</v>
      </c>
      <c r="F39" s="22">
        <f t="shared" si="3"/>
        <v>55</v>
      </c>
      <c r="G39" s="14">
        <f>INDEX(章节关卡!$F$6:$F$34,芦花古楼!B39)*芦花古楼!C39</f>
        <v>1500</v>
      </c>
      <c r="H39" s="14">
        <v>100</v>
      </c>
      <c r="K39" s="17">
        <v>35</v>
      </c>
      <c r="L39" s="121">
        <f t="shared" si="4"/>
        <v>10</v>
      </c>
      <c r="M39" s="108">
        <v>60</v>
      </c>
      <c r="N39" s="121">
        <f>INDEX(章节关卡!$D$6:$D$34,芦花古楼!L39)*芦花古楼!M39</f>
        <v>1080</v>
      </c>
      <c r="O39" s="22">
        <f t="shared" si="5"/>
        <v>40</v>
      </c>
      <c r="P39" s="22">
        <f t="shared" si="6"/>
        <v>55</v>
      </c>
      <c r="Q39" s="14">
        <f>INDEX(章节关卡!$F$6:$F$34,芦花古楼!L39)*芦花古楼!M39</f>
        <v>3300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8"/>
        <v>45</v>
      </c>
      <c r="Z39" s="22">
        <f t="shared" si="19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7"/>
        <v>50</v>
      </c>
      <c r="AJ39" s="22">
        <f t="shared" si="8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2"/>
        <v>7</v>
      </c>
      <c r="AU39" s="18">
        <v>34</v>
      </c>
      <c r="AV39" s="18">
        <f t="shared" si="13"/>
        <v>8</v>
      </c>
      <c r="AX39" s="18">
        <v>34</v>
      </c>
      <c r="AY39" s="18">
        <f t="shared" si="14"/>
        <v>9</v>
      </c>
      <c r="BB39" s="18">
        <v>34</v>
      </c>
      <c r="BC39" s="14">
        <f t="shared" si="20"/>
        <v>160</v>
      </c>
      <c r="BD39" s="14">
        <f t="shared" si="21"/>
        <v>360</v>
      </c>
      <c r="BE39" s="14" t="e">
        <f t="shared" si="22"/>
        <v>#REF!</v>
      </c>
      <c r="BF39" s="14">
        <f t="shared" si="15"/>
        <v>800</v>
      </c>
      <c r="BG39" s="14">
        <f t="shared" si="16"/>
        <v>520</v>
      </c>
      <c r="BH39" s="14">
        <f t="shared" si="17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566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380</v>
      </c>
      <c r="CI39" s="64">
        <v>35</v>
      </c>
      <c r="CJ39" s="64"/>
      <c r="CK39" s="64"/>
      <c r="CL39" s="64"/>
      <c r="CM39" s="64" t="s">
        <v>584</v>
      </c>
      <c r="CN39" s="64">
        <v>3000</v>
      </c>
      <c r="CO39" s="64" t="s">
        <v>585</v>
      </c>
      <c r="CP39" s="64">
        <v>35</v>
      </c>
      <c r="CQ39" s="64" t="s">
        <v>586</v>
      </c>
      <c r="CR39" s="64">
        <v>2</v>
      </c>
      <c r="CS39" s="64" t="s">
        <v>585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10</v>
      </c>
      <c r="C40" s="108">
        <v>30</v>
      </c>
      <c r="D40" s="121">
        <f>INDEX(章节关卡!$D$6:$D$34,芦花古楼!B40)*芦花古楼!C40</f>
        <v>540</v>
      </c>
      <c r="E40" s="22">
        <f t="shared" si="2"/>
        <v>40</v>
      </c>
      <c r="F40" s="22">
        <f t="shared" si="3"/>
        <v>55</v>
      </c>
      <c r="G40" s="14">
        <f>INDEX(章节关卡!$F$6:$F$34,芦花古楼!B40)*芦花古楼!C40</f>
        <v>1650</v>
      </c>
      <c r="H40" s="14">
        <v>100</v>
      </c>
      <c r="K40" s="17">
        <v>36</v>
      </c>
      <c r="L40" s="121">
        <f t="shared" si="4"/>
        <v>11</v>
      </c>
      <c r="M40" s="108">
        <v>60</v>
      </c>
      <c r="N40" s="121">
        <f>INDEX(章节关卡!$D$6:$D$34,芦花古楼!L40)*芦花古楼!M40</f>
        <v>1200</v>
      </c>
      <c r="O40" s="22">
        <f t="shared" si="5"/>
        <v>45</v>
      </c>
      <c r="P40" s="22">
        <f t="shared" si="6"/>
        <v>55</v>
      </c>
      <c r="Q40" s="14">
        <f>INDEX(章节关卡!$F$6:$F$34,芦花古楼!L40)*芦花古楼!M40</f>
        <v>3600</v>
      </c>
      <c r="R40" s="14">
        <v>100</v>
      </c>
      <c r="U40" s="17">
        <v>36</v>
      </c>
      <c r="V40" s="55">
        <v>11</v>
      </c>
      <c r="W40" s="108">
        <v>90</v>
      </c>
      <c r="X40" s="25">
        <f>INDEX(章节关卡!$D$6:$D$20,芦花古楼!V40)*芦花古楼!W40</f>
        <v>1800</v>
      </c>
      <c r="Y40" s="22">
        <f t="shared" si="18"/>
        <v>50</v>
      </c>
      <c r="Z40" s="22">
        <f t="shared" si="19"/>
        <v>55</v>
      </c>
      <c r="AA40" s="14">
        <f>INDEX(章节关卡!$F$6:$F$20,芦花古楼!V40)*芦花古楼!W40</f>
        <v>5400</v>
      </c>
      <c r="AB40" s="14">
        <v>100</v>
      </c>
      <c r="AE40" s="17">
        <v>36</v>
      </c>
      <c r="AF40" s="55">
        <v>11</v>
      </c>
      <c r="AG40" s="108">
        <v>90</v>
      </c>
      <c r="AH40" s="25">
        <f>INDEX(章节关卡!$D$6:$D$20,芦花古楼!AF40)*芦花古楼!AG40</f>
        <v>1800</v>
      </c>
      <c r="AI40" s="22">
        <f t="shared" si="7"/>
        <v>55</v>
      </c>
      <c r="AJ40" s="22">
        <f t="shared" si="8"/>
        <v>55</v>
      </c>
      <c r="AK40" s="14">
        <f>INDEX(章节关卡!$F$6:$F$20,芦花古楼!AF40)*芦花古楼!AG40</f>
        <v>5400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2"/>
        <v>7</v>
      </c>
      <c r="AU40" s="18">
        <v>35</v>
      </c>
      <c r="AV40" s="18">
        <f t="shared" si="13"/>
        <v>8</v>
      </c>
      <c r="AX40" s="18">
        <v>35</v>
      </c>
      <c r="AY40" s="18">
        <f t="shared" si="14"/>
        <v>9</v>
      </c>
      <c r="BB40" s="18">
        <v>35</v>
      </c>
      <c r="BC40" s="14">
        <f t="shared" si="20"/>
        <v>170</v>
      </c>
      <c r="BD40" s="14">
        <f t="shared" si="21"/>
        <v>360</v>
      </c>
      <c r="BE40" s="14" t="e">
        <f t="shared" si="22"/>
        <v>#REF!</v>
      </c>
      <c r="BF40" s="14">
        <f t="shared" si="15"/>
        <v>800</v>
      </c>
      <c r="BG40" s="14">
        <f t="shared" si="16"/>
        <v>530</v>
      </c>
      <c r="BH40" s="14">
        <f t="shared" si="17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567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380</v>
      </c>
      <c r="CI40" s="64">
        <v>36</v>
      </c>
      <c r="CJ40" s="64"/>
      <c r="CK40" s="64"/>
      <c r="CL40" s="64"/>
      <c r="CM40" s="64" t="s">
        <v>584</v>
      </c>
      <c r="CN40" s="64">
        <v>3000</v>
      </c>
      <c r="CO40" s="64" t="s">
        <v>585</v>
      </c>
      <c r="CP40" s="64">
        <v>40</v>
      </c>
      <c r="CQ40" s="64"/>
      <c r="CR40" s="64"/>
      <c r="CS40" s="64" t="s">
        <v>585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121">
        <v>10</v>
      </c>
      <c r="C41" s="108">
        <v>30</v>
      </c>
      <c r="D41" s="121">
        <f>INDEX(章节关卡!$D$6:$D$34,芦花古楼!B41)*芦花古楼!C41</f>
        <v>540</v>
      </c>
      <c r="E41" s="22">
        <f t="shared" si="2"/>
        <v>40</v>
      </c>
      <c r="F41" s="22">
        <f t="shared" si="3"/>
        <v>55</v>
      </c>
      <c r="G41" s="14">
        <f>INDEX(章节关卡!$F$6:$F$34,芦花古楼!B41)*芦花古楼!C41</f>
        <v>1650</v>
      </c>
      <c r="H41" s="14">
        <v>100</v>
      </c>
      <c r="K41" s="17">
        <v>37</v>
      </c>
      <c r="L41" s="121">
        <f t="shared" si="4"/>
        <v>11</v>
      </c>
      <c r="M41" s="108">
        <v>60</v>
      </c>
      <c r="N41" s="121">
        <f>INDEX(章节关卡!$D$6:$D$34,芦花古楼!L41)*芦花古楼!M41</f>
        <v>1200</v>
      </c>
      <c r="O41" s="22">
        <f t="shared" si="5"/>
        <v>45</v>
      </c>
      <c r="P41" s="22">
        <f t="shared" si="6"/>
        <v>55</v>
      </c>
      <c r="Q41" s="14">
        <f>INDEX(章节关卡!$F$6:$F$34,芦花古楼!L41)*芦花古楼!M41</f>
        <v>3600</v>
      </c>
      <c r="R41" s="14">
        <v>100</v>
      </c>
      <c r="U41" s="17">
        <v>37</v>
      </c>
      <c r="V41" s="55">
        <v>11</v>
      </c>
      <c r="W41" s="108">
        <v>90</v>
      </c>
      <c r="X41" s="25">
        <f>INDEX(章节关卡!$D$6:$D$20,芦花古楼!V41)*芦花古楼!W41</f>
        <v>1800</v>
      </c>
      <c r="Y41" s="22">
        <f t="shared" si="18"/>
        <v>50</v>
      </c>
      <c r="Z41" s="22">
        <f t="shared" si="19"/>
        <v>55</v>
      </c>
      <c r="AA41" s="14">
        <f>INDEX(章节关卡!$F$6:$F$20,芦花古楼!V41)*芦花古楼!W41</f>
        <v>5400</v>
      </c>
      <c r="AB41" s="14">
        <v>100</v>
      </c>
      <c r="AE41" s="17">
        <v>37</v>
      </c>
      <c r="AF41" s="55">
        <v>11</v>
      </c>
      <c r="AG41" s="108">
        <v>90</v>
      </c>
      <c r="AH41" s="25">
        <f>INDEX(章节关卡!$D$6:$D$20,芦花古楼!AF41)*芦花古楼!AG41</f>
        <v>1800</v>
      </c>
      <c r="AI41" s="22">
        <f t="shared" si="7"/>
        <v>55</v>
      </c>
      <c r="AJ41" s="22">
        <f t="shared" si="8"/>
        <v>55</v>
      </c>
      <c r="AK41" s="14">
        <f>INDEX(章节关卡!$F$6:$F$20,芦花古楼!AF41)*芦花古楼!AG41</f>
        <v>5400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2"/>
        <v>8</v>
      </c>
      <c r="AU41" s="18">
        <v>36</v>
      </c>
      <c r="AV41" s="18">
        <f t="shared" si="13"/>
        <v>9</v>
      </c>
      <c r="AX41" s="18">
        <v>36</v>
      </c>
      <c r="AY41" s="18">
        <f t="shared" si="14"/>
        <v>10</v>
      </c>
      <c r="BB41" s="18">
        <v>36</v>
      </c>
      <c r="BC41" s="14">
        <f t="shared" si="20"/>
        <v>160</v>
      </c>
      <c r="BD41" s="14">
        <f t="shared" si="21"/>
        <v>365</v>
      </c>
      <c r="BE41" s="14" t="e">
        <f t="shared" si="22"/>
        <v>#REF!</v>
      </c>
      <c r="BF41" s="14">
        <f t="shared" si="15"/>
        <v>800</v>
      </c>
      <c r="BG41" s="14">
        <f t="shared" si="16"/>
        <v>520</v>
      </c>
      <c r="BH41" s="14">
        <f t="shared" si="17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568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380</v>
      </c>
      <c r="CI41" s="64">
        <v>37</v>
      </c>
      <c r="CJ41" s="64"/>
      <c r="CK41" s="64"/>
      <c r="CL41" s="64"/>
      <c r="CM41" s="64" t="s">
        <v>584</v>
      </c>
      <c r="CN41" s="64">
        <v>3000</v>
      </c>
      <c r="CO41" s="64" t="s">
        <v>585</v>
      </c>
      <c r="CP41" s="64">
        <v>40</v>
      </c>
      <c r="CQ41" s="64"/>
      <c r="CR41" s="64"/>
      <c r="CS41" s="64" t="s">
        <v>585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121">
        <v>10</v>
      </c>
      <c r="C42" s="108">
        <v>30</v>
      </c>
      <c r="D42" s="121">
        <f>INDEX(章节关卡!$D$6:$D$34,芦花古楼!B42)*芦花古楼!C42</f>
        <v>540</v>
      </c>
      <c r="E42" s="22">
        <f t="shared" si="2"/>
        <v>40</v>
      </c>
      <c r="F42" s="22">
        <f t="shared" si="3"/>
        <v>55</v>
      </c>
      <c r="G42" s="14">
        <f>INDEX(章节关卡!$F$6:$F$34,芦花古楼!B42)*芦花古楼!C42</f>
        <v>1650</v>
      </c>
      <c r="H42" s="14">
        <v>100</v>
      </c>
      <c r="K42" s="17">
        <v>38</v>
      </c>
      <c r="L42" s="121">
        <f t="shared" si="4"/>
        <v>11</v>
      </c>
      <c r="M42" s="108">
        <v>60</v>
      </c>
      <c r="N42" s="121">
        <f>INDEX(章节关卡!$D$6:$D$34,芦花古楼!L42)*芦花古楼!M42</f>
        <v>1200</v>
      </c>
      <c r="O42" s="22">
        <f t="shared" si="5"/>
        <v>45</v>
      </c>
      <c r="P42" s="22">
        <f t="shared" si="6"/>
        <v>55</v>
      </c>
      <c r="Q42" s="14">
        <f>INDEX(章节关卡!$F$6:$F$34,芦花古楼!L42)*芦花古楼!M42</f>
        <v>3600</v>
      </c>
      <c r="R42" s="14">
        <v>100</v>
      </c>
      <c r="U42" s="17">
        <v>38</v>
      </c>
      <c r="V42" s="55">
        <v>11</v>
      </c>
      <c r="W42" s="108">
        <v>90</v>
      </c>
      <c r="X42" s="25">
        <f>INDEX(章节关卡!$D$6:$D$20,芦花古楼!V42)*芦花古楼!W42</f>
        <v>1800</v>
      </c>
      <c r="Y42" s="22">
        <f t="shared" si="18"/>
        <v>50</v>
      </c>
      <c r="Z42" s="22">
        <f t="shared" si="19"/>
        <v>55</v>
      </c>
      <c r="AA42" s="14">
        <f>INDEX(章节关卡!$F$6:$F$20,芦花古楼!V42)*芦花古楼!W42</f>
        <v>5400</v>
      </c>
      <c r="AB42" s="14">
        <v>100</v>
      </c>
      <c r="AE42" s="17">
        <v>38</v>
      </c>
      <c r="AF42" s="55">
        <v>11</v>
      </c>
      <c r="AG42" s="108">
        <v>90</v>
      </c>
      <c r="AH42" s="25">
        <f>INDEX(章节关卡!$D$6:$D$20,芦花古楼!AF42)*芦花古楼!AG42</f>
        <v>1800</v>
      </c>
      <c r="AI42" s="22">
        <f t="shared" si="7"/>
        <v>55</v>
      </c>
      <c r="AJ42" s="22">
        <f t="shared" si="8"/>
        <v>55</v>
      </c>
      <c r="AK42" s="14">
        <f>INDEX(章节关卡!$F$6:$F$20,芦花古楼!AF42)*芦花古楼!AG42</f>
        <v>5400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2"/>
        <v>8</v>
      </c>
      <c r="AU42" s="18">
        <v>37</v>
      </c>
      <c r="AV42" s="18">
        <f t="shared" si="13"/>
        <v>9</v>
      </c>
      <c r="AX42" s="18">
        <v>37</v>
      </c>
      <c r="AY42" s="18">
        <f t="shared" si="14"/>
        <v>10</v>
      </c>
      <c r="BB42" s="18">
        <v>37</v>
      </c>
      <c r="BC42" s="14">
        <f t="shared" si="20"/>
        <v>170</v>
      </c>
      <c r="BD42" s="14">
        <f t="shared" si="21"/>
        <v>370</v>
      </c>
      <c r="BE42" s="14" t="e">
        <f t="shared" si="22"/>
        <v>#REF!</v>
      </c>
      <c r="BF42" s="14">
        <f t="shared" si="15"/>
        <v>800</v>
      </c>
      <c r="BG42" s="14">
        <f t="shared" si="16"/>
        <v>535</v>
      </c>
      <c r="BH42" s="14">
        <f t="shared" si="17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569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380</v>
      </c>
      <c r="CI42" s="64">
        <v>38</v>
      </c>
      <c r="CJ42" s="64"/>
      <c r="CK42" s="64"/>
      <c r="CL42" s="64"/>
      <c r="CM42" s="64" t="s">
        <v>584</v>
      </c>
      <c r="CN42" s="64">
        <v>3000</v>
      </c>
      <c r="CO42" s="64" t="s">
        <v>585</v>
      </c>
      <c r="CP42" s="64">
        <v>40</v>
      </c>
      <c r="CQ42" s="64"/>
      <c r="CR42" s="64"/>
      <c r="CS42" s="64" t="s">
        <v>585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121">
        <v>10</v>
      </c>
      <c r="C43" s="108">
        <v>30</v>
      </c>
      <c r="D43" s="121">
        <f>INDEX(章节关卡!$D$6:$D$34,芦花古楼!B43)*芦花古楼!C43</f>
        <v>540</v>
      </c>
      <c r="E43" s="22">
        <f t="shared" si="2"/>
        <v>40</v>
      </c>
      <c r="F43" s="22">
        <f t="shared" si="3"/>
        <v>55</v>
      </c>
      <c r="G43" s="14">
        <f>INDEX(章节关卡!$F$6:$F$34,芦花古楼!B43)*芦花古楼!C43</f>
        <v>1650</v>
      </c>
      <c r="H43" s="14">
        <v>100</v>
      </c>
      <c r="K43" s="17">
        <v>39</v>
      </c>
      <c r="L43" s="121">
        <f t="shared" si="4"/>
        <v>11</v>
      </c>
      <c r="M43" s="108">
        <v>60</v>
      </c>
      <c r="N43" s="121">
        <f>INDEX(章节关卡!$D$6:$D$34,芦花古楼!L43)*芦花古楼!M43</f>
        <v>1200</v>
      </c>
      <c r="O43" s="22">
        <f t="shared" si="5"/>
        <v>45</v>
      </c>
      <c r="P43" s="22">
        <f t="shared" si="6"/>
        <v>55</v>
      </c>
      <c r="Q43" s="14">
        <f>INDEX(章节关卡!$F$6:$F$34,芦花古楼!L43)*芦花古楼!M43</f>
        <v>3600</v>
      </c>
      <c r="R43" s="14">
        <v>100</v>
      </c>
      <c r="U43" s="17">
        <v>39</v>
      </c>
      <c r="V43" s="55">
        <v>11</v>
      </c>
      <c r="W43" s="108">
        <v>90</v>
      </c>
      <c r="X43" s="25">
        <f>INDEX(章节关卡!$D$6:$D$20,芦花古楼!V43)*芦花古楼!W43</f>
        <v>1800</v>
      </c>
      <c r="Y43" s="22">
        <f t="shared" si="18"/>
        <v>50</v>
      </c>
      <c r="Z43" s="22">
        <f t="shared" si="19"/>
        <v>55</v>
      </c>
      <c r="AA43" s="14">
        <f>INDEX(章节关卡!$F$6:$F$20,芦花古楼!V43)*芦花古楼!W43</f>
        <v>5400</v>
      </c>
      <c r="AB43" s="14">
        <v>100</v>
      </c>
      <c r="AE43" s="17">
        <v>39</v>
      </c>
      <c r="AF43" s="55">
        <v>11</v>
      </c>
      <c r="AG43" s="108">
        <v>90</v>
      </c>
      <c r="AH43" s="25">
        <f>INDEX(章节关卡!$D$6:$D$20,芦花古楼!AF43)*芦花古楼!AG43</f>
        <v>1800</v>
      </c>
      <c r="AI43" s="22">
        <f t="shared" si="7"/>
        <v>55</v>
      </c>
      <c r="AJ43" s="22">
        <f t="shared" si="8"/>
        <v>55</v>
      </c>
      <c r="AK43" s="14">
        <f>INDEX(章节关卡!$F$6:$F$20,芦花古楼!AF43)*芦花古楼!AG43</f>
        <v>5400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2"/>
        <v>8</v>
      </c>
      <c r="AU43" s="18">
        <v>38</v>
      </c>
      <c r="AV43" s="18">
        <f t="shared" si="13"/>
        <v>9</v>
      </c>
      <c r="AX43" s="18">
        <v>38</v>
      </c>
      <c r="AY43" s="18">
        <f t="shared" si="14"/>
        <v>10</v>
      </c>
      <c r="BB43" s="18">
        <v>38</v>
      </c>
      <c r="BC43" s="14">
        <f t="shared" si="20"/>
        <v>165</v>
      </c>
      <c r="BD43" s="14">
        <f t="shared" si="21"/>
        <v>375</v>
      </c>
      <c r="BE43" s="14" t="e">
        <f t="shared" si="22"/>
        <v>#REF!</v>
      </c>
      <c r="BF43" s="14">
        <f t="shared" si="15"/>
        <v>800</v>
      </c>
      <c r="BG43" s="14">
        <f t="shared" si="16"/>
        <v>535</v>
      </c>
      <c r="BH43" s="14">
        <f t="shared" si="17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570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380</v>
      </c>
      <c r="CI43" s="64">
        <v>39</v>
      </c>
      <c r="CJ43" s="64"/>
      <c r="CK43" s="64"/>
      <c r="CL43" s="64"/>
      <c r="CM43" s="64" t="s">
        <v>584</v>
      </c>
      <c r="CN43" s="64">
        <v>3000</v>
      </c>
      <c r="CO43" s="64" t="s">
        <v>585</v>
      </c>
      <c r="CP43" s="64">
        <v>40</v>
      </c>
      <c r="CQ43" s="64"/>
      <c r="CR43" s="64"/>
      <c r="CS43" s="64" t="s">
        <v>585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121">
        <v>10</v>
      </c>
      <c r="C44" s="108">
        <v>30</v>
      </c>
      <c r="D44" s="121">
        <f>INDEX(章节关卡!$D$6:$D$34,芦花古楼!B44)*芦花古楼!C44</f>
        <v>540</v>
      </c>
      <c r="E44" s="22">
        <f t="shared" si="2"/>
        <v>40</v>
      </c>
      <c r="F44" s="22">
        <f t="shared" si="3"/>
        <v>60</v>
      </c>
      <c r="G44" s="14">
        <f>INDEX(章节关卡!$F$6:$F$34,芦花古楼!B44)*芦花古楼!C44</f>
        <v>1650</v>
      </c>
      <c r="H44" s="14">
        <v>150</v>
      </c>
      <c r="K44" s="17">
        <v>40</v>
      </c>
      <c r="L44" s="121">
        <f t="shared" si="4"/>
        <v>11</v>
      </c>
      <c r="M44" s="108">
        <v>60</v>
      </c>
      <c r="N44" s="121">
        <f>INDEX(章节关卡!$D$6:$D$34,芦花古楼!L44)*芦花古楼!M44</f>
        <v>1200</v>
      </c>
      <c r="O44" s="22">
        <f t="shared" si="5"/>
        <v>45</v>
      </c>
      <c r="P44" s="22">
        <f t="shared" si="6"/>
        <v>60</v>
      </c>
      <c r="Q44" s="14">
        <f>INDEX(章节关卡!$F$6:$F$34,芦花古楼!L44)*芦花古楼!M44</f>
        <v>3600</v>
      </c>
      <c r="R44" s="14">
        <v>150</v>
      </c>
      <c r="U44" s="17">
        <v>40</v>
      </c>
      <c r="V44" s="25">
        <v>11</v>
      </c>
      <c r="W44" s="108">
        <v>90</v>
      </c>
      <c r="X44" s="25">
        <f>INDEX(章节关卡!$D$6:$D$20,芦花古楼!V44)*芦花古楼!W44</f>
        <v>1800</v>
      </c>
      <c r="Y44" s="22">
        <f t="shared" si="18"/>
        <v>50</v>
      </c>
      <c r="Z44" s="22">
        <f t="shared" si="19"/>
        <v>60</v>
      </c>
      <c r="AA44" s="14">
        <f>INDEX(章节关卡!$F$6:$F$20,芦花古楼!V44)*芦花古楼!W44</f>
        <v>5400</v>
      </c>
      <c r="AB44" s="14">
        <v>150</v>
      </c>
      <c r="AE44" s="17">
        <v>40</v>
      </c>
      <c r="AF44" s="55">
        <v>11</v>
      </c>
      <c r="AG44" s="108">
        <v>90</v>
      </c>
      <c r="AH44" s="25">
        <f>INDEX(章节关卡!$D$6:$D$20,芦花古楼!AF44)*芦花古楼!AG44</f>
        <v>1800</v>
      </c>
      <c r="AI44" s="22">
        <f t="shared" si="7"/>
        <v>55</v>
      </c>
      <c r="AJ44" s="22">
        <f t="shared" si="8"/>
        <v>60</v>
      </c>
      <c r="AK44" s="14">
        <f>INDEX(章节关卡!$F$6:$F$20,芦花古楼!AF44)*芦花古楼!AG44</f>
        <v>5400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2"/>
        <v>9</v>
      </c>
      <c r="AU44" s="18">
        <v>39</v>
      </c>
      <c r="AV44" s="18">
        <f t="shared" si="13"/>
        <v>10</v>
      </c>
      <c r="AX44" s="18">
        <v>39</v>
      </c>
      <c r="AY44" s="18">
        <f t="shared" si="14"/>
        <v>11</v>
      </c>
      <c r="BB44" s="18">
        <v>39</v>
      </c>
      <c r="BC44" s="14">
        <f t="shared" si="20"/>
        <v>175</v>
      </c>
      <c r="BD44" s="14">
        <f t="shared" si="21"/>
        <v>380</v>
      </c>
      <c r="BE44" s="14" t="e">
        <f t="shared" si="22"/>
        <v>#REF!</v>
      </c>
      <c r="BF44" s="14">
        <f t="shared" si="15"/>
        <v>800</v>
      </c>
      <c r="BG44" s="14">
        <f t="shared" si="16"/>
        <v>550</v>
      </c>
      <c r="BH44" s="14">
        <f t="shared" si="17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571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380</v>
      </c>
      <c r="CI44" s="64">
        <v>40</v>
      </c>
      <c r="CJ44" s="64"/>
      <c r="CK44" s="64"/>
      <c r="CL44" s="64"/>
      <c r="CM44" s="64" t="s">
        <v>584</v>
      </c>
      <c r="CN44" s="64">
        <v>3000</v>
      </c>
      <c r="CO44" s="64" t="s">
        <v>585</v>
      </c>
      <c r="CP44" s="64">
        <v>40</v>
      </c>
      <c r="CQ44" s="64" t="s">
        <v>415</v>
      </c>
      <c r="CR44" s="64">
        <v>2</v>
      </c>
      <c r="CS44" s="64" t="s">
        <v>585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11</v>
      </c>
      <c r="C45" s="108">
        <v>30</v>
      </c>
      <c r="D45" s="121">
        <f>INDEX(章节关卡!$D$6:$D$34,芦花古楼!B45)*芦花古楼!C45</f>
        <v>600</v>
      </c>
      <c r="E45" s="22">
        <f t="shared" si="2"/>
        <v>45</v>
      </c>
      <c r="F45" s="22">
        <f t="shared" si="3"/>
        <v>60</v>
      </c>
      <c r="G45" s="14">
        <f>INDEX(章节关卡!$F$6:$F$34,芦花古楼!B45)*芦花古楼!C45</f>
        <v>1800</v>
      </c>
      <c r="H45" s="14">
        <v>150</v>
      </c>
      <c r="K45" s="17">
        <v>41</v>
      </c>
      <c r="L45" s="121">
        <f t="shared" si="4"/>
        <v>12</v>
      </c>
      <c r="M45" s="108">
        <v>60</v>
      </c>
      <c r="N45" s="121">
        <f>INDEX(章节关卡!$D$6:$D$34,芦花古楼!L45)*芦花古楼!M45</f>
        <v>1320</v>
      </c>
      <c r="O45" s="22">
        <f t="shared" si="5"/>
        <v>50</v>
      </c>
      <c r="P45" s="22">
        <f t="shared" si="6"/>
        <v>60</v>
      </c>
      <c r="Q45" s="14">
        <f>INDEX(章节关卡!$F$6:$F$34,芦花古楼!L45)*芦花古楼!M45</f>
        <v>3900</v>
      </c>
      <c r="R45" s="14">
        <v>150</v>
      </c>
      <c r="U45" s="17">
        <v>41</v>
      </c>
      <c r="V45" s="25">
        <v>12</v>
      </c>
      <c r="W45" s="108">
        <v>90</v>
      </c>
      <c r="X45" s="25">
        <f>INDEX(章节关卡!$D$6:$D$20,芦花古楼!V45)*芦花古楼!W45</f>
        <v>1980</v>
      </c>
      <c r="Y45" s="22">
        <f t="shared" si="18"/>
        <v>55</v>
      </c>
      <c r="Z45" s="22">
        <f t="shared" si="19"/>
        <v>60</v>
      </c>
      <c r="AA45" s="14">
        <f>INDEX(章节关卡!$F$6:$F$20,芦花古楼!V45)*芦花古楼!W45</f>
        <v>5850</v>
      </c>
      <c r="AB45" s="14">
        <v>150</v>
      </c>
      <c r="AE45" s="17">
        <v>41</v>
      </c>
      <c r="AF45" s="55">
        <v>12</v>
      </c>
      <c r="AG45" s="108">
        <v>90</v>
      </c>
      <c r="AH45" s="25">
        <f>INDEX(章节关卡!$D$6:$D$20,芦花古楼!AF45)*芦花古楼!AG45</f>
        <v>1980</v>
      </c>
      <c r="AI45" s="22">
        <f t="shared" si="7"/>
        <v>60</v>
      </c>
      <c r="AJ45" s="22">
        <f t="shared" si="8"/>
        <v>60</v>
      </c>
      <c r="AK45" s="14">
        <f>INDEX(章节关卡!$F$6:$F$20,芦花古楼!AF45)*芦花古楼!AG45</f>
        <v>5850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2"/>
        <v>9</v>
      </c>
      <c r="AU45" s="18">
        <v>40</v>
      </c>
      <c r="AV45" s="18">
        <f t="shared" si="13"/>
        <v>10</v>
      </c>
      <c r="AX45" s="18">
        <v>40</v>
      </c>
      <c r="AY45" s="18">
        <f t="shared" si="14"/>
        <v>11</v>
      </c>
      <c r="BB45" s="18">
        <v>40</v>
      </c>
      <c r="BC45" s="14">
        <f t="shared" si="20"/>
        <v>170</v>
      </c>
      <c r="BD45" s="14">
        <f t="shared" si="21"/>
        <v>380</v>
      </c>
      <c r="BE45" s="14" t="e">
        <f t="shared" si="22"/>
        <v>#REF!</v>
      </c>
      <c r="BF45" s="14">
        <f t="shared" si="15"/>
        <v>800</v>
      </c>
      <c r="BG45" s="14">
        <f t="shared" si="16"/>
        <v>550</v>
      </c>
      <c r="BH45" s="14">
        <f t="shared" si="17"/>
        <v>1100</v>
      </c>
      <c r="BQ45" s="64">
        <v>40</v>
      </c>
      <c r="BR45" s="64">
        <v>107</v>
      </c>
      <c r="BS45" s="64">
        <v>1606042</v>
      </c>
      <c r="BT45" s="64" t="s">
        <v>572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380</v>
      </c>
      <c r="CI45" s="64">
        <v>41</v>
      </c>
      <c r="CJ45" s="64"/>
      <c r="CK45" s="64"/>
      <c r="CL45" s="64"/>
      <c r="CM45" s="64" t="s">
        <v>584</v>
      </c>
      <c r="CN45" s="64">
        <v>3000</v>
      </c>
      <c r="CO45" s="64" t="s">
        <v>585</v>
      </c>
      <c r="CP45" s="64">
        <v>45</v>
      </c>
      <c r="CQ45" s="64"/>
      <c r="CR45" s="64"/>
      <c r="CS45" s="64" t="s">
        <v>585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121">
        <v>11</v>
      </c>
      <c r="C46" s="108">
        <v>30</v>
      </c>
      <c r="D46" s="121">
        <f>INDEX(章节关卡!$D$6:$D$34,芦花古楼!B46)*芦花古楼!C46</f>
        <v>600</v>
      </c>
      <c r="E46" s="22">
        <f t="shared" si="2"/>
        <v>45</v>
      </c>
      <c r="F46" s="22">
        <f t="shared" si="3"/>
        <v>60</v>
      </c>
      <c r="G46" s="14">
        <f>INDEX(章节关卡!$F$6:$F$34,芦花古楼!B46)*芦花古楼!C46</f>
        <v>1800</v>
      </c>
      <c r="H46" s="14">
        <v>150</v>
      </c>
      <c r="K46" s="17">
        <v>42</v>
      </c>
      <c r="L46" s="121">
        <f t="shared" si="4"/>
        <v>12</v>
      </c>
      <c r="M46" s="108">
        <v>60</v>
      </c>
      <c r="N46" s="121">
        <f>INDEX(章节关卡!$D$6:$D$34,芦花古楼!L46)*芦花古楼!M46</f>
        <v>1320</v>
      </c>
      <c r="O46" s="22">
        <f t="shared" si="5"/>
        <v>50</v>
      </c>
      <c r="P46" s="22">
        <f t="shared" si="6"/>
        <v>60</v>
      </c>
      <c r="Q46" s="14">
        <f>INDEX(章节关卡!$F$6:$F$34,芦花古楼!L46)*芦花古楼!M46</f>
        <v>3900</v>
      </c>
      <c r="R46" s="14">
        <v>150</v>
      </c>
      <c r="U46" s="17">
        <v>42</v>
      </c>
      <c r="V46" s="25">
        <v>12</v>
      </c>
      <c r="W46" s="108">
        <v>90</v>
      </c>
      <c r="X46" s="25">
        <f>INDEX(章节关卡!$D$6:$D$20,芦花古楼!V46)*芦花古楼!W46</f>
        <v>1980</v>
      </c>
      <c r="Y46" s="22">
        <f t="shared" si="18"/>
        <v>55</v>
      </c>
      <c r="Z46" s="22">
        <f t="shared" si="19"/>
        <v>60</v>
      </c>
      <c r="AA46" s="14">
        <f>INDEX(章节关卡!$F$6:$F$20,芦花古楼!V46)*芦花古楼!W46</f>
        <v>5850</v>
      </c>
      <c r="AB46" s="14">
        <v>150</v>
      </c>
      <c r="AE46" s="17">
        <v>42</v>
      </c>
      <c r="AF46" s="55">
        <v>12</v>
      </c>
      <c r="AG46" s="108">
        <v>90</v>
      </c>
      <c r="AH46" s="25">
        <f>INDEX(章节关卡!$D$6:$D$20,芦花古楼!AF46)*芦花古楼!AG46</f>
        <v>1980</v>
      </c>
      <c r="AI46" s="22">
        <f t="shared" si="7"/>
        <v>60</v>
      </c>
      <c r="AJ46" s="22">
        <f t="shared" si="8"/>
        <v>60</v>
      </c>
      <c r="AK46" s="14">
        <f>INDEX(章节关卡!$F$6:$F$20,芦花古楼!AF46)*芦花古楼!AG46</f>
        <v>5850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2"/>
        <v>9</v>
      </c>
      <c r="AU46" s="18">
        <v>41</v>
      </c>
      <c r="AV46" s="18">
        <f t="shared" si="13"/>
        <v>10</v>
      </c>
      <c r="AX46" s="18">
        <v>41</v>
      </c>
      <c r="AY46" s="18">
        <f t="shared" si="14"/>
        <v>11</v>
      </c>
      <c r="BB46" s="18">
        <v>41</v>
      </c>
      <c r="BC46" s="14">
        <f t="shared" si="20"/>
        <v>180</v>
      </c>
      <c r="BD46" s="14">
        <f t="shared" si="21"/>
        <v>380</v>
      </c>
      <c r="BE46" s="14" t="e">
        <f t="shared" si="22"/>
        <v>#REF!</v>
      </c>
      <c r="BF46" s="14">
        <f t="shared" si="15"/>
        <v>800</v>
      </c>
      <c r="BG46" s="14">
        <f t="shared" si="16"/>
        <v>560</v>
      </c>
      <c r="BH46" s="14">
        <f t="shared" si="17"/>
        <v>1120</v>
      </c>
      <c r="BQ46" s="64">
        <v>41</v>
      </c>
      <c r="BR46" s="64">
        <v>107</v>
      </c>
      <c r="BS46" s="64">
        <v>1606043</v>
      </c>
      <c r="BT46" s="64" t="s">
        <v>573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380</v>
      </c>
      <c r="CI46" s="64">
        <v>42</v>
      </c>
      <c r="CJ46" s="64"/>
      <c r="CK46" s="64"/>
      <c r="CL46" s="64"/>
      <c r="CM46" s="64" t="s">
        <v>584</v>
      </c>
      <c r="CN46" s="64">
        <v>3000</v>
      </c>
      <c r="CO46" s="64" t="s">
        <v>585</v>
      </c>
      <c r="CP46" s="64">
        <v>45</v>
      </c>
      <c r="CQ46" s="64"/>
      <c r="CR46" s="64"/>
      <c r="CS46" s="64" t="s">
        <v>585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121">
        <v>11</v>
      </c>
      <c r="C47" s="108">
        <v>30</v>
      </c>
      <c r="D47" s="121">
        <f>INDEX(章节关卡!$D$6:$D$34,芦花古楼!B47)*芦花古楼!C47</f>
        <v>600</v>
      </c>
      <c r="E47" s="22">
        <f t="shared" si="2"/>
        <v>45</v>
      </c>
      <c r="F47" s="22">
        <f t="shared" si="3"/>
        <v>60</v>
      </c>
      <c r="G47" s="14">
        <f>INDEX(章节关卡!$F$6:$F$34,芦花古楼!B47)*芦花古楼!C47</f>
        <v>1800</v>
      </c>
      <c r="H47" s="14">
        <v>150</v>
      </c>
      <c r="K47" s="17">
        <v>43</v>
      </c>
      <c r="L47" s="121">
        <f t="shared" si="4"/>
        <v>12</v>
      </c>
      <c r="M47" s="108">
        <v>60</v>
      </c>
      <c r="N47" s="121">
        <f>INDEX(章节关卡!$D$6:$D$34,芦花古楼!L47)*芦花古楼!M47</f>
        <v>1320</v>
      </c>
      <c r="O47" s="22">
        <f t="shared" si="5"/>
        <v>50</v>
      </c>
      <c r="P47" s="22">
        <f t="shared" si="6"/>
        <v>60</v>
      </c>
      <c r="Q47" s="14">
        <f>INDEX(章节关卡!$F$6:$F$34,芦花古楼!L47)*芦花古楼!M47</f>
        <v>3900</v>
      </c>
      <c r="R47" s="14">
        <v>150</v>
      </c>
      <c r="U47" s="17">
        <v>43</v>
      </c>
      <c r="V47" s="25">
        <v>12</v>
      </c>
      <c r="W47" s="108">
        <v>90</v>
      </c>
      <c r="X47" s="25">
        <f>INDEX(章节关卡!$D$6:$D$20,芦花古楼!V47)*芦花古楼!W47</f>
        <v>1980</v>
      </c>
      <c r="Y47" s="22">
        <f t="shared" si="18"/>
        <v>55</v>
      </c>
      <c r="Z47" s="22">
        <f t="shared" si="19"/>
        <v>60</v>
      </c>
      <c r="AA47" s="14">
        <f>INDEX(章节关卡!$F$6:$F$20,芦花古楼!V47)*芦花古楼!W47</f>
        <v>5850</v>
      </c>
      <c r="AB47" s="14">
        <v>150</v>
      </c>
      <c r="AE47" s="17">
        <v>43</v>
      </c>
      <c r="AF47" s="55">
        <v>12</v>
      </c>
      <c r="AG47" s="108">
        <v>90</v>
      </c>
      <c r="AH47" s="25">
        <f>INDEX(章节关卡!$D$6:$D$20,芦花古楼!AF47)*芦花古楼!AG47</f>
        <v>1980</v>
      </c>
      <c r="AI47" s="22">
        <f t="shared" si="7"/>
        <v>60</v>
      </c>
      <c r="AJ47" s="22">
        <f t="shared" si="8"/>
        <v>60</v>
      </c>
      <c r="AK47" s="14">
        <f>INDEX(章节关卡!$F$6:$F$20,芦花古楼!AF47)*芦花古楼!AG47</f>
        <v>5850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2"/>
        <v>10</v>
      </c>
      <c r="AU47" s="18">
        <v>42</v>
      </c>
      <c r="AV47" s="18">
        <f t="shared" si="13"/>
        <v>11</v>
      </c>
      <c r="AX47" s="18">
        <v>42</v>
      </c>
      <c r="AY47" s="18">
        <f t="shared" si="14"/>
        <v>12</v>
      </c>
      <c r="BB47" s="18">
        <v>42</v>
      </c>
      <c r="BC47" s="14">
        <f t="shared" si="20"/>
        <v>170</v>
      </c>
      <c r="BD47" s="14">
        <f t="shared" si="21"/>
        <v>380</v>
      </c>
      <c r="BE47" s="14" t="e">
        <f t="shared" si="22"/>
        <v>#REF!</v>
      </c>
      <c r="BF47" s="14">
        <f t="shared" si="15"/>
        <v>800</v>
      </c>
      <c r="BG47" s="14">
        <f t="shared" si="16"/>
        <v>550</v>
      </c>
      <c r="BH47" s="14">
        <f t="shared" si="17"/>
        <v>1100</v>
      </c>
      <c r="BQ47" s="64">
        <v>42</v>
      </c>
      <c r="BR47" s="64">
        <v>107</v>
      </c>
      <c r="BS47" s="64">
        <v>1606044</v>
      </c>
      <c r="BT47" s="64" t="s">
        <v>574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380</v>
      </c>
      <c r="CI47" s="64">
        <v>43</v>
      </c>
      <c r="CJ47" s="64"/>
      <c r="CK47" s="64"/>
      <c r="CL47" s="64"/>
      <c r="CM47" s="64" t="s">
        <v>584</v>
      </c>
      <c r="CN47" s="64">
        <v>3000</v>
      </c>
      <c r="CO47" s="64" t="s">
        <v>585</v>
      </c>
      <c r="CP47" s="64">
        <v>45</v>
      </c>
      <c r="CQ47" s="64"/>
      <c r="CR47" s="64"/>
      <c r="CS47" s="64" t="s">
        <v>585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121">
        <v>11</v>
      </c>
      <c r="C48" s="108">
        <v>30</v>
      </c>
      <c r="D48" s="121">
        <f>INDEX(章节关卡!$D$6:$D$34,芦花古楼!B48)*芦花古楼!C48</f>
        <v>600</v>
      </c>
      <c r="E48" s="22">
        <f t="shared" si="2"/>
        <v>45</v>
      </c>
      <c r="F48" s="22">
        <f t="shared" si="3"/>
        <v>60</v>
      </c>
      <c r="G48" s="14">
        <f>INDEX(章节关卡!$F$6:$F$34,芦花古楼!B48)*芦花古楼!C48</f>
        <v>1800</v>
      </c>
      <c r="H48" s="14">
        <v>150</v>
      </c>
      <c r="K48" s="17">
        <v>44</v>
      </c>
      <c r="L48" s="121">
        <f t="shared" si="4"/>
        <v>12</v>
      </c>
      <c r="M48" s="108">
        <v>60</v>
      </c>
      <c r="N48" s="121">
        <f>INDEX(章节关卡!$D$6:$D$34,芦花古楼!L48)*芦花古楼!M48</f>
        <v>1320</v>
      </c>
      <c r="O48" s="22">
        <f t="shared" si="5"/>
        <v>50</v>
      </c>
      <c r="P48" s="22">
        <f t="shared" si="6"/>
        <v>60</v>
      </c>
      <c r="Q48" s="14">
        <f>INDEX(章节关卡!$F$6:$F$34,芦花古楼!L48)*芦花古楼!M48</f>
        <v>3900</v>
      </c>
      <c r="R48" s="14">
        <v>150</v>
      </c>
      <c r="U48" s="17">
        <v>44</v>
      </c>
      <c r="V48" s="25">
        <v>12</v>
      </c>
      <c r="W48" s="108">
        <v>90</v>
      </c>
      <c r="X48" s="25">
        <f>INDEX(章节关卡!$D$6:$D$20,芦花古楼!V48)*芦花古楼!W48</f>
        <v>1980</v>
      </c>
      <c r="Y48" s="22">
        <f t="shared" si="18"/>
        <v>55</v>
      </c>
      <c r="Z48" s="22">
        <f t="shared" si="19"/>
        <v>60</v>
      </c>
      <c r="AA48" s="14">
        <f>INDEX(章节关卡!$F$6:$F$20,芦花古楼!V48)*芦花古楼!W48</f>
        <v>5850</v>
      </c>
      <c r="AB48" s="14">
        <v>150</v>
      </c>
      <c r="AE48" s="17">
        <v>44</v>
      </c>
      <c r="AF48" s="55">
        <v>12</v>
      </c>
      <c r="AG48" s="108">
        <v>90</v>
      </c>
      <c r="AH48" s="25">
        <f>INDEX(章节关卡!$D$6:$D$20,芦花古楼!AF48)*芦花古楼!AG48</f>
        <v>1980</v>
      </c>
      <c r="AI48" s="22">
        <f t="shared" si="7"/>
        <v>60</v>
      </c>
      <c r="AJ48" s="22">
        <f t="shared" si="8"/>
        <v>60</v>
      </c>
      <c r="AK48" s="14">
        <f>INDEX(章节关卡!$F$6:$F$20,芦花古楼!AF48)*芦花古楼!AG48</f>
        <v>5850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2"/>
        <v>10</v>
      </c>
      <c r="AU48" s="18">
        <v>43</v>
      </c>
      <c r="AV48" s="18">
        <f t="shared" si="13"/>
        <v>11</v>
      </c>
      <c r="AX48" s="18">
        <v>43</v>
      </c>
      <c r="AY48" s="18">
        <f t="shared" si="14"/>
        <v>12</v>
      </c>
      <c r="BB48" s="18">
        <v>43</v>
      </c>
      <c r="BC48" s="14">
        <f t="shared" si="20"/>
        <v>180</v>
      </c>
      <c r="BD48" s="14">
        <f t="shared" si="21"/>
        <v>380</v>
      </c>
      <c r="BE48" s="14" t="e">
        <f t="shared" si="22"/>
        <v>#REF!</v>
      </c>
      <c r="BF48" s="14">
        <f t="shared" si="15"/>
        <v>800</v>
      </c>
      <c r="BG48" s="14">
        <f t="shared" si="16"/>
        <v>560</v>
      </c>
      <c r="BH48" s="14">
        <f t="shared" si="17"/>
        <v>1120</v>
      </c>
      <c r="CF48" s="64">
        <v>44</v>
      </c>
      <c r="CG48" s="64">
        <v>1</v>
      </c>
      <c r="CH48" s="64" t="s">
        <v>380</v>
      </c>
      <c r="CI48" s="64">
        <v>44</v>
      </c>
      <c r="CJ48" s="64"/>
      <c r="CK48" s="64"/>
      <c r="CL48" s="64"/>
      <c r="CM48" s="64" t="s">
        <v>584</v>
      </c>
      <c r="CN48" s="64">
        <v>3000</v>
      </c>
      <c r="CO48" s="64" t="s">
        <v>585</v>
      </c>
      <c r="CP48" s="64">
        <v>45</v>
      </c>
      <c r="CQ48" s="64"/>
      <c r="CR48" s="64"/>
      <c r="CS48" s="64" t="s">
        <v>585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121">
        <v>11</v>
      </c>
      <c r="C49" s="108">
        <v>30</v>
      </c>
      <c r="D49" s="121">
        <f>INDEX(章节关卡!$D$6:$D$34,芦花古楼!B49)*芦花古楼!C49</f>
        <v>600</v>
      </c>
      <c r="E49" s="22">
        <f t="shared" si="2"/>
        <v>45</v>
      </c>
      <c r="F49" s="22">
        <f t="shared" si="3"/>
        <v>65</v>
      </c>
      <c r="G49" s="14">
        <f>INDEX(章节关卡!$F$6:$F$34,芦花古楼!B49)*芦花古楼!C49</f>
        <v>1800</v>
      </c>
      <c r="H49" s="14">
        <v>150</v>
      </c>
      <c r="K49" s="17">
        <v>45</v>
      </c>
      <c r="L49" s="121">
        <f t="shared" si="4"/>
        <v>12</v>
      </c>
      <c r="M49" s="108">
        <v>60</v>
      </c>
      <c r="N49" s="121">
        <f>INDEX(章节关卡!$D$6:$D$34,芦花古楼!L49)*芦花古楼!M49</f>
        <v>1320</v>
      </c>
      <c r="O49" s="22">
        <f t="shared" si="5"/>
        <v>50</v>
      </c>
      <c r="P49" s="22">
        <f t="shared" si="6"/>
        <v>65</v>
      </c>
      <c r="Q49" s="14">
        <f>INDEX(章节关卡!$F$6:$F$34,芦花古楼!L49)*芦花古楼!M49</f>
        <v>3900</v>
      </c>
      <c r="R49" s="14">
        <v>150</v>
      </c>
      <c r="U49" s="17">
        <v>45</v>
      </c>
      <c r="V49" s="25">
        <v>12</v>
      </c>
      <c r="W49" s="108">
        <v>90</v>
      </c>
      <c r="X49" s="25">
        <f>INDEX(章节关卡!$D$6:$D$20,芦花古楼!V49)*芦花古楼!W49</f>
        <v>1980</v>
      </c>
      <c r="Y49" s="22">
        <f t="shared" si="18"/>
        <v>55</v>
      </c>
      <c r="Z49" s="22">
        <f t="shared" si="19"/>
        <v>65</v>
      </c>
      <c r="AA49" s="14">
        <f>INDEX(章节关卡!$F$6:$F$20,芦花古楼!V49)*芦花古楼!W49</f>
        <v>5850</v>
      </c>
      <c r="AB49" s="14">
        <v>150</v>
      </c>
      <c r="AE49" s="17">
        <v>45</v>
      </c>
      <c r="AF49" s="55">
        <v>12</v>
      </c>
      <c r="AG49" s="108">
        <v>90</v>
      </c>
      <c r="AH49" s="25">
        <f>INDEX(章节关卡!$D$6:$D$20,芦花古楼!AF49)*芦花古楼!AG49</f>
        <v>1980</v>
      </c>
      <c r="AI49" s="22">
        <f t="shared" si="7"/>
        <v>60</v>
      </c>
      <c r="AJ49" s="22">
        <f t="shared" si="8"/>
        <v>65</v>
      </c>
      <c r="AK49" s="14">
        <f>INDEX(章节关卡!$F$6:$F$20,芦花古楼!AF49)*芦花古楼!AG49</f>
        <v>5850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2"/>
        <v>10</v>
      </c>
      <c r="AU49" s="18">
        <v>44</v>
      </c>
      <c r="AV49" s="18">
        <f t="shared" si="13"/>
        <v>11</v>
      </c>
      <c r="AX49" s="18">
        <v>44</v>
      </c>
      <c r="AY49" s="18">
        <f t="shared" si="14"/>
        <v>12</v>
      </c>
      <c r="BB49" s="18">
        <v>44</v>
      </c>
      <c r="BC49" s="14">
        <f t="shared" si="20"/>
        <v>170</v>
      </c>
      <c r="BD49" s="14">
        <f t="shared" si="21"/>
        <v>380</v>
      </c>
      <c r="BE49" s="14" t="e">
        <f t="shared" si="22"/>
        <v>#REF!</v>
      </c>
      <c r="BF49" s="14">
        <f t="shared" si="15"/>
        <v>800</v>
      </c>
      <c r="BG49" s="14">
        <f t="shared" si="16"/>
        <v>550</v>
      </c>
      <c r="BH49" s="14">
        <f t="shared" si="17"/>
        <v>1100</v>
      </c>
      <c r="CF49" s="64">
        <v>45</v>
      </c>
      <c r="CG49" s="64">
        <v>1</v>
      </c>
      <c r="CH49" s="64" t="s">
        <v>380</v>
      </c>
      <c r="CI49" s="64">
        <v>45</v>
      </c>
      <c r="CJ49" s="64"/>
      <c r="CK49" s="64"/>
      <c r="CL49" s="64"/>
      <c r="CM49" s="64" t="s">
        <v>584</v>
      </c>
      <c r="CN49" s="64">
        <v>3000</v>
      </c>
      <c r="CO49" s="64" t="s">
        <v>585</v>
      </c>
      <c r="CP49" s="64">
        <v>45</v>
      </c>
      <c r="CQ49" s="64" t="s">
        <v>586</v>
      </c>
      <c r="CR49" s="64">
        <v>2</v>
      </c>
      <c r="CS49" s="64" t="s">
        <v>585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12</v>
      </c>
      <c r="C50" s="108">
        <v>30</v>
      </c>
      <c r="D50" s="121">
        <f>INDEX(章节关卡!$D$6:$D$34,芦花古楼!B50)*芦花古楼!C50</f>
        <v>660</v>
      </c>
      <c r="E50" s="22">
        <f t="shared" si="2"/>
        <v>50</v>
      </c>
      <c r="F50" s="22">
        <f t="shared" si="3"/>
        <v>65</v>
      </c>
      <c r="G50" s="14">
        <f>INDEX(章节关卡!$F$6:$F$34,芦花古楼!B50)*芦花古楼!C50</f>
        <v>1950</v>
      </c>
      <c r="H50" s="14">
        <v>150</v>
      </c>
      <c r="K50" s="17">
        <v>46</v>
      </c>
      <c r="L50" s="121">
        <f t="shared" si="4"/>
        <v>13</v>
      </c>
      <c r="M50" s="108">
        <v>60</v>
      </c>
      <c r="N50" s="121">
        <f>INDEX(章节关卡!$D$6:$D$34,芦花古楼!L50)*芦花古楼!M50</f>
        <v>1500</v>
      </c>
      <c r="O50" s="22">
        <f t="shared" si="5"/>
        <v>55</v>
      </c>
      <c r="P50" s="22">
        <f t="shared" si="6"/>
        <v>65</v>
      </c>
      <c r="Q50" s="14">
        <f>INDEX(章节关卡!$F$6:$F$34,芦花古楼!L50)*芦花古楼!M50</f>
        <v>4200</v>
      </c>
      <c r="R50" s="14">
        <v>150</v>
      </c>
      <c r="U50" s="17">
        <v>46</v>
      </c>
      <c r="V50" s="55">
        <v>13</v>
      </c>
      <c r="W50" s="108">
        <v>90</v>
      </c>
      <c r="X50" s="25">
        <f>INDEX(章节关卡!$D$6:$D$20,芦花古楼!V50)*芦花古楼!W50</f>
        <v>2250</v>
      </c>
      <c r="Y50" s="22">
        <f t="shared" si="18"/>
        <v>60</v>
      </c>
      <c r="Z50" s="22">
        <f t="shared" si="19"/>
        <v>65</v>
      </c>
      <c r="AA50" s="14">
        <f>INDEX(章节关卡!$F$6:$F$20,芦花古楼!V50)*芦花古楼!W50</f>
        <v>6300</v>
      </c>
      <c r="AB50" s="14">
        <v>150</v>
      </c>
      <c r="AE50" s="17">
        <v>46</v>
      </c>
      <c r="AF50" s="55">
        <v>13</v>
      </c>
      <c r="AG50" s="108">
        <v>90</v>
      </c>
      <c r="AH50" s="25">
        <f>INDEX(章节关卡!$D$6:$D$20,芦花古楼!AF50)*芦花古楼!AG50</f>
        <v>2250</v>
      </c>
      <c r="AI50" s="22">
        <f t="shared" si="7"/>
        <v>65</v>
      </c>
      <c r="AJ50" s="22">
        <f t="shared" si="8"/>
        <v>65</v>
      </c>
      <c r="AK50" s="14">
        <f>INDEX(章节关卡!$F$6:$F$20,芦花古楼!AF50)*芦花古楼!AG50</f>
        <v>6300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2"/>
        <v>12</v>
      </c>
      <c r="AU50" s="18">
        <v>45</v>
      </c>
      <c r="AV50" s="18">
        <f t="shared" si="13"/>
        <v>13</v>
      </c>
      <c r="AX50" s="18">
        <v>45</v>
      </c>
      <c r="AY50" s="18">
        <f t="shared" si="14"/>
        <v>14</v>
      </c>
      <c r="BB50" s="18">
        <v>45</v>
      </c>
      <c r="BC50" s="14">
        <f t="shared" si="20"/>
        <v>180</v>
      </c>
      <c r="BD50" s="14">
        <f t="shared" si="21"/>
        <v>380</v>
      </c>
      <c r="BE50" s="14" t="e">
        <f t="shared" si="22"/>
        <v>#REF!</v>
      </c>
      <c r="BF50" s="14">
        <f t="shared" si="15"/>
        <v>800</v>
      </c>
      <c r="BG50" s="14">
        <f t="shared" si="16"/>
        <v>560</v>
      </c>
      <c r="BH50" s="14">
        <f t="shared" si="17"/>
        <v>1120</v>
      </c>
      <c r="CF50" s="64">
        <v>46</v>
      </c>
      <c r="CG50" s="64">
        <v>1</v>
      </c>
      <c r="CH50" s="64" t="s">
        <v>380</v>
      </c>
      <c r="CI50" s="64">
        <v>46</v>
      </c>
      <c r="CJ50" s="64"/>
      <c r="CK50" s="64"/>
      <c r="CL50" s="64"/>
      <c r="CM50" s="64" t="s">
        <v>584</v>
      </c>
      <c r="CN50" s="64">
        <v>3000</v>
      </c>
      <c r="CO50" s="64" t="s">
        <v>585</v>
      </c>
      <c r="CP50" s="64">
        <v>50</v>
      </c>
      <c r="CQ50" s="64"/>
      <c r="CR50" s="64"/>
      <c r="CS50" s="64" t="s">
        <v>585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121">
        <v>12</v>
      </c>
      <c r="C51" s="108">
        <v>30</v>
      </c>
      <c r="D51" s="121">
        <f>INDEX(章节关卡!$D$6:$D$34,芦花古楼!B51)*芦花古楼!C51</f>
        <v>660</v>
      </c>
      <c r="E51" s="22">
        <f t="shared" si="2"/>
        <v>50</v>
      </c>
      <c r="F51" s="22">
        <f t="shared" si="3"/>
        <v>65</v>
      </c>
      <c r="G51" s="14">
        <f>INDEX(章节关卡!$F$6:$F$34,芦花古楼!B51)*芦花古楼!C51</f>
        <v>1950</v>
      </c>
      <c r="H51" s="14">
        <v>150</v>
      </c>
      <c r="K51" s="17">
        <v>47</v>
      </c>
      <c r="L51" s="121">
        <f t="shared" si="4"/>
        <v>13</v>
      </c>
      <c r="M51" s="108">
        <v>60</v>
      </c>
      <c r="N51" s="121">
        <f>INDEX(章节关卡!$D$6:$D$34,芦花古楼!L51)*芦花古楼!M51</f>
        <v>1500</v>
      </c>
      <c r="O51" s="22">
        <f t="shared" si="5"/>
        <v>55</v>
      </c>
      <c r="P51" s="22">
        <f t="shared" si="6"/>
        <v>65</v>
      </c>
      <c r="Q51" s="14">
        <f>INDEX(章节关卡!$F$6:$F$34,芦花古楼!L51)*芦花古楼!M51</f>
        <v>4200</v>
      </c>
      <c r="R51" s="14">
        <v>150</v>
      </c>
      <c r="U51" s="17">
        <v>47</v>
      </c>
      <c r="V51" s="55">
        <v>13</v>
      </c>
      <c r="W51" s="108">
        <v>90</v>
      </c>
      <c r="X51" s="25">
        <f>INDEX(章节关卡!$D$6:$D$20,芦花古楼!V51)*芦花古楼!W51</f>
        <v>2250</v>
      </c>
      <c r="Y51" s="22">
        <f t="shared" si="18"/>
        <v>60</v>
      </c>
      <c r="Z51" s="22">
        <f t="shared" si="19"/>
        <v>65</v>
      </c>
      <c r="AA51" s="14">
        <f>INDEX(章节关卡!$F$6:$F$20,芦花古楼!V51)*芦花古楼!W51</f>
        <v>6300</v>
      </c>
      <c r="AB51" s="14">
        <v>150</v>
      </c>
      <c r="AE51" s="17">
        <v>47</v>
      </c>
      <c r="AF51" s="55">
        <v>13</v>
      </c>
      <c r="AG51" s="108">
        <v>90</v>
      </c>
      <c r="AH51" s="25">
        <f>INDEX(章节关卡!$D$6:$D$20,芦花古楼!AF51)*芦花古楼!AG51</f>
        <v>2250</v>
      </c>
      <c r="AI51" s="22">
        <f t="shared" si="7"/>
        <v>65</v>
      </c>
      <c r="AJ51" s="22">
        <f t="shared" si="8"/>
        <v>65</v>
      </c>
      <c r="AK51" s="14">
        <f>INDEX(章节关卡!$F$6:$F$20,芦花古楼!AF51)*芦花古楼!AG51</f>
        <v>6300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2"/>
        <v>12</v>
      </c>
      <c r="AU51" s="18">
        <v>46</v>
      </c>
      <c r="AV51" s="18">
        <f t="shared" si="13"/>
        <v>13</v>
      </c>
      <c r="AX51" s="18">
        <v>46</v>
      </c>
      <c r="AY51" s="18">
        <f t="shared" si="14"/>
        <v>14</v>
      </c>
      <c r="BB51" s="18">
        <v>46</v>
      </c>
      <c r="BC51" s="14">
        <f t="shared" si="20"/>
        <v>170</v>
      </c>
      <c r="BD51" s="14">
        <f t="shared" si="21"/>
        <v>385</v>
      </c>
      <c r="BE51" s="14" t="e">
        <f t="shared" si="22"/>
        <v>#REF!</v>
      </c>
      <c r="BF51" s="14">
        <f t="shared" si="15"/>
        <v>850</v>
      </c>
      <c r="BG51" s="14">
        <f t="shared" si="16"/>
        <v>550</v>
      </c>
      <c r="BH51" s="14">
        <f t="shared" si="17"/>
        <v>1100</v>
      </c>
      <c r="CF51" s="64">
        <v>47</v>
      </c>
      <c r="CG51" s="64">
        <v>1</v>
      </c>
      <c r="CH51" s="64" t="s">
        <v>380</v>
      </c>
      <c r="CI51" s="64">
        <v>47</v>
      </c>
      <c r="CJ51" s="64"/>
      <c r="CK51" s="64"/>
      <c r="CL51" s="64"/>
      <c r="CM51" s="64" t="s">
        <v>584</v>
      </c>
      <c r="CN51" s="64">
        <v>3000</v>
      </c>
      <c r="CO51" s="64" t="s">
        <v>585</v>
      </c>
      <c r="CP51" s="64">
        <v>50</v>
      </c>
      <c r="CQ51" s="64"/>
      <c r="CR51" s="64"/>
      <c r="CS51" s="64" t="s">
        <v>585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121">
        <v>12</v>
      </c>
      <c r="C52" s="108">
        <v>30</v>
      </c>
      <c r="D52" s="121">
        <f>INDEX(章节关卡!$D$6:$D$34,芦花古楼!B52)*芦花古楼!C52</f>
        <v>660</v>
      </c>
      <c r="E52" s="22">
        <f t="shared" si="2"/>
        <v>50</v>
      </c>
      <c r="F52" s="22">
        <f t="shared" si="3"/>
        <v>65</v>
      </c>
      <c r="G52" s="14">
        <f>INDEX(章节关卡!$F$6:$F$34,芦花古楼!B52)*芦花古楼!C52</f>
        <v>1950</v>
      </c>
      <c r="H52" s="14">
        <v>150</v>
      </c>
      <c r="K52" s="17">
        <v>48</v>
      </c>
      <c r="L52" s="121">
        <f t="shared" si="4"/>
        <v>13</v>
      </c>
      <c r="M52" s="108">
        <v>60</v>
      </c>
      <c r="N52" s="121">
        <f>INDEX(章节关卡!$D$6:$D$34,芦花古楼!L52)*芦花古楼!M52</f>
        <v>1500</v>
      </c>
      <c r="O52" s="22">
        <f t="shared" si="5"/>
        <v>55</v>
      </c>
      <c r="P52" s="22">
        <f t="shared" si="6"/>
        <v>65</v>
      </c>
      <c r="Q52" s="14">
        <f>INDEX(章节关卡!$F$6:$F$34,芦花古楼!L52)*芦花古楼!M52</f>
        <v>4200</v>
      </c>
      <c r="R52" s="14">
        <v>150</v>
      </c>
      <c r="U52" s="17">
        <v>48</v>
      </c>
      <c r="V52" s="55">
        <v>13</v>
      </c>
      <c r="W52" s="108">
        <v>90</v>
      </c>
      <c r="X52" s="25">
        <f>INDEX(章节关卡!$D$6:$D$20,芦花古楼!V52)*芦花古楼!W52</f>
        <v>2250</v>
      </c>
      <c r="Y52" s="22">
        <f t="shared" si="18"/>
        <v>60</v>
      </c>
      <c r="Z52" s="22">
        <f t="shared" si="19"/>
        <v>65</v>
      </c>
      <c r="AA52" s="14">
        <f>INDEX(章节关卡!$F$6:$F$20,芦花古楼!V52)*芦花古楼!W52</f>
        <v>6300</v>
      </c>
      <c r="AB52" s="14">
        <v>150</v>
      </c>
      <c r="AE52" s="17">
        <v>48</v>
      </c>
      <c r="AF52" s="55">
        <v>13</v>
      </c>
      <c r="AG52" s="108">
        <v>90</v>
      </c>
      <c r="AH52" s="25">
        <f>INDEX(章节关卡!$D$6:$D$20,芦花古楼!AF52)*芦花古楼!AG52</f>
        <v>2250</v>
      </c>
      <c r="AI52" s="22">
        <f t="shared" si="7"/>
        <v>65</v>
      </c>
      <c r="AJ52" s="22">
        <f t="shared" si="8"/>
        <v>65</v>
      </c>
      <c r="AK52" s="14">
        <f>INDEX(章节关卡!$F$6:$F$20,芦花古楼!AF52)*芦花古楼!AG52</f>
        <v>6300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2"/>
        <v>13</v>
      </c>
      <c r="AU52" s="18">
        <v>47</v>
      </c>
      <c r="AV52" s="18">
        <f t="shared" si="13"/>
        <v>14</v>
      </c>
      <c r="AX52" s="18">
        <v>47</v>
      </c>
      <c r="AY52" s="18">
        <f t="shared" si="14"/>
        <v>15</v>
      </c>
      <c r="BB52" s="18">
        <v>47</v>
      </c>
      <c r="BC52" s="14">
        <f t="shared" si="20"/>
        <v>180</v>
      </c>
      <c r="BD52" s="14">
        <f t="shared" si="21"/>
        <v>390</v>
      </c>
      <c r="BE52" s="14" t="e">
        <f t="shared" si="22"/>
        <v>#REF!</v>
      </c>
      <c r="BF52" s="14">
        <f t="shared" si="15"/>
        <v>900</v>
      </c>
      <c r="BG52" s="14">
        <f t="shared" si="16"/>
        <v>565</v>
      </c>
      <c r="BH52" s="14">
        <f t="shared" si="17"/>
        <v>1130</v>
      </c>
      <c r="CF52" s="64">
        <v>48</v>
      </c>
      <c r="CG52" s="64">
        <v>1</v>
      </c>
      <c r="CH52" s="64" t="s">
        <v>380</v>
      </c>
      <c r="CI52" s="64">
        <v>48</v>
      </c>
      <c r="CJ52" s="64"/>
      <c r="CK52" s="64"/>
      <c r="CL52" s="64"/>
      <c r="CM52" s="64" t="s">
        <v>584</v>
      </c>
      <c r="CN52" s="64">
        <v>3000</v>
      </c>
      <c r="CO52" s="64" t="s">
        <v>585</v>
      </c>
      <c r="CP52" s="64">
        <v>50</v>
      </c>
      <c r="CQ52" s="64"/>
      <c r="CR52" s="64"/>
      <c r="CS52" s="64" t="s">
        <v>585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121">
        <v>12</v>
      </c>
      <c r="C53" s="108">
        <v>30</v>
      </c>
      <c r="D53" s="121">
        <f>INDEX(章节关卡!$D$6:$D$34,芦花古楼!B53)*芦花古楼!C53</f>
        <v>660</v>
      </c>
      <c r="E53" s="22">
        <f t="shared" si="2"/>
        <v>50</v>
      </c>
      <c r="F53" s="22">
        <f t="shared" si="3"/>
        <v>65</v>
      </c>
      <c r="G53" s="14">
        <f>INDEX(章节关卡!$F$6:$F$34,芦花古楼!B53)*芦花古楼!C53</f>
        <v>1950</v>
      </c>
      <c r="H53" s="14">
        <v>150</v>
      </c>
      <c r="K53" s="17">
        <v>49</v>
      </c>
      <c r="L53" s="121">
        <f t="shared" si="4"/>
        <v>13</v>
      </c>
      <c r="M53" s="108">
        <v>60</v>
      </c>
      <c r="N53" s="121">
        <f>INDEX(章节关卡!$D$6:$D$34,芦花古楼!L53)*芦花古楼!M53</f>
        <v>1500</v>
      </c>
      <c r="O53" s="22">
        <f t="shared" si="5"/>
        <v>55</v>
      </c>
      <c r="P53" s="22">
        <f t="shared" si="6"/>
        <v>65</v>
      </c>
      <c r="Q53" s="14">
        <f>INDEX(章节关卡!$F$6:$F$34,芦花古楼!L53)*芦花古楼!M53</f>
        <v>4200</v>
      </c>
      <c r="R53" s="14">
        <v>150</v>
      </c>
      <c r="U53" s="17">
        <v>49</v>
      </c>
      <c r="V53" s="55">
        <v>13</v>
      </c>
      <c r="W53" s="108">
        <v>90</v>
      </c>
      <c r="X53" s="25">
        <f>INDEX(章节关卡!$D$6:$D$20,芦花古楼!V53)*芦花古楼!W53</f>
        <v>2250</v>
      </c>
      <c r="Y53" s="22">
        <f t="shared" si="18"/>
        <v>60</v>
      </c>
      <c r="Z53" s="22">
        <f t="shared" si="19"/>
        <v>65</v>
      </c>
      <c r="AA53" s="14">
        <f>INDEX(章节关卡!$F$6:$F$20,芦花古楼!V53)*芦花古楼!W53</f>
        <v>6300</v>
      </c>
      <c r="AB53" s="14">
        <v>150</v>
      </c>
      <c r="AE53" s="17">
        <v>49</v>
      </c>
      <c r="AF53" s="55">
        <v>13</v>
      </c>
      <c r="AG53" s="108">
        <v>90</v>
      </c>
      <c r="AH53" s="25">
        <f>INDEX(章节关卡!$D$6:$D$20,芦花古楼!AF53)*芦花古楼!AG53</f>
        <v>2250</v>
      </c>
      <c r="AI53" s="22">
        <f t="shared" si="7"/>
        <v>65</v>
      </c>
      <c r="AJ53" s="22">
        <f t="shared" si="8"/>
        <v>65</v>
      </c>
      <c r="AK53" s="14">
        <f>INDEX(章节关卡!$F$6:$F$20,芦花古楼!AF53)*芦花古楼!AG53</f>
        <v>6300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2"/>
        <v>13</v>
      </c>
      <c r="AU53" s="18">
        <v>48</v>
      </c>
      <c r="AV53" s="18">
        <f t="shared" si="13"/>
        <v>14</v>
      </c>
      <c r="AX53" s="18">
        <v>48</v>
      </c>
      <c r="AY53" s="18">
        <f t="shared" si="14"/>
        <v>15</v>
      </c>
      <c r="BB53" s="18">
        <v>48</v>
      </c>
      <c r="BC53" s="14">
        <f t="shared" si="20"/>
        <v>175</v>
      </c>
      <c r="BD53" s="14">
        <f t="shared" si="21"/>
        <v>395</v>
      </c>
      <c r="BE53" s="14" t="e">
        <f t="shared" si="22"/>
        <v>#REF!</v>
      </c>
      <c r="BF53" s="14">
        <f t="shared" si="15"/>
        <v>950</v>
      </c>
      <c r="BG53" s="14">
        <f t="shared" si="16"/>
        <v>565</v>
      </c>
      <c r="BH53" s="14">
        <f t="shared" si="17"/>
        <v>1130</v>
      </c>
      <c r="CF53" s="64">
        <v>49</v>
      </c>
      <c r="CG53" s="64">
        <v>1</v>
      </c>
      <c r="CH53" s="64" t="s">
        <v>380</v>
      </c>
      <c r="CI53" s="64">
        <v>49</v>
      </c>
      <c r="CJ53" s="64"/>
      <c r="CK53" s="64"/>
      <c r="CL53" s="64"/>
      <c r="CM53" s="64" t="s">
        <v>584</v>
      </c>
      <c r="CN53" s="64">
        <v>3000</v>
      </c>
      <c r="CO53" s="64" t="s">
        <v>585</v>
      </c>
      <c r="CP53" s="64">
        <v>50</v>
      </c>
      <c r="CQ53" s="64"/>
      <c r="CR53" s="64"/>
      <c r="CS53" s="64" t="s">
        <v>585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121">
        <v>12</v>
      </c>
      <c r="C54" s="108">
        <v>30</v>
      </c>
      <c r="D54" s="121">
        <f>INDEX(章节关卡!$D$6:$D$34,芦花古楼!B54)*芦花古楼!C54</f>
        <v>660</v>
      </c>
      <c r="E54" s="22">
        <f t="shared" si="2"/>
        <v>50</v>
      </c>
      <c r="F54" s="22">
        <f t="shared" si="3"/>
        <v>70</v>
      </c>
      <c r="G54" s="14">
        <f>INDEX(章节关卡!$F$6:$F$34,芦花古楼!B54)*芦花古楼!C54</f>
        <v>1950</v>
      </c>
      <c r="H54" s="14">
        <v>150</v>
      </c>
      <c r="K54" s="17">
        <v>50</v>
      </c>
      <c r="L54" s="121">
        <f t="shared" si="4"/>
        <v>13</v>
      </c>
      <c r="M54" s="108">
        <v>60</v>
      </c>
      <c r="N54" s="121">
        <f>INDEX(章节关卡!$D$6:$D$34,芦花古楼!L54)*芦花古楼!M54</f>
        <v>1500</v>
      </c>
      <c r="O54" s="22">
        <f t="shared" si="5"/>
        <v>55</v>
      </c>
      <c r="P54" s="22">
        <f t="shared" si="6"/>
        <v>70</v>
      </c>
      <c r="Q54" s="14">
        <f>INDEX(章节关卡!$F$6:$F$34,芦花古楼!L54)*芦花古楼!M54</f>
        <v>4200</v>
      </c>
      <c r="R54" s="14">
        <v>150</v>
      </c>
      <c r="U54" s="17">
        <v>50</v>
      </c>
      <c r="V54" s="55">
        <v>13</v>
      </c>
      <c r="W54" s="108">
        <v>90</v>
      </c>
      <c r="X54" s="25">
        <f>INDEX(章节关卡!$D$6:$D$20,芦花古楼!V54)*芦花古楼!W54</f>
        <v>2250</v>
      </c>
      <c r="Y54" s="22">
        <f t="shared" si="18"/>
        <v>60</v>
      </c>
      <c r="Z54" s="22">
        <f t="shared" si="19"/>
        <v>70</v>
      </c>
      <c r="AA54" s="14">
        <f>INDEX(章节关卡!$F$6:$F$20,芦花古楼!V54)*芦花古楼!W54</f>
        <v>6300</v>
      </c>
      <c r="AB54" s="14">
        <v>150</v>
      </c>
      <c r="AE54" s="17">
        <v>50</v>
      </c>
      <c r="AF54" s="55">
        <v>13</v>
      </c>
      <c r="AG54" s="108">
        <v>90</v>
      </c>
      <c r="AH54" s="25">
        <f>INDEX(章节关卡!$D$6:$D$20,芦花古楼!AF54)*芦花古楼!AG54</f>
        <v>2250</v>
      </c>
      <c r="AI54" s="22">
        <f t="shared" si="7"/>
        <v>65</v>
      </c>
      <c r="AJ54" s="22">
        <f t="shared" si="8"/>
        <v>70</v>
      </c>
      <c r="AK54" s="14">
        <f>INDEX(章节关卡!$F$6:$F$20,芦花古楼!AF54)*芦花古楼!AG54</f>
        <v>6300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2"/>
        <v>14</v>
      </c>
      <c r="AU54" s="18">
        <v>49</v>
      </c>
      <c r="AV54" s="18">
        <f t="shared" si="13"/>
        <v>15</v>
      </c>
      <c r="AX54" s="18">
        <v>49</v>
      </c>
      <c r="AY54" s="18">
        <f t="shared" si="14"/>
        <v>16</v>
      </c>
      <c r="BB54" s="18">
        <v>49</v>
      </c>
      <c r="BC54" s="14">
        <f t="shared" si="20"/>
        <v>185</v>
      </c>
      <c r="BD54" s="14">
        <f t="shared" si="21"/>
        <v>400</v>
      </c>
      <c r="BE54" s="14" t="e">
        <f t="shared" si="22"/>
        <v>#REF!</v>
      </c>
      <c r="BF54" s="14">
        <f t="shared" si="15"/>
        <v>1000</v>
      </c>
      <c r="BG54" s="14">
        <f t="shared" si="16"/>
        <v>580</v>
      </c>
      <c r="BH54" s="14">
        <f t="shared" si="17"/>
        <v>1160</v>
      </c>
      <c r="CF54" s="64">
        <v>50</v>
      </c>
      <c r="CG54" s="64">
        <v>1</v>
      </c>
      <c r="CH54" s="64" t="s">
        <v>380</v>
      </c>
      <c r="CI54" s="64">
        <v>50</v>
      </c>
      <c r="CJ54" s="64"/>
      <c r="CK54" s="64"/>
      <c r="CL54" s="64"/>
      <c r="CM54" s="64" t="s">
        <v>584</v>
      </c>
      <c r="CN54" s="64">
        <v>3600</v>
      </c>
      <c r="CO54" s="64" t="s">
        <v>585</v>
      </c>
      <c r="CP54" s="64">
        <v>50</v>
      </c>
      <c r="CQ54" s="64" t="s">
        <v>415</v>
      </c>
      <c r="CR54" s="64">
        <v>2</v>
      </c>
      <c r="CS54" s="64" t="s">
        <v>585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13</v>
      </c>
      <c r="C55" s="108">
        <v>30</v>
      </c>
      <c r="D55" s="121">
        <f>INDEX(章节关卡!$D$6:$D$34,芦花古楼!B55)*芦花古楼!C55</f>
        <v>750</v>
      </c>
      <c r="E55" s="22">
        <f t="shared" si="2"/>
        <v>55</v>
      </c>
      <c r="F55" s="22">
        <f t="shared" si="3"/>
        <v>70</v>
      </c>
      <c r="G55" s="14">
        <f>INDEX(章节关卡!$F$6:$F$34,芦花古楼!B55)*芦花古楼!C55</f>
        <v>2100</v>
      </c>
      <c r="H55" s="14">
        <v>150</v>
      </c>
      <c r="K55" s="17">
        <v>51</v>
      </c>
      <c r="L55" s="121">
        <f t="shared" si="4"/>
        <v>14</v>
      </c>
      <c r="M55" s="108">
        <v>60</v>
      </c>
      <c r="N55" s="121">
        <f>INDEX(章节关卡!$D$6:$D$34,芦花古楼!L55)*芦花古楼!M55</f>
        <v>1620</v>
      </c>
      <c r="O55" s="22">
        <f t="shared" si="5"/>
        <v>60</v>
      </c>
      <c r="P55" s="22">
        <f t="shared" si="6"/>
        <v>70</v>
      </c>
      <c r="Q55" s="14">
        <f>INDEX(章节关卡!$F$6:$F$34,芦花古楼!L55)*芦花古楼!M55</f>
        <v>4500</v>
      </c>
      <c r="R55" s="14">
        <v>150</v>
      </c>
      <c r="U55" s="17">
        <v>51</v>
      </c>
      <c r="V55" s="55">
        <v>14</v>
      </c>
      <c r="W55" s="108">
        <v>90</v>
      </c>
      <c r="X55" s="25">
        <f>INDEX(章节关卡!$D$6:$D$20,芦花古楼!V55)*芦花古楼!W55</f>
        <v>2430</v>
      </c>
      <c r="Y55" s="22">
        <f t="shared" si="18"/>
        <v>65</v>
      </c>
      <c r="Z55" s="22">
        <f t="shared" si="19"/>
        <v>70</v>
      </c>
      <c r="AA55" s="14">
        <f>INDEX(章节关卡!$F$6:$F$20,芦花古楼!V55)*芦花古楼!W55</f>
        <v>6750</v>
      </c>
      <c r="AB55" s="14">
        <v>150</v>
      </c>
      <c r="AE55" s="17">
        <v>51</v>
      </c>
      <c r="AF55" s="55">
        <v>14</v>
      </c>
      <c r="AG55" s="108">
        <v>90</v>
      </c>
      <c r="AH55" s="25">
        <f>INDEX(章节关卡!$D$6:$D$20,芦花古楼!AF55)*芦花古楼!AG55</f>
        <v>2430</v>
      </c>
      <c r="AI55" s="22">
        <f t="shared" si="7"/>
        <v>70</v>
      </c>
      <c r="AJ55" s="22">
        <f t="shared" si="8"/>
        <v>70</v>
      </c>
      <c r="AK55" s="14">
        <f>INDEX(章节关卡!$F$6:$F$20,芦花古楼!AF55)*芦花古楼!AG55</f>
        <v>6750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2"/>
        <v>14</v>
      </c>
      <c r="AU55" s="18">
        <v>50</v>
      </c>
      <c r="AV55" s="18">
        <f t="shared" si="13"/>
        <v>15</v>
      </c>
      <c r="AX55" s="18">
        <v>50</v>
      </c>
      <c r="AY55" s="18">
        <f t="shared" si="14"/>
        <v>16</v>
      </c>
      <c r="BB55" s="18">
        <v>50</v>
      </c>
      <c r="BC55" s="14">
        <f t="shared" si="20"/>
        <v>180</v>
      </c>
      <c r="BD55" s="14">
        <f t="shared" si="21"/>
        <v>400</v>
      </c>
      <c r="BE55" s="14" t="e">
        <f t="shared" si="22"/>
        <v>#REF!</v>
      </c>
      <c r="BF55" s="14">
        <f t="shared" si="15"/>
        <v>1000</v>
      </c>
      <c r="BG55" s="14">
        <f t="shared" si="16"/>
        <v>580</v>
      </c>
      <c r="BH55" s="14">
        <f t="shared" si="17"/>
        <v>1160</v>
      </c>
      <c r="CF55" s="64">
        <v>51</v>
      </c>
      <c r="CG55" s="64">
        <v>1</v>
      </c>
      <c r="CH55" s="64" t="s">
        <v>380</v>
      </c>
      <c r="CI55" s="64">
        <v>51</v>
      </c>
      <c r="CJ55" s="64"/>
      <c r="CK55" s="64"/>
      <c r="CL55" s="64"/>
      <c r="CM55" s="64" t="s">
        <v>584</v>
      </c>
      <c r="CN55" s="64">
        <v>3600</v>
      </c>
      <c r="CO55" s="64" t="s">
        <v>585</v>
      </c>
      <c r="CP55" s="64">
        <v>55</v>
      </c>
      <c r="CQ55" s="64"/>
      <c r="CR55" s="64"/>
      <c r="CS55" s="64" t="s">
        <v>585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121">
        <v>13</v>
      </c>
      <c r="C56" s="108">
        <v>30</v>
      </c>
      <c r="D56" s="121">
        <f>INDEX(章节关卡!$D$6:$D$34,芦花古楼!B56)*芦花古楼!C56</f>
        <v>750</v>
      </c>
      <c r="E56" s="22">
        <f t="shared" si="2"/>
        <v>55</v>
      </c>
      <c r="F56" s="22">
        <f t="shared" si="3"/>
        <v>70</v>
      </c>
      <c r="G56" s="14">
        <f>INDEX(章节关卡!$F$6:$F$34,芦花古楼!B56)*芦花古楼!C56</f>
        <v>2100</v>
      </c>
      <c r="H56" s="14">
        <v>150</v>
      </c>
      <c r="K56" s="17">
        <v>52</v>
      </c>
      <c r="L56" s="121">
        <f t="shared" si="4"/>
        <v>14</v>
      </c>
      <c r="M56" s="108">
        <v>60</v>
      </c>
      <c r="N56" s="121">
        <f>INDEX(章节关卡!$D$6:$D$34,芦花古楼!L56)*芦花古楼!M56</f>
        <v>1620</v>
      </c>
      <c r="O56" s="22">
        <f t="shared" si="5"/>
        <v>60</v>
      </c>
      <c r="P56" s="22">
        <f t="shared" si="6"/>
        <v>70</v>
      </c>
      <c r="Q56" s="14">
        <f>INDEX(章节关卡!$F$6:$F$34,芦花古楼!L56)*芦花古楼!M56</f>
        <v>4500</v>
      </c>
      <c r="R56" s="14">
        <v>150</v>
      </c>
      <c r="U56" s="17">
        <v>52</v>
      </c>
      <c r="V56" s="55">
        <v>14</v>
      </c>
      <c r="W56" s="108">
        <v>90</v>
      </c>
      <c r="X56" s="25">
        <f>INDEX(章节关卡!$D$6:$D$20,芦花古楼!V56)*芦花古楼!W56</f>
        <v>2430</v>
      </c>
      <c r="Y56" s="22">
        <f t="shared" si="18"/>
        <v>65</v>
      </c>
      <c r="Z56" s="22">
        <f t="shared" si="19"/>
        <v>70</v>
      </c>
      <c r="AA56" s="14">
        <f>INDEX(章节关卡!$F$6:$F$20,芦花古楼!V56)*芦花古楼!W56</f>
        <v>6750</v>
      </c>
      <c r="AB56" s="14">
        <v>150</v>
      </c>
      <c r="AE56" s="17">
        <v>52</v>
      </c>
      <c r="AF56" s="55">
        <v>14</v>
      </c>
      <c r="AG56" s="108">
        <v>90</v>
      </c>
      <c r="AH56" s="25">
        <f>INDEX(章节关卡!$D$6:$D$20,芦花古楼!AF56)*芦花古楼!AG56</f>
        <v>2430</v>
      </c>
      <c r="AI56" s="22">
        <f t="shared" si="7"/>
        <v>70</v>
      </c>
      <c r="AJ56" s="22">
        <f t="shared" si="8"/>
        <v>70</v>
      </c>
      <c r="AK56" s="14">
        <f>INDEX(章节关卡!$F$6:$F$20,芦花古楼!AF56)*芦花古楼!AG56</f>
        <v>6750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2"/>
        <v>15</v>
      </c>
      <c r="AU56" s="18">
        <v>51</v>
      </c>
      <c r="AV56" s="18">
        <f t="shared" si="13"/>
        <v>16</v>
      </c>
      <c r="AX56" s="18">
        <v>51</v>
      </c>
      <c r="AY56" s="18">
        <f t="shared" si="14"/>
        <v>17</v>
      </c>
      <c r="BB56" s="18">
        <v>51</v>
      </c>
      <c r="BC56" s="14">
        <f t="shared" si="20"/>
        <v>190</v>
      </c>
      <c r="BD56" s="14">
        <f t="shared" si="21"/>
        <v>400</v>
      </c>
      <c r="BE56" s="14" t="e">
        <f t="shared" si="22"/>
        <v>#REF!</v>
      </c>
      <c r="BF56" s="14">
        <f t="shared" si="15"/>
        <v>1000</v>
      </c>
      <c r="BG56" s="14">
        <f t="shared" si="16"/>
        <v>590</v>
      </c>
      <c r="BH56" s="14">
        <f t="shared" si="17"/>
        <v>1180</v>
      </c>
      <c r="CF56" s="64">
        <v>52</v>
      </c>
      <c r="CG56" s="64">
        <v>1</v>
      </c>
      <c r="CH56" s="64" t="s">
        <v>380</v>
      </c>
      <c r="CI56" s="64">
        <v>52</v>
      </c>
      <c r="CJ56" s="64"/>
      <c r="CK56" s="64"/>
      <c r="CL56" s="64"/>
      <c r="CM56" s="64" t="s">
        <v>584</v>
      </c>
      <c r="CN56" s="64">
        <v>3600</v>
      </c>
      <c r="CO56" s="64" t="s">
        <v>585</v>
      </c>
      <c r="CP56" s="64">
        <v>55</v>
      </c>
      <c r="CQ56" s="64"/>
      <c r="CR56" s="64"/>
      <c r="CS56" s="64" t="s">
        <v>585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121">
        <v>13</v>
      </c>
      <c r="C57" s="108">
        <v>30</v>
      </c>
      <c r="D57" s="121">
        <f>INDEX(章节关卡!$D$6:$D$34,芦花古楼!B57)*芦花古楼!C57</f>
        <v>750</v>
      </c>
      <c r="E57" s="22">
        <f t="shared" si="2"/>
        <v>55</v>
      </c>
      <c r="F57" s="22">
        <f t="shared" si="3"/>
        <v>70</v>
      </c>
      <c r="G57" s="14">
        <f>INDEX(章节关卡!$F$6:$F$34,芦花古楼!B57)*芦花古楼!C57</f>
        <v>2100</v>
      </c>
      <c r="H57" s="14">
        <v>150</v>
      </c>
      <c r="K57" s="17">
        <v>53</v>
      </c>
      <c r="L57" s="121">
        <f t="shared" si="4"/>
        <v>14</v>
      </c>
      <c r="M57" s="108">
        <v>60</v>
      </c>
      <c r="N57" s="121">
        <f>INDEX(章节关卡!$D$6:$D$34,芦花古楼!L57)*芦花古楼!M57</f>
        <v>1620</v>
      </c>
      <c r="O57" s="22">
        <f t="shared" si="5"/>
        <v>60</v>
      </c>
      <c r="P57" s="22">
        <f t="shared" si="6"/>
        <v>70</v>
      </c>
      <c r="Q57" s="14">
        <f>INDEX(章节关卡!$F$6:$F$34,芦花古楼!L57)*芦花古楼!M57</f>
        <v>4500</v>
      </c>
      <c r="R57" s="14">
        <v>150</v>
      </c>
      <c r="U57" s="17">
        <v>53</v>
      </c>
      <c r="V57" s="55">
        <v>14</v>
      </c>
      <c r="W57" s="108">
        <v>90</v>
      </c>
      <c r="X57" s="25">
        <f>INDEX(章节关卡!$D$6:$D$20,芦花古楼!V57)*芦花古楼!W57</f>
        <v>2430</v>
      </c>
      <c r="Y57" s="22">
        <f t="shared" si="18"/>
        <v>65</v>
      </c>
      <c r="Z57" s="22">
        <f t="shared" si="19"/>
        <v>70</v>
      </c>
      <c r="AA57" s="14">
        <f>INDEX(章节关卡!$F$6:$F$20,芦花古楼!V57)*芦花古楼!W57</f>
        <v>6750</v>
      </c>
      <c r="AB57" s="14">
        <v>150</v>
      </c>
      <c r="AE57" s="17">
        <v>53</v>
      </c>
      <c r="AF57" s="55">
        <v>14</v>
      </c>
      <c r="AG57" s="108">
        <v>90</v>
      </c>
      <c r="AH57" s="25">
        <f>INDEX(章节关卡!$D$6:$D$20,芦花古楼!AF57)*芦花古楼!AG57</f>
        <v>2430</v>
      </c>
      <c r="AI57" s="22">
        <f t="shared" si="7"/>
        <v>70</v>
      </c>
      <c r="AJ57" s="22">
        <f t="shared" si="8"/>
        <v>70</v>
      </c>
      <c r="AK57" s="14">
        <f>INDEX(章节关卡!$F$6:$F$20,芦花古楼!AF57)*芦花古楼!AG57</f>
        <v>6750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2"/>
        <v>15</v>
      </c>
      <c r="AU57" s="18">
        <v>52</v>
      </c>
      <c r="AV57" s="18">
        <f t="shared" si="13"/>
        <v>16</v>
      </c>
      <c r="AX57" s="18">
        <v>52</v>
      </c>
      <c r="AY57" s="18">
        <f t="shared" si="14"/>
        <v>17</v>
      </c>
      <c r="BB57" s="18">
        <v>52</v>
      </c>
      <c r="BC57" s="14">
        <f t="shared" si="20"/>
        <v>180</v>
      </c>
      <c r="BD57" s="14">
        <f t="shared" si="21"/>
        <v>400</v>
      </c>
      <c r="BE57" s="14" t="e">
        <f t="shared" si="22"/>
        <v>#REF!</v>
      </c>
      <c r="BF57" s="14">
        <f t="shared" si="15"/>
        <v>1000</v>
      </c>
      <c r="BG57" s="14">
        <f t="shared" si="16"/>
        <v>580</v>
      </c>
      <c r="BH57" s="14">
        <f t="shared" si="17"/>
        <v>1160</v>
      </c>
      <c r="CF57" s="64">
        <v>53</v>
      </c>
      <c r="CG57" s="64">
        <v>1</v>
      </c>
      <c r="CH57" s="64" t="s">
        <v>380</v>
      </c>
      <c r="CI57" s="64">
        <v>53</v>
      </c>
      <c r="CJ57" s="64"/>
      <c r="CK57" s="64"/>
      <c r="CL57" s="64"/>
      <c r="CM57" s="64" t="s">
        <v>584</v>
      </c>
      <c r="CN57" s="64">
        <v>3600</v>
      </c>
      <c r="CO57" s="64" t="s">
        <v>585</v>
      </c>
      <c r="CP57" s="64">
        <v>55</v>
      </c>
      <c r="CQ57" s="64"/>
      <c r="CR57" s="64"/>
      <c r="CS57" s="64" t="s">
        <v>585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121">
        <v>13</v>
      </c>
      <c r="C58" s="108">
        <v>30</v>
      </c>
      <c r="D58" s="121">
        <f>INDEX(章节关卡!$D$6:$D$34,芦花古楼!B58)*芦花古楼!C58</f>
        <v>750</v>
      </c>
      <c r="E58" s="22">
        <f t="shared" si="2"/>
        <v>55</v>
      </c>
      <c r="F58" s="22">
        <f t="shared" si="3"/>
        <v>70</v>
      </c>
      <c r="G58" s="14">
        <f>INDEX(章节关卡!$F$6:$F$34,芦花古楼!B58)*芦花古楼!C58</f>
        <v>2100</v>
      </c>
      <c r="H58" s="14">
        <v>150</v>
      </c>
      <c r="K58" s="17">
        <v>54</v>
      </c>
      <c r="L58" s="121">
        <f t="shared" si="4"/>
        <v>14</v>
      </c>
      <c r="M58" s="108">
        <v>60</v>
      </c>
      <c r="N58" s="121">
        <f>INDEX(章节关卡!$D$6:$D$34,芦花古楼!L58)*芦花古楼!M58</f>
        <v>1620</v>
      </c>
      <c r="O58" s="22">
        <f t="shared" si="5"/>
        <v>60</v>
      </c>
      <c r="P58" s="22">
        <f t="shared" si="6"/>
        <v>70</v>
      </c>
      <c r="Q58" s="14">
        <f>INDEX(章节关卡!$F$6:$F$34,芦花古楼!L58)*芦花古楼!M58</f>
        <v>4500</v>
      </c>
      <c r="R58" s="14">
        <v>150</v>
      </c>
      <c r="U58" s="17">
        <v>54</v>
      </c>
      <c r="V58" s="55">
        <v>14</v>
      </c>
      <c r="W58" s="108">
        <v>90</v>
      </c>
      <c r="X58" s="25">
        <f>INDEX(章节关卡!$D$6:$D$20,芦花古楼!V58)*芦花古楼!W58</f>
        <v>2430</v>
      </c>
      <c r="Y58" s="22">
        <f t="shared" si="18"/>
        <v>65</v>
      </c>
      <c r="Z58" s="22">
        <f t="shared" si="19"/>
        <v>70</v>
      </c>
      <c r="AA58" s="14">
        <f>INDEX(章节关卡!$F$6:$F$20,芦花古楼!V58)*芦花古楼!W58</f>
        <v>6750</v>
      </c>
      <c r="AB58" s="14">
        <v>150</v>
      </c>
      <c r="AE58" s="17">
        <v>54</v>
      </c>
      <c r="AF58" s="55">
        <v>14</v>
      </c>
      <c r="AG58" s="108">
        <v>90</v>
      </c>
      <c r="AH58" s="25">
        <f>INDEX(章节关卡!$D$6:$D$20,芦花古楼!AF58)*芦花古楼!AG58</f>
        <v>2430</v>
      </c>
      <c r="AI58" s="22">
        <f t="shared" si="7"/>
        <v>70</v>
      </c>
      <c r="AJ58" s="22">
        <f t="shared" si="8"/>
        <v>70</v>
      </c>
      <c r="AK58" s="14">
        <f>INDEX(章节关卡!$F$6:$F$20,芦花古楼!AF58)*芦花古楼!AG58</f>
        <v>6750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2"/>
        <v>16</v>
      </c>
      <c r="AU58" s="18">
        <v>53</v>
      </c>
      <c r="AV58" s="18">
        <f t="shared" si="13"/>
        <v>17</v>
      </c>
      <c r="AX58" s="18">
        <v>53</v>
      </c>
      <c r="AY58" s="18">
        <f t="shared" si="14"/>
        <v>18</v>
      </c>
      <c r="BB58" s="18">
        <v>53</v>
      </c>
      <c r="BC58" s="14">
        <f t="shared" si="20"/>
        <v>190</v>
      </c>
      <c r="BD58" s="14">
        <f t="shared" si="21"/>
        <v>400</v>
      </c>
      <c r="BE58" s="14" t="e">
        <f t="shared" si="22"/>
        <v>#REF!</v>
      </c>
      <c r="BF58" s="14">
        <f t="shared" si="15"/>
        <v>1000</v>
      </c>
      <c r="BG58" s="14">
        <f t="shared" si="16"/>
        <v>590</v>
      </c>
      <c r="BH58" s="14">
        <f t="shared" si="17"/>
        <v>1180</v>
      </c>
      <c r="CF58" s="64">
        <v>54</v>
      </c>
      <c r="CG58" s="64">
        <v>1</v>
      </c>
      <c r="CH58" s="64" t="s">
        <v>380</v>
      </c>
      <c r="CI58" s="64">
        <v>54</v>
      </c>
      <c r="CJ58" s="64"/>
      <c r="CK58" s="64"/>
      <c r="CL58" s="64"/>
      <c r="CM58" s="64" t="s">
        <v>584</v>
      </c>
      <c r="CN58" s="64">
        <v>3600</v>
      </c>
      <c r="CO58" s="64" t="s">
        <v>585</v>
      </c>
      <c r="CP58" s="64">
        <v>55</v>
      </c>
      <c r="CQ58" s="64"/>
      <c r="CR58" s="64"/>
      <c r="CS58" s="64" t="s">
        <v>585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121">
        <v>13</v>
      </c>
      <c r="C59" s="108">
        <v>30</v>
      </c>
      <c r="D59" s="121">
        <f>INDEX(章节关卡!$D$6:$D$34,芦花古楼!B59)*芦花古楼!C59</f>
        <v>750</v>
      </c>
      <c r="E59" s="22">
        <f t="shared" si="2"/>
        <v>55</v>
      </c>
      <c r="F59" s="22">
        <f t="shared" si="3"/>
        <v>75</v>
      </c>
      <c r="G59" s="14">
        <f>INDEX(章节关卡!$F$6:$F$34,芦花古楼!B59)*芦花古楼!C59</f>
        <v>2100</v>
      </c>
      <c r="H59" s="14">
        <v>150</v>
      </c>
      <c r="K59" s="17">
        <v>55</v>
      </c>
      <c r="L59" s="121">
        <f t="shared" si="4"/>
        <v>14</v>
      </c>
      <c r="M59" s="108">
        <v>60</v>
      </c>
      <c r="N59" s="121">
        <f>INDEX(章节关卡!$D$6:$D$34,芦花古楼!L59)*芦花古楼!M59</f>
        <v>1620</v>
      </c>
      <c r="O59" s="22">
        <f t="shared" si="5"/>
        <v>60</v>
      </c>
      <c r="P59" s="22">
        <f t="shared" si="6"/>
        <v>75</v>
      </c>
      <c r="Q59" s="14">
        <f>INDEX(章节关卡!$F$6:$F$34,芦花古楼!L59)*芦花古楼!M59</f>
        <v>4500</v>
      </c>
      <c r="R59" s="14">
        <v>150</v>
      </c>
      <c r="U59" s="17">
        <v>55</v>
      </c>
      <c r="V59" s="55">
        <v>14</v>
      </c>
      <c r="W59" s="108">
        <v>90</v>
      </c>
      <c r="X59" s="25">
        <f>INDEX(章节关卡!$D$6:$D$20,芦花古楼!V59)*芦花古楼!W59</f>
        <v>2430</v>
      </c>
      <c r="Y59" s="22">
        <f t="shared" si="18"/>
        <v>65</v>
      </c>
      <c r="Z59" s="22">
        <f t="shared" si="19"/>
        <v>75</v>
      </c>
      <c r="AA59" s="14">
        <f>INDEX(章节关卡!$F$6:$F$20,芦花古楼!V59)*芦花古楼!W59</f>
        <v>6750</v>
      </c>
      <c r="AB59" s="14">
        <v>150</v>
      </c>
      <c r="AE59" s="17">
        <v>55</v>
      </c>
      <c r="AF59" s="55">
        <v>14</v>
      </c>
      <c r="AG59" s="108">
        <v>90</v>
      </c>
      <c r="AH59" s="25">
        <f>INDEX(章节关卡!$D$6:$D$20,芦花古楼!AF59)*芦花古楼!AG59</f>
        <v>2430</v>
      </c>
      <c r="AI59" s="22">
        <f t="shared" si="7"/>
        <v>70</v>
      </c>
      <c r="AJ59" s="22">
        <f t="shared" si="8"/>
        <v>75</v>
      </c>
      <c r="AK59" s="14">
        <f>INDEX(章节关卡!$F$6:$F$20,芦花古楼!AF59)*芦花古楼!AG59</f>
        <v>6750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2"/>
        <v>16</v>
      </c>
      <c r="AU59" s="18">
        <v>54</v>
      </c>
      <c r="AV59" s="18">
        <f t="shared" si="13"/>
        <v>17</v>
      </c>
      <c r="AX59" s="18">
        <v>54</v>
      </c>
      <c r="AY59" s="18">
        <f t="shared" si="14"/>
        <v>18</v>
      </c>
      <c r="BB59" s="18">
        <v>54</v>
      </c>
      <c r="BC59" s="14">
        <f t="shared" si="20"/>
        <v>180</v>
      </c>
      <c r="BD59" s="14">
        <f t="shared" si="21"/>
        <v>400</v>
      </c>
      <c r="BE59" s="14" t="e">
        <f t="shared" si="22"/>
        <v>#REF!</v>
      </c>
      <c r="BF59" s="14">
        <f t="shared" si="15"/>
        <v>1000</v>
      </c>
      <c r="BG59" s="14">
        <f t="shared" si="16"/>
        <v>580</v>
      </c>
      <c r="BH59" s="14">
        <f t="shared" si="17"/>
        <v>1160</v>
      </c>
      <c r="CF59" s="64">
        <v>55</v>
      </c>
      <c r="CG59" s="64">
        <v>1</v>
      </c>
      <c r="CH59" s="64" t="s">
        <v>380</v>
      </c>
      <c r="CI59" s="64">
        <v>55</v>
      </c>
      <c r="CJ59" s="64"/>
      <c r="CK59" s="64"/>
      <c r="CL59" s="64"/>
      <c r="CM59" s="64" t="s">
        <v>584</v>
      </c>
      <c r="CN59" s="64">
        <v>3600</v>
      </c>
      <c r="CO59" s="64" t="s">
        <v>585</v>
      </c>
      <c r="CP59" s="64">
        <v>55</v>
      </c>
      <c r="CQ59" s="64" t="s">
        <v>586</v>
      </c>
      <c r="CR59" s="64">
        <v>2</v>
      </c>
      <c r="CS59" s="64" t="s">
        <v>585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14</v>
      </c>
      <c r="C60" s="108">
        <v>30</v>
      </c>
      <c r="D60" s="121">
        <f>INDEX(章节关卡!$D$6:$D$34,芦花古楼!B60)*芦花古楼!C60</f>
        <v>810</v>
      </c>
      <c r="E60" s="22">
        <f t="shared" si="2"/>
        <v>60</v>
      </c>
      <c r="F60" s="22">
        <f t="shared" si="3"/>
        <v>75</v>
      </c>
      <c r="G60" s="14">
        <f>INDEX(章节关卡!$F$6:$F$34,芦花古楼!B60)*芦花古楼!C60</f>
        <v>2250</v>
      </c>
      <c r="H60" s="14">
        <v>150</v>
      </c>
      <c r="K60" s="17">
        <v>56</v>
      </c>
      <c r="L60" s="121">
        <f t="shared" si="4"/>
        <v>15</v>
      </c>
      <c r="M60" s="108">
        <v>60</v>
      </c>
      <c r="N60" s="121">
        <f>INDEX(章节关卡!$D$6:$D$34,芦花古楼!L60)*芦花古楼!M60</f>
        <v>1800</v>
      </c>
      <c r="O60" s="22">
        <f t="shared" si="5"/>
        <v>65</v>
      </c>
      <c r="P60" s="22">
        <f t="shared" si="6"/>
        <v>75</v>
      </c>
      <c r="Q60" s="14">
        <f>INDEX(章节关卡!$F$6:$F$34,芦花古楼!L60)*芦花古楼!M60</f>
        <v>4800</v>
      </c>
      <c r="R60" s="14">
        <v>150</v>
      </c>
      <c r="U60" s="17">
        <v>56</v>
      </c>
      <c r="V60" s="55">
        <v>15</v>
      </c>
      <c r="W60" s="108">
        <v>90</v>
      </c>
      <c r="X60" s="25">
        <f>INDEX(章节关卡!$D$6:$D$20,芦花古楼!V60)*芦花古楼!W60</f>
        <v>2700</v>
      </c>
      <c r="Y60" s="22">
        <f t="shared" si="18"/>
        <v>70</v>
      </c>
      <c r="Z60" s="22">
        <f t="shared" si="19"/>
        <v>75</v>
      </c>
      <c r="AA60" s="14">
        <f>INDEX(章节关卡!$F$6:$F$20,芦花古楼!V60)*芦花古楼!W60</f>
        <v>7200</v>
      </c>
      <c r="AB60" s="14">
        <v>150</v>
      </c>
      <c r="AE60" s="17">
        <v>56</v>
      </c>
      <c r="AF60" s="55">
        <v>15</v>
      </c>
      <c r="AG60" s="108">
        <v>90</v>
      </c>
      <c r="AH60" s="25">
        <f>INDEX(章节关卡!$D$6:$D$20,芦花古楼!AF60)*芦花古楼!AG60</f>
        <v>2700</v>
      </c>
      <c r="AI60" s="22">
        <f t="shared" si="7"/>
        <v>75</v>
      </c>
      <c r="AJ60" s="22">
        <f t="shared" si="8"/>
        <v>75</v>
      </c>
      <c r="AK60" s="14">
        <f>INDEX(章节关卡!$F$6:$F$20,芦花古楼!AF60)*芦花古楼!AG60</f>
        <v>7200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2"/>
        <v>17</v>
      </c>
      <c r="AU60" s="18">
        <v>55</v>
      </c>
      <c r="AV60" s="18">
        <f t="shared" si="13"/>
        <v>18</v>
      </c>
      <c r="AX60" s="18">
        <v>55</v>
      </c>
      <c r="AY60" s="18">
        <f t="shared" si="14"/>
        <v>19</v>
      </c>
      <c r="BB60" s="18">
        <v>55</v>
      </c>
      <c r="BC60" s="14">
        <f t="shared" si="20"/>
        <v>190</v>
      </c>
      <c r="BD60" s="14">
        <f t="shared" si="21"/>
        <v>400</v>
      </c>
      <c r="BE60" s="14" t="e">
        <f t="shared" si="22"/>
        <v>#REF!</v>
      </c>
      <c r="BF60" s="14">
        <f t="shared" si="15"/>
        <v>1000</v>
      </c>
      <c r="BG60" s="14">
        <f t="shared" si="16"/>
        <v>590</v>
      </c>
      <c r="BH60" s="14">
        <f t="shared" si="17"/>
        <v>1180</v>
      </c>
      <c r="CF60" s="64">
        <v>56</v>
      </c>
      <c r="CG60" s="64">
        <v>1</v>
      </c>
      <c r="CH60" s="64" t="s">
        <v>380</v>
      </c>
      <c r="CI60" s="64">
        <v>56</v>
      </c>
      <c r="CJ60" s="64"/>
      <c r="CK60" s="64"/>
      <c r="CL60" s="64"/>
      <c r="CM60" s="64" t="s">
        <v>584</v>
      </c>
      <c r="CN60" s="64">
        <v>3600</v>
      </c>
      <c r="CO60" s="64" t="s">
        <v>585</v>
      </c>
      <c r="CP60" s="64">
        <v>60</v>
      </c>
      <c r="CQ60" s="64"/>
      <c r="CR60" s="64"/>
      <c r="CS60" s="64" t="s">
        <v>585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121">
        <v>14</v>
      </c>
      <c r="C61" s="108">
        <v>30</v>
      </c>
      <c r="D61" s="121">
        <f>INDEX(章节关卡!$D$6:$D$34,芦花古楼!B61)*芦花古楼!C61</f>
        <v>810</v>
      </c>
      <c r="E61" s="22">
        <f t="shared" si="2"/>
        <v>60</v>
      </c>
      <c r="F61" s="22">
        <f t="shared" si="3"/>
        <v>75</v>
      </c>
      <c r="G61" s="14">
        <f>INDEX(章节关卡!$F$6:$F$34,芦花古楼!B61)*芦花古楼!C61</f>
        <v>2250</v>
      </c>
      <c r="H61" s="14">
        <v>150</v>
      </c>
      <c r="K61" s="17">
        <v>57</v>
      </c>
      <c r="L61" s="121">
        <f t="shared" si="4"/>
        <v>15</v>
      </c>
      <c r="M61" s="108">
        <v>60</v>
      </c>
      <c r="N61" s="121">
        <f>INDEX(章节关卡!$D$6:$D$34,芦花古楼!L61)*芦花古楼!M61</f>
        <v>1800</v>
      </c>
      <c r="O61" s="22">
        <f t="shared" si="5"/>
        <v>65</v>
      </c>
      <c r="P61" s="22">
        <f t="shared" si="6"/>
        <v>75</v>
      </c>
      <c r="Q61" s="14">
        <f>INDEX(章节关卡!$F$6:$F$34,芦花古楼!L61)*芦花古楼!M61</f>
        <v>4800</v>
      </c>
      <c r="R61" s="14">
        <v>150</v>
      </c>
      <c r="U61" s="17">
        <v>57</v>
      </c>
      <c r="V61" s="55">
        <v>15</v>
      </c>
      <c r="W61" s="108">
        <v>90</v>
      </c>
      <c r="X61" s="25">
        <f>INDEX(章节关卡!$D$6:$D$20,芦花古楼!V61)*芦花古楼!W61</f>
        <v>2700</v>
      </c>
      <c r="Y61" s="22">
        <f t="shared" si="18"/>
        <v>70</v>
      </c>
      <c r="Z61" s="22">
        <f t="shared" si="19"/>
        <v>75</v>
      </c>
      <c r="AA61" s="14">
        <f>INDEX(章节关卡!$F$6:$F$20,芦花古楼!V61)*芦花古楼!W61</f>
        <v>7200</v>
      </c>
      <c r="AB61" s="14">
        <v>150</v>
      </c>
      <c r="AE61" s="17">
        <v>57</v>
      </c>
      <c r="AF61" s="55">
        <v>15</v>
      </c>
      <c r="AG61" s="108">
        <v>90</v>
      </c>
      <c r="AH61" s="25">
        <f>INDEX(章节关卡!$D$6:$D$20,芦花古楼!AF61)*芦花古楼!AG61</f>
        <v>2700</v>
      </c>
      <c r="AI61" s="22">
        <f t="shared" si="7"/>
        <v>75</v>
      </c>
      <c r="AJ61" s="22">
        <f t="shared" si="8"/>
        <v>75</v>
      </c>
      <c r="AK61" s="14">
        <f>INDEX(章节关卡!$F$6:$F$20,芦花古楼!AF61)*芦花古楼!AG61</f>
        <v>7200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2"/>
        <v>17</v>
      </c>
      <c r="AU61" s="18">
        <v>56</v>
      </c>
      <c r="AV61" s="18">
        <f t="shared" si="13"/>
        <v>18</v>
      </c>
      <c r="AX61" s="18">
        <v>56</v>
      </c>
      <c r="AY61" s="18">
        <f t="shared" si="14"/>
        <v>19</v>
      </c>
      <c r="BB61" s="18">
        <v>56</v>
      </c>
      <c r="BC61" s="14">
        <f t="shared" si="20"/>
        <v>180</v>
      </c>
      <c r="BD61" s="14">
        <f t="shared" si="21"/>
        <v>405</v>
      </c>
      <c r="BE61" s="14" t="e">
        <f t="shared" si="22"/>
        <v>#REF!</v>
      </c>
      <c r="BF61" s="14">
        <f t="shared" si="15"/>
        <v>1000</v>
      </c>
      <c r="BG61" s="14">
        <f t="shared" si="16"/>
        <v>580</v>
      </c>
      <c r="BH61" s="14">
        <f t="shared" si="17"/>
        <v>1160</v>
      </c>
      <c r="CF61" s="64">
        <v>57</v>
      </c>
      <c r="CG61" s="64">
        <v>1</v>
      </c>
      <c r="CH61" s="64" t="s">
        <v>380</v>
      </c>
      <c r="CI61" s="64">
        <v>57</v>
      </c>
      <c r="CJ61" s="64"/>
      <c r="CK61" s="64"/>
      <c r="CL61" s="64"/>
      <c r="CM61" s="64" t="s">
        <v>584</v>
      </c>
      <c r="CN61" s="64">
        <v>3600</v>
      </c>
      <c r="CO61" s="64" t="s">
        <v>585</v>
      </c>
      <c r="CP61" s="64">
        <v>60</v>
      </c>
      <c r="CQ61" s="64"/>
      <c r="CR61" s="64"/>
      <c r="CS61" s="64" t="s">
        <v>585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121">
        <v>14</v>
      </c>
      <c r="C62" s="108">
        <v>30</v>
      </c>
      <c r="D62" s="121">
        <f>INDEX(章节关卡!$D$6:$D$34,芦花古楼!B62)*芦花古楼!C62</f>
        <v>810</v>
      </c>
      <c r="E62" s="22">
        <f t="shared" si="2"/>
        <v>60</v>
      </c>
      <c r="F62" s="22">
        <f t="shared" si="3"/>
        <v>75</v>
      </c>
      <c r="G62" s="14">
        <f>INDEX(章节关卡!$F$6:$F$34,芦花古楼!B62)*芦花古楼!C62</f>
        <v>2250</v>
      </c>
      <c r="H62" s="14">
        <v>150</v>
      </c>
      <c r="K62" s="17">
        <v>58</v>
      </c>
      <c r="L62" s="121">
        <f t="shared" si="4"/>
        <v>15</v>
      </c>
      <c r="M62" s="108">
        <v>60</v>
      </c>
      <c r="N62" s="121">
        <f>INDEX(章节关卡!$D$6:$D$34,芦花古楼!L62)*芦花古楼!M62</f>
        <v>1800</v>
      </c>
      <c r="O62" s="22">
        <f t="shared" si="5"/>
        <v>65</v>
      </c>
      <c r="P62" s="22">
        <f t="shared" si="6"/>
        <v>75</v>
      </c>
      <c r="Q62" s="14">
        <f>INDEX(章节关卡!$F$6:$F$34,芦花古楼!L62)*芦花古楼!M62</f>
        <v>4800</v>
      </c>
      <c r="R62" s="14">
        <v>150</v>
      </c>
      <c r="U62" s="17">
        <v>58</v>
      </c>
      <c r="V62" s="55">
        <v>15</v>
      </c>
      <c r="W62" s="108">
        <v>90</v>
      </c>
      <c r="X62" s="25">
        <f>INDEX(章节关卡!$D$6:$D$20,芦花古楼!V62)*芦花古楼!W62</f>
        <v>2700</v>
      </c>
      <c r="Y62" s="22">
        <f t="shared" si="18"/>
        <v>70</v>
      </c>
      <c r="Z62" s="22">
        <f t="shared" si="19"/>
        <v>75</v>
      </c>
      <c r="AA62" s="14">
        <f>INDEX(章节关卡!$F$6:$F$20,芦花古楼!V62)*芦花古楼!W62</f>
        <v>7200</v>
      </c>
      <c r="AB62" s="14">
        <v>150</v>
      </c>
      <c r="AE62" s="17">
        <v>58</v>
      </c>
      <c r="AF62" s="55">
        <v>15</v>
      </c>
      <c r="AG62" s="108">
        <v>90</v>
      </c>
      <c r="AH62" s="25">
        <f>INDEX(章节关卡!$D$6:$D$20,芦花古楼!AF62)*芦花古楼!AG62</f>
        <v>2700</v>
      </c>
      <c r="AI62" s="22">
        <f t="shared" si="7"/>
        <v>75</v>
      </c>
      <c r="AJ62" s="22">
        <f t="shared" si="8"/>
        <v>75</v>
      </c>
      <c r="AK62" s="14">
        <f>INDEX(章节关卡!$F$6:$F$20,芦花古楼!AF62)*芦花古楼!AG62</f>
        <v>7200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2"/>
        <v>18</v>
      </c>
      <c r="AU62" s="18">
        <v>57</v>
      </c>
      <c r="AV62" s="18">
        <f t="shared" si="13"/>
        <v>19</v>
      </c>
      <c r="AX62" s="18">
        <v>57</v>
      </c>
      <c r="AY62" s="18">
        <f t="shared" si="14"/>
        <v>20</v>
      </c>
      <c r="BB62" s="18">
        <v>57</v>
      </c>
      <c r="BC62" s="14">
        <f t="shared" si="20"/>
        <v>190</v>
      </c>
      <c r="BD62" s="14">
        <f t="shared" si="21"/>
        <v>410</v>
      </c>
      <c r="BE62" s="14" t="e">
        <f t="shared" si="22"/>
        <v>#REF!</v>
      </c>
      <c r="BF62" s="14">
        <f t="shared" si="15"/>
        <v>1000</v>
      </c>
      <c r="BG62" s="14">
        <f t="shared" si="16"/>
        <v>595</v>
      </c>
      <c r="BH62" s="14">
        <f t="shared" si="17"/>
        <v>1190</v>
      </c>
      <c r="CF62" s="64">
        <v>58</v>
      </c>
      <c r="CG62" s="64">
        <v>1</v>
      </c>
      <c r="CH62" s="64" t="s">
        <v>380</v>
      </c>
      <c r="CI62" s="64">
        <v>58</v>
      </c>
      <c r="CJ62" s="64"/>
      <c r="CK62" s="64"/>
      <c r="CL62" s="64"/>
      <c r="CM62" s="64" t="s">
        <v>584</v>
      </c>
      <c r="CN62" s="64">
        <v>3600</v>
      </c>
      <c r="CO62" s="64" t="s">
        <v>585</v>
      </c>
      <c r="CP62" s="64">
        <v>60</v>
      </c>
      <c r="CQ62" s="64"/>
      <c r="CR62" s="64"/>
      <c r="CS62" s="64" t="s">
        <v>585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121">
        <v>14</v>
      </c>
      <c r="C63" s="108">
        <v>30</v>
      </c>
      <c r="D63" s="121">
        <f>INDEX(章节关卡!$D$6:$D$34,芦花古楼!B63)*芦花古楼!C63</f>
        <v>810</v>
      </c>
      <c r="E63" s="22">
        <f t="shared" si="2"/>
        <v>60</v>
      </c>
      <c r="F63" s="22">
        <f t="shared" si="3"/>
        <v>75</v>
      </c>
      <c r="G63" s="14">
        <f>INDEX(章节关卡!$F$6:$F$34,芦花古楼!B63)*芦花古楼!C63</f>
        <v>2250</v>
      </c>
      <c r="H63" s="14">
        <v>150</v>
      </c>
      <c r="K63" s="17">
        <v>59</v>
      </c>
      <c r="L63" s="121">
        <f t="shared" si="4"/>
        <v>15</v>
      </c>
      <c r="M63" s="108">
        <v>60</v>
      </c>
      <c r="N63" s="121">
        <f>INDEX(章节关卡!$D$6:$D$34,芦花古楼!L63)*芦花古楼!M63</f>
        <v>1800</v>
      </c>
      <c r="O63" s="22">
        <f t="shared" si="5"/>
        <v>65</v>
      </c>
      <c r="P63" s="22">
        <f t="shared" si="6"/>
        <v>75</v>
      </c>
      <c r="Q63" s="14">
        <f>INDEX(章节关卡!$F$6:$F$34,芦花古楼!L63)*芦花古楼!M63</f>
        <v>4800</v>
      </c>
      <c r="R63" s="14">
        <v>150</v>
      </c>
      <c r="U63" s="17">
        <v>59</v>
      </c>
      <c r="V63" s="55">
        <v>15</v>
      </c>
      <c r="W63" s="108">
        <v>90</v>
      </c>
      <c r="X63" s="25">
        <f>INDEX(章节关卡!$D$6:$D$20,芦花古楼!V63)*芦花古楼!W63</f>
        <v>2700</v>
      </c>
      <c r="Y63" s="22">
        <f t="shared" si="18"/>
        <v>70</v>
      </c>
      <c r="Z63" s="22">
        <f t="shared" si="19"/>
        <v>75</v>
      </c>
      <c r="AA63" s="14">
        <f>INDEX(章节关卡!$F$6:$F$20,芦花古楼!V63)*芦花古楼!W63</f>
        <v>7200</v>
      </c>
      <c r="AB63" s="14">
        <v>150</v>
      </c>
      <c r="AE63" s="17">
        <v>59</v>
      </c>
      <c r="AF63" s="55">
        <v>15</v>
      </c>
      <c r="AG63" s="108">
        <v>90</v>
      </c>
      <c r="AH63" s="25">
        <f>INDEX(章节关卡!$D$6:$D$20,芦花古楼!AF63)*芦花古楼!AG63</f>
        <v>2700</v>
      </c>
      <c r="AI63" s="22">
        <f t="shared" si="7"/>
        <v>75</v>
      </c>
      <c r="AJ63" s="22">
        <f t="shared" si="8"/>
        <v>75</v>
      </c>
      <c r="AK63" s="14">
        <f>INDEX(章节关卡!$F$6:$F$20,芦花古楼!AF63)*芦花古楼!AG63</f>
        <v>7200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2"/>
        <v>18</v>
      </c>
      <c r="AU63" s="18">
        <v>58</v>
      </c>
      <c r="AV63" s="18">
        <f t="shared" si="13"/>
        <v>19</v>
      </c>
      <c r="AX63" s="18">
        <v>58</v>
      </c>
      <c r="AY63" s="18">
        <f t="shared" si="14"/>
        <v>20</v>
      </c>
      <c r="BB63" s="18">
        <v>58</v>
      </c>
      <c r="BC63" s="14">
        <f t="shared" si="20"/>
        <v>185</v>
      </c>
      <c r="BD63" s="14">
        <f t="shared" si="21"/>
        <v>415</v>
      </c>
      <c r="BE63" s="14" t="e">
        <f t="shared" si="22"/>
        <v>#REF!</v>
      </c>
      <c r="BF63" s="14">
        <f t="shared" si="15"/>
        <v>1000</v>
      </c>
      <c r="BG63" s="14">
        <f t="shared" si="16"/>
        <v>595</v>
      </c>
      <c r="BH63" s="14">
        <f t="shared" si="17"/>
        <v>1190</v>
      </c>
      <c r="CF63" s="64">
        <v>59</v>
      </c>
      <c r="CG63" s="64">
        <v>1</v>
      </c>
      <c r="CH63" s="64" t="s">
        <v>380</v>
      </c>
      <c r="CI63" s="64">
        <v>59</v>
      </c>
      <c r="CJ63" s="64"/>
      <c r="CK63" s="64"/>
      <c r="CL63" s="64"/>
      <c r="CM63" s="64" t="s">
        <v>584</v>
      </c>
      <c r="CN63" s="64">
        <v>3600</v>
      </c>
      <c r="CO63" s="64" t="s">
        <v>585</v>
      </c>
      <c r="CP63" s="64">
        <v>60</v>
      </c>
      <c r="CQ63" s="64"/>
      <c r="CR63" s="64"/>
      <c r="CS63" s="64" t="s">
        <v>585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121">
        <v>14</v>
      </c>
      <c r="C64" s="108">
        <v>30</v>
      </c>
      <c r="D64" s="121">
        <f>INDEX(章节关卡!$D$6:$D$34,芦花古楼!B64)*芦花古楼!C64</f>
        <v>810</v>
      </c>
      <c r="E64" s="22">
        <f t="shared" si="2"/>
        <v>60</v>
      </c>
      <c r="F64" s="22">
        <f t="shared" si="3"/>
        <v>80</v>
      </c>
      <c r="G64" s="14">
        <f>INDEX(章节关卡!$F$6:$F$34,芦花古楼!B64)*芦花古楼!C64</f>
        <v>2250</v>
      </c>
      <c r="H64" s="14">
        <v>200</v>
      </c>
      <c r="K64" s="17">
        <v>60</v>
      </c>
      <c r="L64" s="121">
        <f t="shared" si="4"/>
        <v>15</v>
      </c>
      <c r="M64" s="108">
        <v>60</v>
      </c>
      <c r="N64" s="121">
        <f>INDEX(章节关卡!$D$6:$D$34,芦花古楼!L64)*芦花古楼!M64</f>
        <v>1800</v>
      </c>
      <c r="O64" s="22">
        <f t="shared" si="5"/>
        <v>65</v>
      </c>
      <c r="P64" s="22">
        <f t="shared" si="6"/>
        <v>80</v>
      </c>
      <c r="Q64" s="14">
        <f>INDEX(章节关卡!$F$6:$F$34,芦花古楼!L64)*芦花古楼!M64</f>
        <v>4800</v>
      </c>
      <c r="R64" s="14">
        <v>200</v>
      </c>
      <c r="U64" s="17">
        <v>60</v>
      </c>
      <c r="V64" s="25">
        <v>15</v>
      </c>
      <c r="W64" s="108">
        <v>90</v>
      </c>
      <c r="X64" s="25">
        <f>INDEX(章节关卡!$D$6:$D$20,芦花古楼!V64)*芦花古楼!W64</f>
        <v>2700</v>
      </c>
      <c r="Y64" s="22">
        <f t="shared" si="18"/>
        <v>70</v>
      </c>
      <c r="Z64" s="22">
        <f t="shared" si="19"/>
        <v>80</v>
      </c>
      <c r="AA64" s="14">
        <f>INDEX(章节关卡!$F$6:$F$20,芦花古楼!V64)*芦花古楼!W64</f>
        <v>7200</v>
      </c>
      <c r="AB64" s="14">
        <v>200</v>
      </c>
      <c r="AE64" s="17">
        <v>60</v>
      </c>
      <c r="AF64" s="55">
        <v>15</v>
      </c>
      <c r="AG64" s="108">
        <v>90</v>
      </c>
      <c r="AH64" s="25">
        <f>INDEX(章节关卡!$D$6:$D$20,芦花古楼!AF64)*芦花古楼!AG64</f>
        <v>2700</v>
      </c>
      <c r="AI64" s="22">
        <f t="shared" si="7"/>
        <v>75</v>
      </c>
      <c r="AJ64" s="22">
        <f t="shared" si="8"/>
        <v>80</v>
      </c>
      <c r="AK64" s="14">
        <f>INDEX(章节关卡!$F$6:$F$20,芦花古楼!AF64)*芦花古楼!AG64</f>
        <v>7200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2"/>
        <v>19</v>
      </c>
      <c r="AU64" s="18">
        <v>59</v>
      </c>
      <c r="AV64" s="18">
        <f t="shared" si="13"/>
        <v>20</v>
      </c>
      <c r="AX64" s="18">
        <v>59</v>
      </c>
      <c r="AY64" s="18">
        <f t="shared" si="14"/>
        <v>21</v>
      </c>
      <c r="BB64" s="18">
        <v>59</v>
      </c>
      <c r="BC64" s="14">
        <f t="shared" si="20"/>
        <v>195</v>
      </c>
      <c r="BD64" s="14">
        <f t="shared" si="21"/>
        <v>420</v>
      </c>
      <c r="BE64" s="14" t="e">
        <f t="shared" si="22"/>
        <v>#REF!</v>
      </c>
      <c r="BF64" s="14">
        <f t="shared" si="15"/>
        <v>1000</v>
      </c>
      <c r="BG64" s="14">
        <f t="shared" si="16"/>
        <v>610</v>
      </c>
      <c r="BH64" s="14">
        <f t="shared" si="17"/>
        <v>1220</v>
      </c>
      <c r="CF64" s="64">
        <v>60</v>
      </c>
      <c r="CG64" s="64">
        <v>1</v>
      </c>
      <c r="CH64" s="64" t="s">
        <v>380</v>
      </c>
      <c r="CI64" s="64">
        <v>60</v>
      </c>
      <c r="CJ64" s="64"/>
      <c r="CK64" s="64"/>
      <c r="CL64" s="64"/>
      <c r="CM64" s="64" t="s">
        <v>584</v>
      </c>
      <c r="CN64" s="64">
        <v>3600</v>
      </c>
      <c r="CO64" s="64" t="s">
        <v>585</v>
      </c>
      <c r="CP64" s="64">
        <v>60</v>
      </c>
      <c r="CQ64" s="64" t="s">
        <v>415</v>
      </c>
      <c r="CR64" s="64">
        <v>2</v>
      </c>
      <c r="CS64" s="64" t="s">
        <v>585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15</v>
      </c>
      <c r="C65" s="108">
        <v>30</v>
      </c>
      <c r="D65" s="121">
        <f>INDEX(章节关卡!$D$6:$D$34,芦花古楼!B65)*芦花古楼!C65</f>
        <v>900</v>
      </c>
      <c r="E65" s="22">
        <f t="shared" si="2"/>
        <v>65</v>
      </c>
      <c r="F65" s="22">
        <f t="shared" si="3"/>
        <v>80</v>
      </c>
      <c r="G65" s="14">
        <f>INDEX(章节关卡!$F$6:$F$34,芦花古楼!B65)*芦花古楼!C65</f>
        <v>2400</v>
      </c>
      <c r="H65" s="14">
        <v>200</v>
      </c>
      <c r="K65" s="17">
        <v>61</v>
      </c>
      <c r="L65" s="121">
        <f t="shared" si="4"/>
        <v>16</v>
      </c>
      <c r="M65" s="108">
        <v>60</v>
      </c>
      <c r="N65" s="121">
        <f>INDEX(章节关卡!$D$6:$D$34,芦花古楼!L65)*芦花古楼!M65</f>
        <v>1920</v>
      </c>
      <c r="O65" s="22">
        <f t="shared" si="5"/>
        <v>70</v>
      </c>
      <c r="P65" s="22">
        <f t="shared" si="6"/>
        <v>80</v>
      </c>
      <c r="Q65" s="14">
        <f>INDEX(章节关卡!$F$6:$F$34,芦花古楼!L65)*芦花古楼!M65</f>
        <v>5400</v>
      </c>
      <c r="R65" s="14">
        <v>200</v>
      </c>
      <c r="U65" s="17">
        <v>61</v>
      </c>
      <c r="V65" s="25">
        <v>16</v>
      </c>
      <c r="W65" s="108">
        <v>90</v>
      </c>
      <c r="X65" s="25" t="e">
        <f>INDEX(章节关卡!$D$6:$D$20,芦花古楼!V65)*芦花古楼!W65</f>
        <v>#REF!</v>
      </c>
      <c r="Y65" s="22">
        <f t="shared" si="18"/>
        <v>75</v>
      </c>
      <c r="Z65" s="22">
        <f t="shared" si="19"/>
        <v>80</v>
      </c>
      <c r="AA65" s="14" t="e">
        <f>INDEX(章节关卡!$F$6:$F$20,芦花古楼!V65)*芦花古楼!W65</f>
        <v>#REF!</v>
      </c>
      <c r="AB65" s="14">
        <v>200</v>
      </c>
      <c r="AE65" s="17">
        <v>61</v>
      </c>
      <c r="AF65" s="55">
        <v>16</v>
      </c>
      <c r="AG65" s="108">
        <v>90</v>
      </c>
      <c r="AH65" s="25" t="e">
        <f>INDEX(章节关卡!$D$6:$D$20,芦花古楼!AF65)*芦花古楼!AG65</f>
        <v>#REF!</v>
      </c>
      <c r="AI65" s="22">
        <f t="shared" si="7"/>
        <v>80</v>
      </c>
      <c r="AJ65" s="22">
        <f t="shared" si="8"/>
        <v>80</v>
      </c>
      <c r="AK65" s="14" t="e">
        <f>INDEX(章节关卡!$F$6:$F$20,芦花古楼!AF65)*芦花古楼!AG65</f>
        <v>#REF!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2"/>
        <v>19</v>
      </c>
      <c r="AU65" s="18">
        <v>60</v>
      </c>
      <c r="AV65" s="18">
        <f t="shared" si="13"/>
        <v>20</v>
      </c>
      <c r="AX65" s="18">
        <v>60</v>
      </c>
      <c r="AY65" s="18">
        <f t="shared" si="14"/>
        <v>21</v>
      </c>
      <c r="BB65" s="18">
        <v>60</v>
      </c>
      <c r="BC65" s="14">
        <f t="shared" si="20"/>
        <v>190</v>
      </c>
      <c r="BD65" s="14">
        <f t="shared" si="21"/>
        <v>420</v>
      </c>
      <c r="BE65" s="14" t="e">
        <f t="shared" si="22"/>
        <v>#REF!</v>
      </c>
      <c r="BF65" s="14">
        <f t="shared" si="15"/>
        <v>1000</v>
      </c>
      <c r="BG65" s="14">
        <f t="shared" si="16"/>
        <v>610</v>
      </c>
      <c r="BH65" s="14">
        <f t="shared" si="17"/>
        <v>1220</v>
      </c>
      <c r="CF65" s="64">
        <v>61</v>
      </c>
      <c r="CG65" s="64">
        <v>1</v>
      </c>
      <c r="CH65" s="64" t="s">
        <v>380</v>
      </c>
      <c r="CI65" s="64">
        <v>61</v>
      </c>
      <c r="CJ65" s="64"/>
      <c r="CK65" s="64"/>
      <c r="CL65" s="64"/>
      <c r="CM65" s="64" t="s">
        <v>584</v>
      </c>
      <c r="CN65" s="64">
        <v>3600</v>
      </c>
      <c r="CO65" s="64" t="s">
        <v>585</v>
      </c>
      <c r="CP65" s="64">
        <v>65</v>
      </c>
      <c r="CQ65" s="64"/>
      <c r="CR65" s="64"/>
      <c r="CS65" s="64" t="s">
        <v>585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121">
        <v>15</v>
      </c>
      <c r="C66" s="108">
        <v>30</v>
      </c>
      <c r="D66" s="121">
        <f>INDEX(章节关卡!$D$6:$D$34,芦花古楼!B66)*芦花古楼!C66</f>
        <v>900</v>
      </c>
      <c r="E66" s="22">
        <f t="shared" si="2"/>
        <v>65</v>
      </c>
      <c r="F66" s="22">
        <f t="shared" si="3"/>
        <v>80</v>
      </c>
      <c r="G66" s="14">
        <f>INDEX(章节关卡!$F$6:$F$34,芦花古楼!B66)*芦花古楼!C66</f>
        <v>2400</v>
      </c>
      <c r="H66" s="14">
        <v>200</v>
      </c>
      <c r="K66" s="17">
        <v>62</v>
      </c>
      <c r="L66" s="121">
        <f t="shared" si="4"/>
        <v>16</v>
      </c>
      <c r="M66" s="108">
        <v>60</v>
      </c>
      <c r="N66" s="121">
        <f>INDEX(章节关卡!$D$6:$D$34,芦花古楼!L66)*芦花古楼!M66</f>
        <v>1920</v>
      </c>
      <c r="O66" s="22">
        <f t="shared" si="5"/>
        <v>70</v>
      </c>
      <c r="P66" s="22">
        <f t="shared" si="6"/>
        <v>80</v>
      </c>
      <c r="Q66" s="14">
        <f>INDEX(章节关卡!$F$6:$F$34,芦花古楼!L66)*芦花古楼!M66</f>
        <v>5400</v>
      </c>
      <c r="R66" s="14">
        <v>200</v>
      </c>
      <c r="U66" s="17">
        <v>62</v>
      </c>
      <c r="V66" s="25">
        <v>16</v>
      </c>
      <c r="W66" s="108">
        <v>90</v>
      </c>
      <c r="X66" s="25" t="e">
        <f>INDEX(章节关卡!$D$6:$D$20,芦花古楼!V66)*芦花古楼!W66</f>
        <v>#REF!</v>
      </c>
      <c r="Y66" s="22">
        <f t="shared" si="18"/>
        <v>75</v>
      </c>
      <c r="Z66" s="22">
        <f t="shared" si="19"/>
        <v>80</v>
      </c>
      <c r="AA66" s="14" t="e">
        <f>INDEX(章节关卡!$F$6:$F$20,芦花古楼!V66)*芦花古楼!W66</f>
        <v>#REF!</v>
      </c>
      <c r="AB66" s="14">
        <v>200</v>
      </c>
      <c r="AE66" s="17">
        <v>62</v>
      </c>
      <c r="AF66" s="55">
        <v>16</v>
      </c>
      <c r="AG66" s="108">
        <v>90</v>
      </c>
      <c r="AH66" s="25" t="e">
        <f>INDEX(章节关卡!$D$6:$D$20,芦花古楼!AF66)*芦花古楼!AG66</f>
        <v>#REF!</v>
      </c>
      <c r="AI66" s="22">
        <f t="shared" si="7"/>
        <v>80</v>
      </c>
      <c r="AJ66" s="22">
        <f t="shared" si="8"/>
        <v>80</v>
      </c>
      <c r="AK66" s="14" t="e">
        <f>INDEX(章节关卡!$F$6:$F$20,芦花古楼!AF66)*芦花古楼!AG66</f>
        <v>#REF!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2"/>
        <v>20</v>
      </c>
      <c r="AU66" s="18">
        <v>61</v>
      </c>
      <c r="AV66" s="18">
        <f t="shared" si="13"/>
        <v>21</v>
      </c>
      <c r="AX66" s="18">
        <v>61</v>
      </c>
      <c r="AY66" s="18">
        <f t="shared" si="14"/>
        <v>22</v>
      </c>
      <c r="BB66" s="18">
        <v>61</v>
      </c>
      <c r="BC66" s="14">
        <f t="shared" si="20"/>
        <v>200</v>
      </c>
      <c r="BD66" s="14">
        <f t="shared" si="21"/>
        <v>420</v>
      </c>
      <c r="BE66" s="14" t="e">
        <f t="shared" si="22"/>
        <v>#REF!</v>
      </c>
      <c r="BF66" s="14">
        <f t="shared" si="15"/>
        <v>1000</v>
      </c>
      <c r="BG66" s="14">
        <f t="shared" si="16"/>
        <v>620</v>
      </c>
      <c r="BH66" s="14">
        <f t="shared" si="17"/>
        <v>1240</v>
      </c>
      <c r="CF66" s="64">
        <v>62</v>
      </c>
      <c r="CG66" s="64">
        <v>1</v>
      </c>
      <c r="CH66" s="64" t="s">
        <v>380</v>
      </c>
      <c r="CI66" s="64">
        <v>62</v>
      </c>
      <c r="CJ66" s="64"/>
      <c r="CK66" s="64"/>
      <c r="CL66" s="64"/>
      <c r="CM66" s="64" t="s">
        <v>584</v>
      </c>
      <c r="CN66" s="64">
        <v>3600</v>
      </c>
      <c r="CO66" s="64" t="s">
        <v>585</v>
      </c>
      <c r="CP66" s="64">
        <v>65</v>
      </c>
      <c r="CQ66" s="64"/>
      <c r="CR66" s="64"/>
      <c r="CS66" s="64" t="s">
        <v>585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121">
        <v>15</v>
      </c>
      <c r="C67" s="108">
        <v>30</v>
      </c>
      <c r="D67" s="121">
        <f>INDEX(章节关卡!$D$6:$D$34,芦花古楼!B67)*芦花古楼!C67</f>
        <v>900</v>
      </c>
      <c r="E67" s="22">
        <f t="shared" si="2"/>
        <v>65</v>
      </c>
      <c r="F67" s="22">
        <f t="shared" si="3"/>
        <v>80</v>
      </c>
      <c r="G67" s="14">
        <f>INDEX(章节关卡!$F$6:$F$34,芦花古楼!B67)*芦花古楼!C67</f>
        <v>2400</v>
      </c>
      <c r="H67" s="14">
        <v>200</v>
      </c>
      <c r="K67" s="17">
        <v>63</v>
      </c>
      <c r="L67" s="121">
        <f t="shared" si="4"/>
        <v>16</v>
      </c>
      <c r="M67" s="108">
        <v>60</v>
      </c>
      <c r="N67" s="121">
        <f>INDEX(章节关卡!$D$6:$D$34,芦花古楼!L67)*芦花古楼!M67</f>
        <v>1920</v>
      </c>
      <c r="O67" s="22">
        <f t="shared" si="5"/>
        <v>70</v>
      </c>
      <c r="P67" s="22">
        <f t="shared" si="6"/>
        <v>80</v>
      </c>
      <c r="Q67" s="14">
        <f>INDEX(章节关卡!$F$6:$F$34,芦花古楼!L67)*芦花古楼!M67</f>
        <v>5400</v>
      </c>
      <c r="R67" s="14">
        <v>200</v>
      </c>
      <c r="U67" s="17">
        <v>63</v>
      </c>
      <c r="V67" s="25">
        <v>16</v>
      </c>
      <c r="W67" s="108">
        <v>90</v>
      </c>
      <c r="X67" s="25" t="e">
        <f>INDEX(章节关卡!$D$6:$D$20,芦花古楼!V67)*芦花古楼!W67</f>
        <v>#REF!</v>
      </c>
      <c r="Y67" s="22">
        <f t="shared" si="18"/>
        <v>75</v>
      </c>
      <c r="Z67" s="22">
        <f t="shared" si="19"/>
        <v>80</v>
      </c>
      <c r="AA67" s="14" t="e">
        <f>INDEX(章节关卡!$F$6:$F$20,芦花古楼!V67)*芦花古楼!W67</f>
        <v>#REF!</v>
      </c>
      <c r="AB67" s="14">
        <v>200</v>
      </c>
      <c r="AE67" s="17">
        <v>63</v>
      </c>
      <c r="AF67" s="55">
        <v>16</v>
      </c>
      <c r="AG67" s="108">
        <v>90</v>
      </c>
      <c r="AH67" s="25" t="e">
        <f>INDEX(章节关卡!$D$6:$D$20,芦花古楼!AF67)*芦花古楼!AG67</f>
        <v>#REF!</v>
      </c>
      <c r="AI67" s="22">
        <f t="shared" si="7"/>
        <v>80</v>
      </c>
      <c r="AJ67" s="22">
        <f t="shared" si="8"/>
        <v>80</v>
      </c>
      <c r="AK67" s="14" t="e">
        <f>INDEX(章节关卡!$F$6:$F$20,芦花古楼!AF67)*芦花古楼!AG67</f>
        <v>#REF!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2"/>
        <v>21</v>
      </c>
      <c r="AU67" s="18">
        <v>62</v>
      </c>
      <c r="AV67" s="18">
        <f t="shared" si="13"/>
        <v>22</v>
      </c>
      <c r="AX67" s="18">
        <v>62</v>
      </c>
      <c r="AY67" s="18">
        <f t="shared" si="14"/>
        <v>23</v>
      </c>
      <c r="BB67" s="18">
        <v>62</v>
      </c>
      <c r="BC67" s="14">
        <f t="shared" si="20"/>
        <v>100</v>
      </c>
      <c r="BD67" s="14">
        <f t="shared" si="21"/>
        <v>420</v>
      </c>
      <c r="BE67" s="14" t="e">
        <f t="shared" si="22"/>
        <v>#REF!</v>
      </c>
      <c r="BF67" s="14">
        <f t="shared" si="15"/>
        <v>1000</v>
      </c>
      <c r="BG67" s="14">
        <f t="shared" si="16"/>
        <v>520</v>
      </c>
      <c r="BH67" s="14">
        <f t="shared" si="17"/>
        <v>1040</v>
      </c>
      <c r="CF67" s="64">
        <v>63</v>
      </c>
      <c r="CG67" s="64">
        <v>1</v>
      </c>
      <c r="CH67" s="64" t="s">
        <v>380</v>
      </c>
      <c r="CI67" s="64">
        <v>63</v>
      </c>
      <c r="CJ67" s="64"/>
      <c r="CK67" s="64"/>
      <c r="CL67" s="64"/>
      <c r="CM67" s="64" t="s">
        <v>584</v>
      </c>
      <c r="CN67" s="64">
        <v>3600</v>
      </c>
      <c r="CO67" s="64" t="s">
        <v>585</v>
      </c>
      <c r="CP67" s="64">
        <v>65</v>
      </c>
      <c r="CQ67" s="64"/>
      <c r="CR67" s="64"/>
      <c r="CS67" s="64" t="s">
        <v>585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121">
        <v>15</v>
      </c>
      <c r="C68" s="108">
        <v>30</v>
      </c>
      <c r="D68" s="121">
        <f>INDEX(章节关卡!$D$6:$D$34,芦花古楼!B68)*芦花古楼!C68</f>
        <v>900</v>
      </c>
      <c r="E68" s="22">
        <f t="shared" si="2"/>
        <v>65</v>
      </c>
      <c r="F68" s="22">
        <f t="shared" si="3"/>
        <v>80</v>
      </c>
      <c r="G68" s="14">
        <f>INDEX(章节关卡!$F$6:$F$34,芦花古楼!B68)*芦花古楼!C68</f>
        <v>2400</v>
      </c>
      <c r="H68" s="14">
        <v>200</v>
      </c>
      <c r="K68" s="17">
        <v>64</v>
      </c>
      <c r="L68" s="121">
        <f t="shared" si="4"/>
        <v>16</v>
      </c>
      <c r="M68" s="108">
        <v>60</v>
      </c>
      <c r="N68" s="121">
        <f>INDEX(章节关卡!$D$6:$D$34,芦花古楼!L68)*芦花古楼!M68</f>
        <v>1920</v>
      </c>
      <c r="O68" s="22">
        <f t="shared" si="5"/>
        <v>70</v>
      </c>
      <c r="P68" s="22">
        <f t="shared" si="6"/>
        <v>80</v>
      </c>
      <c r="Q68" s="14">
        <f>INDEX(章节关卡!$F$6:$F$34,芦花古楼!L68)*芦花古楼!M68</f>
        <v>5400</v>
      </c>
      <c r="R68" s="14">
        <v>200</v>
      </c>
      <c r="U68" s="17">
        <v>64</v>
      </c>
      <c r="V68" s="25">
        <v>16</v>
      </c>
      <c r="W68" s="108">
        <v>90</v>
      </c>
      <c r="X68" s="25" t="e">
        <f>INDEX(章节关卡!$D$6:$D$20,芦花古楼!V68)*芦花古楼!W68</f>
        <v>#REF!</v>
      </c>
      <c r="Y68" s="22">
        <f t="shared" si="18"/>
        <v>75</v>
      </c>
      <c r="Z68" s="22">
        <f t="shared" si="19"/>
        <v>80</v>
      </c>
      <c r="AA68" s="14" t="e">
        <f>INDEX(章节关卡!$F$6:$F$20,芦花古楼!V68)*芦花古楼!W68</f>
        <v>#REF!</v>
      </c>
      <c r="AB68" s="14">
        <v>200</v>
      </c>
      <c r="AE68" s="17">
        <v>64</v>
      </c>
      <c r="AF68" s="55">
        <v>16</v>
      </c>
      <c r="AG68" s="108">
        <v>90</v>
      </c>
      <c r="AH68" s="25" t="e">
        <f>INDEX(章节关卡!$D$6:$D$20,芦花古楼!AF68)*芦花古楼!AG68</f>
        <v>#REF!</v>
      </c>
      <c r="AI68" s="22">
        <f t="shared" si="7"/>
        <v>80</v>
      </c>
      <c r="AJ68" s="22">
        <f t="shared" si="8"/>
        <v>80</v>
      </c>
      <c r="AK68" s="14" t="e">
        <f>INDEX(章节关卡!$F$6:$F$20,芦花古楼!AF68)*芦花古楼!AG68</f>
        <v>#REF!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2"/>
        <v>22</v>
      </c>
      <c r="AU68" s="18">
        <v>63</v>
      </c>
      <c r="AV68" s="18">
        <f t="shared" si="13"/>
        <v>23</v>
      </c>
      <c r="AX68" s="18">
        <v>63</v>
      </c>
      <c r="AY68" s="18">
        <f t="shared" si="14"/>
        <v>24</v>
      </c>
      <c r="BB68" s="18">
        <v>63</v>
      </c>
      <c r="BC68" s="14">
        <f t="shared" si="20"/>
        <v>195</v>
      </c>
      <c r="BD68" s="14">
        <f t="shared" si="21"/>
        <v>420</v>
      </c>
      <c r="BE68" s="14" t="e">
        <f t="shared" si="22"/>
        <v>#REF!</v>
      </c>
      <c r="BF68" s="14">
        <f t="shared" si="15"/>
        <v>1000</v>
      </c>
      <c r="BG68" s="14">
        <f t="shared" si="16"/>
        <v>615</v>
      </c>
      <c r="BH68" s="14">
        <f t="shared" si="17"/>
        <v>1230</v>
      </c>
      <c r="CF68" s="64">
        <v>64</v>
      </c>
      <c r="CG68" s="64">
        <v>1</v>
      </c>
      <c r="CH68" s="64" t="s">
        <v>380</v>
      </c>
      <c r="CI68" s="64">
        <v>64</v>
      </c>
      <c r="CJ68" s="64"/>
      <c r="CK68" s="64"/>
      <c r="CL68" s="64"/>
      <c r="CM68" s="64" t="s">
        <v>584</v>
      </c>
      <c r="CN68" s="64">
        <v>3600</v>
      </c>
      <c r="CO68" s="64" t="s">
        <v>585</v>
      </c>
      <c r="CP68" s="64">
        <v>65</v>
      </c>
      <c r="CQ68" s="64"/>
      <c r="CR68" s="64"/>
      <c r="CS68" s="64" t="s">
        <v>585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121">
        <v>15</v>
      </c>
      <c r="C69" s="108">
        <v>30</v>
      </c>
      <c r="D69" s="121">
        <f>INDEX(章节关卡!$D$6:$D$34,芦花古楼!B69)*芦花古楼!C69</f>
        <v>900</v>
      </c>
      <c r="E69" s="22">
        <f t="shared" si="2"/>
        <v>65</v>
      </c>
      <c r="F69" s="22">
        <f t="shared" si="3"/>
        <v>85</v>
      </c>
      <c r="G69" s="14">
        <f>INDEX(章节关卡!$F$6:$F$34,芦花古楼!B69)*芦花古楼!C69</f>
        <v>2400</v>
      </c>
      <c r="H69" s="14">
        <v>200</v>
      </c>
      <c r="K69" s="17">
        <v>65</v>
      </c>
      <c r="L69" s="121">
        <f t="shared" si="4"/>
        <v>16</v>
      </c>
      <c r="M69" s="108">
        <v>60</v>
      </c>
      <c r="N69" s="121">
        <f>INDEX(章节关卡!$D$6:$D$34,芦花古楼!L69)*芦花古楼!M69</f>
        <v>1920</v>
      </c>
      <c r="O69" s="22">
        <f t="shared" si="5"/>
        <v>70</v>
      </c>
      <c r="P69" s="22">
        <f t="shared" si="6"/>
        <v>85</v>
      </c>
      <c r="Q69" s="14">
        <f>INDEX(章节关卡!$F$6:$F$34,芦花古楼!L69)*芦花古楼!M69</f>
        <v>5400</v>
      </c>
      <c r="R69" s="14">
        <v>200</v>
      </c>
      <c r="U69" s="17">
        <v>65</v>
      </c>
      <c r="V69" s="25">
        <v>16</v>
      </c>
      <c r="W69" s="108">
        <v>90</v>
      </c>
      <c r="X69" s="25" t="e">
        <f>INDEX(章节关卡!$D$6:$D$20,芦花古楼!V69)*芦花古楼!W69</f>
        <v>#REF!</v>
      </c>
      <c r="Y69" s="22">
        <f t="shared" ref="Y69:Y104" si="23">INT((U69-1)/5+3)*5</f>
        <v>75</v>
      </c>
      <c r="Z69" s="22">
        <f t="shared" ref="Z69:Z104" si="24">INT(U69/5)*5+20</f>
        <v>85</v>
      </c>
      <c r="AA69" s="14" t="e">
        <f>INDEX(章节关卡!$F$6:$F$20,芦花古楼!V69)*芦花古楼!W69</f>
        <v>#REF!</v>
      </c>
      <c r="AB69" s="14">
        <v>200</v>
      </c>
      <c r="AE69" s="17">
        <v>65</v>
      </c>
      <c r="AF69" s="55">
        <v>16</v>
      </c>
      <c r="AG69" s="108">
        <v>90</v>
      </c>
      <c r="AH69" s="25" t="e">
        <f>INDEX(章节关卡!$D$6:$D$20,芦花古楼!AF69)*芦花古楼!AG69</f>
        <v>#REF!</v>
      </c>
      <c r="AI69" s="22">
        <f t="shared" si="7"/>
        <v>80</v>
      </c>
      <c r="AJ69" s="22">
        <f t="shared" si="8"/>
        <v>85</v>
      </c>
      <c r="AK69" s="14" t="e">
        <f>INDEX(章节关卡!$F$6:$F$20,芦花古楼!AF69)*芦花古楼!AG69</f>
        <v>#REF!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2"/>
        <v>23</v>
      </c>
      <c r="AU69" s="18">
        <v>64</v>
      </c>
      <c r="AV69" s="18">
        <f t="shared" si="13"/>
        <v>24</v>
      </c>
      <c r="AX69" s="18">
        <v>64</v>
      </c>
      <c r="AY69" s="18">
        <f t="shared" si="14"/>
        <v>25</v>
      </c>
      <c r="BB69" s="18">
        <v>64</v>
      </c>
      <c r="BC69" s="14">
        <f t="shared" si="20"/>
        <v>95</v>
      </c>
      <c r="BD69" s="14">
        <f t="shared" si="21"/>
        <v>420</v>
      </c>
      <c r="BE69" s="14">
        <f t="shared" si="22"/>
        <v>8400</v>
      </c>
      <c r="BF69" s="14">
        <f t="shared" si="15"/>
        <v>1000</v>
      </c>
      <c r="BG69" s="14">
        <f t="shared" si="16"/>
        <v>515</v>
      </c>
      <c r="BH69" s="14">
        <f t="shared" si="17"/>
        <v>1030</v>
      </c>
      <c r="CF69" s="64">
        <v>65</v>
      </c>
      <c r="CG69" s="64">
        <v>1</v>
      </c>
      <c r="CH69" s="64" t="s">
        <v>380</v>
      </c>
      <c r="CI69" s="64">
        <v>65</v>
      </c>
      <c r="CJ69" s="64"/>
      <c r="CK69" s="64"/>
      <c r="CL69" s="64"/>
      <c r="CM69" s="64" t="s">
        <v>584</v>
      </c>
      <c r="CN69" s="64">
        <v>4320</v>
      </c>
      <c r="CO69" s="64" t="s">
        <v>585</v>
      </c>
      <c r="CP69" s="64">
        <v>65</v>
      </c>
      <c r="CQ69" s="64" t="s">
        <v>586</v>
      </c>
      <c r="CR69" s="64">
        <v>2</v>
      </c>
      <c r="CS69" s="64" t="s">
        <v>585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16</v>
      </c>
      <c r="C70" s="108">
        <v>30</v>
      </c>
      <c r="D70" s="121">
        <f>INDEX(章节关卡!$D$6:$D$34,芦花古楼!B70)*芦花古楼!C70</f>
        <v>960</v>
      </c>
      <c r="E70" s="22">
        <f t="shared" ref="E70:E104" si="25">INT((A70-1)/5+1)*5</f>
        <v>70</v>
      </c>
      <c r="F70" s="22">
        <f t="shared" ref="F70:F104" si="26">INT(A70/5)*5+20</f>
        <v>85</v>
      </c>
      <c r="G70" s="14">
        <f>INDEX(章节关卡!$F$6:$F$34,芦花古楼!B70)*芦花古楼!C70</f>
        <v>2700</v>
      </c>
      <c r="H70" s="14">
        <v>200</v>
      </c>
      <c r="K70" s="17">
        <v>66</v>
      </c>
      <c r="L70" s="121">
        <f t="shared" ref="L70:L104" si="27">INT((K70-1)/5)+4</f>
        <v>17</v>
      </c>
      <c r="M70" s="108">
        <v>60</v>
      </c>
      <c r="N70" s="121">
        <f>INDEX(章节关卡!$D$6:$D$34,芦花古楼!L70)*芦花古楼!M70</f>
        <v>2100</v>
      </c>
      <c r="O70" s="22">
        <f t="shared" ref="O70:O104" si="28">INT((K70-1)/5+2)*5</f>
        <v>75</v>
      </c>
      <c r="P70" s="22">
        <f t="shared" ref="P70:P104" si="29">INT(K70/5)*5+20</f>
        <v>85</v>
      </c>
      <c r="Q70" s="14">
        <f>INDEX(章节关卡!$F$6:$F$34,芦花古楼!L70)*芦花古楼!M70</f>
        <v>6000</v>
      </c>
      <c r="R70" s="14">
        <v>200</v>
      </c>
      <c r="U70" s="17">
        <v>66</v>
      </c>
      <c r="V70" s="25">
        <v>17</v>
      </c>
      <c r="W70" s="108">
        <v>90</v>
      </c>
      <c r="X70" s="25" t="e">
        <f>INDEX(章节关卡!$D$6:$D$20,芦花古楼!V70)*芦花古楼!W70</f>
        <v>#REF!</v>
      </c>
      <c r="Y70" s="22">
        <f t="shared" si="23"/>
        <v>80</v>
      </c>
      <c r="Z70" s="22">
        <f t="shared" si="24"/>
        <v>85</v>
      </c>
      <c r="AA70" s="14" t="e">
        <f>INDEX(章节关卡!$F$6:$F$20,芦花古楼!V70)*芦花古楼!W70</f>
        <v>#REF!</v>
      </c>
      <c r="AB70" s="14">
        <v>200</v>
      </c>
      <c r="AE70" s="17">
        <v>66</v>
      </c>
      <c r="AF70" s="55">
        <v>17</v>
      </c>
      <c r="AG70" s="108">
        <v>90</v>
      </c>
      <c r="AH70" s="25" t="e">
        <f>INDEX(章节关卡!$D$6:$D$20,芦花古楼!AF70)*芦花古楼!AG70</f>
        <v>#REF!</v>
      </c>
      <c r="AI70" s="22">
        <f t="shared" ref="AI70:AI104" si="30">INT((AE70-1)/5+4)*5</f>
        <v>85</v>
      </c>
      <c r="AJ70" s="22">
        <f t="shared" ref="AJ70:AJ104" si="31">INT(AE70/5)*5+20</f>
        <v>85</v>
      </c>
      <c r="AK70" s="14" t="e">
        <f>INDEX(章节关卡!$F$6:$F$20,芦花古楼!AF70)*芦花古楼!AG70</f>
        <v>#REF!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2"/>
        <v>24</v>
      </c>
      <c r="AU70" s="18">
        <v>65</v>
      </c>
      <c r="AV70" s="18">
        <f t="shared" si="13"/>
        <v>25</v>
      </c>
      <c r="AX70" s="18">
        <v>65</v>
      </c>
      <c r="AY70" s="18">
        <f t="shared" si="14"/>
        <v>26</v>
      </c>
      <c r="BB70" s="18">
        <v>65</v>
      </c>
      <c r="BC70" s="14">
        <f t="shared" ref="BC70:BC101" si="32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3">INDEX($F$5:$F$104,MATCH(BB70,$AP$5:$AP$105,1)-1)+INDEX($P$5:$P$104,MATCH(BB70,$AS$5:$AS$105,1)-1)+INDEX($Z$5:$Z$104,MATCH(BB70,$AV$5:$AV$105,1)-1)+INDEX($AJ$5:$AJ$104,MATCH(BB70,$AY$5:$AY$105,1)-1)</f>
        <v>420</v>
      </c>
      <c r="BE70" s="14" t="e">
        <f t="shared" ref="BE70:BE105" si="34">SUMIFS($G$5:$G$104,$AP$6:$AP$105,"="&amp;BB70)+SUMIFS($Q$5:$Q$104,$AS$6:$AS$105,"="&amp;BB70)+SUMIFS($AA$5:$AA$104,$AV$6:$AV$105,"="&amp;BB70)+SUMIFS($AK$5:$AK$104,$AY$6:$AY$105,"="&amp;BB70)</f>
        <v>#REF!</v>
      </c>
      <c r="BF70" s="14">
        <f t="shared" si="15"/>
        <v>1000</v>
      </c>
      <c r="BG70" s="14">
        <f t="shared" si="16"/>
        <v>520</v>
      </c>
      <c r="BH70" s="14">
        <f t="shared" si="17"/>
        <v>1040</v>
      </c>
      <c r="CF70" s="64">
        <v>66</v>
      </c>
      <c r="CG70" s="64">
        <v>1</v>
      </c>
      <c r="CH70" s="64" t="s">
        <v>380</v>
      </c>
      <c r="CI70" s="64">
        <v>66</v>
      </c>
      <c r="CJ70" s="64"/>
      <c r="CK70" s="64"/>
      <c r="CL70" s="64"/>
      <c r="CM70" s="64" t="s">
        <v>584</v>
      </c>
      <c r="CN70" s="64">
        <v>4320</v>
      </c>
      <c r="CO70" s="64" t="s">
        <v>585</v>
      </c>
      <c r="CP70" s="64">
        <v>70</v>
      </c>
      <c r="CQ70" s="64"/>
      <c r="CR70" s="64"/>
      <c r="CS70" s="64" t="s">
        <v>585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121">
        <v>16</v>
      </c>
      <c r="C71" s="108">
        <v>30</v>
      </c>
      <c r="D71" s="121">
        <f>INDEX(章节关卡!$D$6:$D$34,芦花古楼!B71)*芦花古楼!C71</f>
        <v>960</v>
      </c>
      <c r="E71" s="22">
        <f t="shared" si="25"/>
        <v>70</v>
      </c>
      <c r="F71" s="22">
        <f t="shared" si="26"/>
        <v>85</v>
      </c>
      <c r="G71" s="14">
        <f>INDEX(章节关卡!$F$6:$F$34,芦花古楼!B71)*芦花古楼!C71</f>
        <v>2700</v>
      </c>
      <c r="H71" s="14">
        <v>200</v>
      </c>
      <c r="K71" s="17">
        <v>67</v>
      </c>
      <c r="L71" s="121">
        <f t="shared" si="27"/>
        <v>17</v>
      </c>
      <c r="M71" s="108">
        <v>60</v>
      </c>
      <c r="N71" s="121">
        <f>INDEX(章节关卡!$D$6:$D$34,芦花古楼!L71)*芦花古楼!M71</f>
        <v>2100</v>
      </c>
      <c r="O71" s="22">
        <f t="shared" si="28"/>
        <v>75</v>
      </c>
      <c r="P71" s="22">
        <f t="shared" si="29"/>
        <v>85</v>
      </c>
      <c r="Q71" s="14">
        <f>INDEX(章节关卡!$F$6:$F$34,芦花古楼!L71)*芦花古楼!M71</f>
        <v>6000</v>
      </c>
      <c r="R71" s="14">
        <v>200</v>
      </c>
      <c r="U71" s="17">
        <v>67</v>
      </c>
      <c r="V71" s="25">
        <v>17</v>
      </c>
      <c r="W71" s="108">
        <v>90</v>
      </c>
      <c r="X71" s="25" t="e">
        <f>INDEX(章节关卡!$D$6:$D$20,芦花古楼!V71)*芦花古楼!W71</f>
        <v>#REF!</v>
      </c>
      <c r="Y71" s="22">
        <f t="shared" si="23"/>
        <v>80</v>
      </c>
      <c r="Z71" s="22">
        <f t="shared" si="24"/>
        <v>85</v>
      </c>
      <c r="AA71" s="14" t="e">
        <f>INDEX(章节关卡!$F$6:$F$20,芦花古楼!V71)*芦花古楼!W71</f>
        <v>#REF!</v>
      </c>
      <c r="AB71" s="14">
        <v>200</v>
      </c>
      <c r="AE71" s="17">
        <v>67</v>
      </c>
      <c r="AF71" s="55">
        <v>17</v>
      </c>
      <c r="AG71" s="108">
        <v>90</v>
      </c>
      <c r="AH71" s="25" t="e">
        <f>INDEX(章节关卡!$D$6:$D$20,芦花古楼!AF71)*芦花古楼!AG71</f>
        <v>#REF!</v>
      </c>
      <c r="AI71" s="22">
        <f t="shared" si="30"/>
        <v>85</v>
      </c>
      <c r="AJ71" s="22">
        <f t="shared" si="31"/>
        <v>85</v>
      </c>
      <c r="AK71" s="14" t="e">
        <f>INDEX(章节关卡!$F$6:$F$20,芦花古楼!AF71)*芦花古楼!AG71</f>
        <v>#REF!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5">AP71+1</f>
        <v>25</v>
      </c>
      <c r="AU71" s="18">
        <v>66</v>
      </c>
      <c r="AV71" s="18">
        <f t="shared" ref="AV71:AV105" si="36">AS71+1</f>
        <v>26</v>
      </c>
      <c r="AX71" s="18">
        <v>66</v>
      </c>
      <c r="AY71" s="18">
        <f t="shared" ref="AY71:AY105" si="37">AV71+1</f>
        <v>27</v>
      </c>
      <c r="BB71" s="18">
        <v>66</v>
      </c>
      <c r="BC71" s="14">
        <f t="shared" si="32"/>
        <v>195</v>
      </c>
      <c r="BD71" s="14">
        <f t="shared" si="33"/>
        <v>420</v>
      </c>
      <c r="BE71" s="14" t="e">
        <f t="shared" si="34"/>
        <v>#REF!</v>
      </c>
      <c r="BF71" s="14">
        <f t="shared" ref="BF71:BF105" si="38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9">BC71+BD70</f>
        <v>615</v>
      </c>
      <c r="BH71" s="14">
        <f t="shared" ref="BH71:BH134" si="40">BG71*BH$3</f>
        <v>1230</v>
      </c>
      <c r="CF71" s="64">
        <v>67</v>
      </c>
      <c r="CG71" s="64">
        <v>1</v>
      </c>
      <c r="CH71" s="64" t="s">
        <v>380</v>
      </c>
      <c r="CI71" s="64">
        <v>67</v>
      </c>
      <c r="CJ71" s="64"/>
      <c r="CK71" s="64"/>
      <c r="CL71" s="64"/>
      <c r="CM71" s="64" t="s">
        <v>584</v>
      </c>
      <c r="CN71" s="64">
        <v>4320</v>
      </c>
      <c r="CO71" s="64" t="s">
        <v>585</v>
      </c>
      <c r="CP71" s="64">
        <v>70</v>
      </c>
      <c r="CQ71" s="64"/>
      <c r="CR71" s="64"/>
      <c r="CS71" s="64" t="s">
        <v>585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121">
        <v>16</v>
      </c>
      <c r="C72" s="108">
        <v>30</v>
      </c>
      <c r="D72" s="121">
        <f>INDEX(章节关卡!$D$6:$D$34,芦花古楼!B72)*芦花古楼!C72</f>
        <v>960</v>
      </c>
      <c r="E72" s="22">
        <f t="shared" si="25"/>
        <v>70</v>
      </c>
      <c r="F72" s="22">
        <f t="shared" si="26"/>
        <v>85</v>
      </c>
      <c r="G72" s="14">
        <f>INDEX(章节关卡!$F$6:$F$34,芦花古楼!B72)*芦花古楼!C72</f>
        <v>2700</v>
      </c>
      <c r="H72" s="14">
        <v>200</v>
      </c>
      <c r="K72" s="17">
        <v>68</v>
      </c>
      <c r="L72" s="121">
        <f t="shared" si="27"/>
        <v>17</v>
      </c>
      <c r="M72" s="108">
        <v>60</v>
      </c>
      <c r="N72" s="121">
        <f>INDEX(章节关卡!$D$6:$D$34,芦花古楼!L72)*芦花古楼!M72</f>
        <v>2100</v>
      </c>
      <c r="O72" s="22">
        <f t="shared" si="28"/>
        <v>75</v>
      </c>
      <c r="P72" s="22">
        <f t="shared" si="29"/>
        <v>85</v>
      </c>
      <c r="Q72" s="14">
        <f>INDEX(章节关卡!$F$6:$F$34,芦花古楼!L72)*芦花古楼!M72</f>
        <v>6000</v>
      </c>
      <c r="R72" s="14">
        <v>200</v>
      </c>
      <c r="U72" s="17">
        <v>68</v>
      </c>
      <c r="V72" s="25">
        <v>17</v>
      </c>
      <c r="W72" s="108">
        <v>90</v>
      </c>
      <c r="X72" s="25" t="e">
        <f>INDEX(章节关卡!$D$6:$D$20,芦花古楼!V72)*芦花古楼!W72</f>
        <v>#REF!</v>
      </c>
      <c r="Y72" s="22">
        <f t="shared" si="23"/>
        <v>80</v>
      </c>
      <c r="Z72" s="22">
        <f t="shared" si="24"/>
        <v>85</v>
      </c>
      <c r="AA72" s="14" t="e">
        <f>INDEX(章节关卡!$F$6:$F$20,芦花古楼!V72)*芦花古楼!W72</f>
        <v>#REF!</v>
      </c>
      <c r="AB72" s="14">
        <v>200</v>
      </c>
      <c r="AE72" s="17">
        <v>68</v>
      </c>
      <c r="AF72" s="55">
        <v>17</v>
      </c>
      <c r="AG72" s="108">
        <v>90</v>
      </c>
      <c r="AH72" s="25" t="e">
        <f>INDEX(章节关卡!$D$6:$D$20,芦花古楼!AF72)*芦花古楼!AG72</f>
        <v>#REF!</v>
      </c>
      <c r="AI72" s="22">
        <f t="shared" si="30"/>
        <v>85</v>
      </c>
      <c r="AJ72" s="22">
        <f t="shared" si="31"/>
        <v>85</v>
      </c>
      <c r="AK72" s="14" t="e">
        <f>INDEX(章节关卡!$F$6:$F$20,芦花古楼!AF72)*芦花古楼!AG72</f>
        <v>#REF!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5"/>
        <v>26</v>
      </c>
      <c r="AU72" s="18">
        <v>67</v>
      </c>
      <c r="AV72" s="18">
        <f t="shared" si="36"/>
        <v>27</v>
      </c>
      <c r="AX72" s="18">
        <v>67</v>
      </c>
      <c r="AY72" s="18">
        <f t="shared" si="37"/>
        <v>28</v>
      </c>
      <c r="BB72" s="18">
        <v>67</v>
      </c>
      <c r="BC72" s="14">
        <f t="shared" si="32"/>
        <v>95</v>
      </c>
      <c r="BD72" s="14">
        <f t="shared" si="33"/>
        <v>420</v>
      </c>
      <c r="BE72" s="14">
        <f t="shared" si="34"/>
        <v>8400</v>
      </c>
      <c r="BF72" s="14">
        <f t="shared" si="38"/>
        <v>1000</v>
      </c>
      <c r="BG72" s="14">
        <f t="shared" si="39"/>
        <v>515</v>
      </c>
      <c r="BH72" s="14">
        <f t="shared" si="40"/>
        <v>1030</v>
      </c>
      <c r="CF72" s="64">
        <v>68</v>
      </c>
      <c r="CG72" s="64">
        <v>1</v>
      </c>
      <c r="CH72" s="64" t="s">
        <v>380</v>
      </c>
      <c r="CI72" s="64">
        <v>68</v>
      </c>
      <c r="CJ72" s="64"/>
      <c r="CK72" s="64"/>
      <c r="CL72" s="64"/>
      <c r="CM72" s="64" t="s">
        <v>584</v>
      </c>
      <c r="CN72" s="64">
        <v>4320</v>
      </c>
      <c r="CO72" s="64" t="s">
        <v>585</v>
      </c>
      <c r="CP72" s="64">
        <v>70</v>
      </c>
      <c r="CQ72" s="64"/>
      <c r="CR72" s="64"/>
      <c r="CS72" s="64" t="s">
        <v>585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121">
        <v>16</v>
      </c>
      <c r="C73" s="108">
        <v>30</v>
      </c>
      <c r="D73" s="121">
        <f>INDEX(章节关卡!$D$6:$D$34,芦花古楼!B73)*芦花古楼!C73</f>
        <v>960</v>
      </c>
      <c r="E73" s="22">
        <f t="shared" si="25"/>
        <v>70</v>
      </c>
      <c r="F73" s="22">
        <f t="shared" si="26"/>
        <v>85</v>
      </c>
      <c r="G73" s="14">
        <f>INDEX(章节关卡!$F$6:$F$34,芦花古楼!B73)*芦花古楼!C73</f>
        <v>2700</v>
      </c>
      <c r="H73" s="14">
        <v>200</v>
      </c>
      <c r="K73" s="17">
        <v>69</v>
      </c>
      <c r="L73" s="121">
        <f t="shared" si="27"/>
        <v>17</v>
      </c>
      <c r="M73" s="108">
        <v>60</v>
      </c>
      <c r="N73" s="121">
        <f>INDEX(章节关卡!$D$6:$D$34,芦花古楼!L73)*芦花古楼!M73</f>
        <v>2100</v>
      </c>
      <c r="O73" s="22">
        <f t="shared" si="28"/>
        <v>75</v>
      </c>
      <c r="P73" s="22">
        <f t="shared" si="29"/>
        <v>85</v>
      </c>
      <c r="Q73" s="14">
        <f>INDEX(章节关卡!$F$6:$F$34,芦花古楼!L73)*芦花古楼!M73</f>
        <v>6000</v>
      </c>
      <c r="R73" s="14">
        <v>200</v>
      </c>
      <c r="U73" s="17">
        <v>69</v>
      </c>
      <c r="V73" s="25">
        <v>17</v>
      </c>
      <c r="W73" s="108">
        <v>90</v>
      </c>
      <c r="X73" s="25" t="e">
        <f>INDEX(章节关卡!$D$6:$D$20,芦花古楼!V73)*芦花古楼!W73</f>
        <v>#REF!</v>
      </c>
      <c r="Y73" s="22">
        <f t="shared" si="23"/>
        <v>80</v>
      </c>
      <c r="Z73" s="22">
        <f t="shared" si="24"/>
        <v>85</v>
      </c>
      <c r="AA73" s="14" t="e">
        <f>INDEX(章节关卡!$F$6:$F$20,芦花古楼!V73)*芦花古楼!W73</f>
        <v>#REF!</v>
      </c>
      <c r="AB73" s="14">
        <v>200</v>
      </c>
      <c r="AE73" s="17">
        <v>69</v>
      </c>
      <c r="AF73" s="55">
        <v>17</v>
      </c>
      <c r="AG73" s="108">
        <v>90</v>
      </c>
      <c r="AH73" s="25" t="e">
        <f>INDEX(章节关卡!$D$6:$D$20,芦花古楼!AF73)*芦花古楼!AG73</f>
        <v>#REF!</v>
      </c>
      <c r="AI73" s="22">
        <f t="shared" si="30"/>
        <v>85</v>
      </c>
      <c r="AJ73" s="22">
        <f t="shared" si="31"/>
        <v>85</v>
      </c>
      <c r="AK73" s="14" t="e">
        <f>INDEX(章节关卡!$F$6:$F$20,芦花古楼!AF73)*芦花古楼!AG73</f>
        <v>#REF!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5"/>
        <v>27</v>
      </c>
      <c r="AU73" s="18">
        <v>68</v>
      </c>
      <c r="AV73" s="18">
        <f t="shared" si="36"/>
        <v>28</v>
      </c>
      <c r="AX73" s="18">
        <v>68</v>
      </c>
      <c r="AY73" s="18">
        <f t="shared" si="37"/>
        <v>29</v>
      </c>
      <c r="BB73" s="18">
        <v>68</v>
      </c>
      <c r="BC73" s="14">
        <f t="shared" si="32"/>
        <v>100</v>
      </c>
      <c r="BD73" s="14">
        <f t="shared" si="33"/>
        <v>420</v>
      </c>
      <c r="BE73" s="14" t="e">
        <f t="shared" si="34"/>
        <v>#REF!</v>
      </c>
      <c r="BF73" s="14">
        <f t="shared" si="38"/>
        <v>1000</v>
      </c>
      <c r="BG73" s="14">
        <f t="shared" si="39"/>
        <v>520</v>
      </c>
      <c r="BH73" s="14">
        <f t="shared" si="40"/>
        <v>1040</v>
      </c>
      <c r="CF73" s="64">
        <v>69</v>
      </c>
      <c r="CG73" s="64">
        <v>1</v>
      </c>
      <c r="CH73" s="64" t="s">
        <v>380</v>
      </c>
      <c r="CI73" s="64">
        <v>69</v>
      </c>
      <c r="CJ73" s="64"/>
      <c r="CK73" s="64"/>
      <c r="CL73" s="64"/>
      <c r="CM73" s="64" t="s">
        <v>584</v>
      </c>
      <c r="CN73" s="64">
        <v>4320</v>
      </c>
      <c r="CO73" s="64" t="s">
        <v>585</v>
      </c>
      <c r="CP73" s="64">
        <v>70</v>
      </c>
      <c r="CQ73" s="64"/>
      <c r="CR73" s="64"/>
      <c r="CS73" s="64" t="s">
        <v>585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121">
        <v>16</v>
      </c>
      <c r="C74" s="108">
        <v>30</v>
      </c>
      <c r="D74" s="121">
        <f>INDEX(章节关卡!$D$6:$D$34,芦花古楼!B74)*芦花古楼!C74</f>
        <v>960</v>
      </c>
      <c r="E74" s="22">
        <f t="shared" si="25"/>
        <v>70</v>
      </c>
      <c r="F74" s="22">
        <f t="shared" si="26"/>
        <v>90</v>
      </c>
      <c r="G74" s="14">
        <f>INDEX(章节关卡!$F$6:$F$34,芦花古楼!B74)*芦花古楼!C74</f>
        <v>2700</v>
      </c>
      <c r="H74" s="14">
        <v>200</v>
      </c>
      <c r="K74" s="17">
        <v>70</v>
      </c>
      <c r="L74" s="121">
        <f t="shared" si="27"/>
        <v>17</v>
      </c>
      <c r="M74" s="108">
        <v>60</v>
      </c>
      <c r="N74" s="121">
        <f>INDEX(章节关卡!$D$6:$D$34,芦花古楼!L74)*芦花古楼!M74</f>
        <v>2100</v>
      </c>
      <c r="O74" s="22">
        <f t="shared" si="28"/>
        <v>75</v>
      </c>
      <c r="P74" s="22">
        <f t="shared" si="29"/>
        <v>90</v>
      </c>
      <c r="Q74" s="14">
        <f>INDEX(章节关卡!$F$6:$F$34,芦花古楼!L74)*芦花古楼!M74</f>
        <v>6000</v>
      </c>
      <c r="R74" s="14">
        <v>200</v>
      </c>
      <c r="U74" s="17">
        <v>70</v>
      </c>
      <c r="V74" s="55">
        <v>17</v>
      </c>
      <c r="W74" s="108">
        <v>90</v>
      </c>
      <c r="X74" s="25" t="e">
        <f>INDEX(章节关卡!$D$6:$D$20,芦花古楼!V74)*芦花古楼!W74</f>
        <v>#REF!</v>
      </c>
      <c r="Y74" s="22">
        <f t="shared" si="23"/>
        <v>80</v>
      </c>
      <c r="Z74" s="22">
        <f t="shared" si="24"/>
        <v>90</v>
      </c>
      <c r="AA74" s="14" t="e">
        <f>INDEX(章节关卡!$F$6:$F$20,芦花古楼!V74)*芦花古楼!W74</f>
        <v>#REF!</v>
      </c>
      <c r="AB74" s="14">
        <v>200</v>
      </c>
      <c r="AE74" s="17">
        <v>70</v>
      </c>
      <c r="AF74" s="55">
        <v>17</v>
      </c>
      <c r="AG74" s="108">
        <v>90</v>
      </c>
      <c r="AH74" s="25" t="e">
        <f>INDEX(章节关卡!$D$6:$D$20,芦花古楼!AF74)*芦花古楼!AG74</f>
        <v>#REF!</v>
      </c>
      <c r="AI74" s="22">
        <f t="shared" si="30"/>
        <v>85</v>
      </c>
      <c r="AJ74" s="22">
        <f t="shared" si="31"/>
        <v>90</v>
      </c>
      <c r="AK74" s="14" t="e">
        <f>INDEX(章节关卡!$F$6:$F$20,芦花古楼!AF74)*芦花古楼!AG74</f>
        <v>#REF!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5"/>
        <v>28</v>
      </c>
      <c r="AU74" s="18">
        <v>69</v>
      </c>
      <c r="AV74" s="18">
        <f t="shared" si="36"/>
        <v>29</v>
      </c>
      <c r="AX74" s="18">
        <v>69</v>
      </c>
      <c r="AY74" s="18">
        <f t="shared" si="37"/>
        <v>30</v>
      </c>
      <c r="BB74" s="18">
        <v>69</v>
      </c>
      <c r="BC74" s="14">
        <f t="shared" si="32"/>
        <v>195</v>
      </c>
      <c r="BD74" s="14">
        <f t="shared" si="33"/>
        <v>425</v>
      </c>
      <c r="BE74" s="14" t="e">
        <f t="shared" si="34"/>
        <v>#REF!</v>
      </c>
      <c r="BF74" s="14">
        <f t="shared" si="38"/>
        <v>1050</v>
      </c>
      <c r="BG74" s="14">
        <f t="shared" si="39"/>
        <v>615</v>
      </c>
      <c r="BH74" s="14">
        <f t="shared" si="40"/>
        <v>1230</v>
      </c>
      <c r="CF74" s="64">
        <v>70</v>
      </c>
      <c r="CG74" s="64">
        <v>1</v>
      </c>
      <c r="CH74" s="64" t="s">
        <v>380</v>
      </c>
      <c r="CI74" s="64">
        <v>70</v>
      </c>
      <c r="CJ74" s="64"/>
      <c r="CK74" s="64"/>
      <c r="CL74" s="64"/>
      <c r="CM74" s="64" t="s">
        <v>584</v>
      </c>
      <c r="CN74" s="64">
        <v>4320</v>
      </c>
      <c r="CO74" s="64" t="s">
        <v>585</v>
      </c>
      <c r="CP74" s="64">
        <v>70</v>
      </c>
      <c r="CQ74" s="64" t="s">
        <v>415</v>
      </c>
      <c r="CR74" s="64">
        <v>2</v>
      </c>
      <c r="CS74" s="64" t="s">
        <v>585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17</v>
      </c>
      <c r="C75" s="108">
        <v>30</v>
      </c>
      <c r="D75" s="121">
        <f>INDEX(章节关卡!$D$6:$D$34,芦花古楼!B75)*芦花古楼!C75</f>
        <v>1050</v>
      </c>
      <c r="E75" s="22">
        <f t="shared" si="25"/>
        <v>75</v>
      </c>
      <c r="F75" s="22">
        <f t="shared" si="26"/>
        <v>90</v>
      </c>
      <c r="G75" s="14">
        <f>INDEX(章节关卡!$F$6:$F$34,芦花古楼!B75)*芦花古楼!C75</f>
        <v>3000</v>
      </c>
      <c r="H75" s="14">
        <v>200</v>
      </c>
      <c r="K75" s="22">
        <v>71</v>
      </c>
      <c r="L75" s="121">
        <f t="shared" si="27"/>
        <v>18</v>
      </c>
      <c r="M75" s="108">
        <v>60</v>
      </c>
      <c r="N75" s="121">
        <f>INDEX(章节关卡!$D$6:$D$34,芦花古楼!L75)*芦花古楼!M75</f>
        <v>2220</v>
      </c>
      <c r="O75" s="22">
        <f t="shared" si="28"/>
        <v>80</v>
      </c>
      <c r="P75" s="22">
        <f t="shared" si="29"/>
        <v>90</v>
      </c>
      <c r="Q75" s="14">
        <f>INDEX(章节关卡!$F$6:$F$34,芦花古楼!L75)*芦花古楼!M75</f>
        <v>6600</v>
      </c>
      <c r="R75" s="14">
        <v>200</v>
      </c>
      <c r="U75" s="22">
        <v>71</v>
      </c>
      <c r="V75" s="55">
        <v>18</v>
      </c>
      <c r="W75" s="108">
        <v>90</v>
      </c>
      <c r="X75" s="25" t="e">
        <f>INDEX(章节关卡!$D$6:$D$20,芦花古楼!V75)*芦花古楼!W75</f>
        <v>#REF!</v>
      </c>
      <c r="Y75" s="22">
        <f t="shared" si="23"/>
        <v>85</v>
      </c>
      <c r="Z75" s="22">
        <f t="shared" si="24"/>
        <v>90</v>
      </c>
      <c r="AA75" s="14" t="e">
        <f>INDEX(章节关卡!$F$6:$F$20,芦花古楼!V75)*芦花古楼!W75</f>
        <v>#REF!</v>
      </c>
      <c r="AB75" s="14">
        <v>200</v>
      </c>
      <c r="AE75" s="22">
        <v>71</v>
      </c>
      <c r="AF75" s="55">
        <v>18</v>
      </c>
      <c r="AG75" s="108">
        <v>90</v>
      </c>
      <c r="AH75" s="25" t="e">
        <f>INDEX(章节关卡!$D$6:$D$20,芦花古楼!AF75)*芦花古楼!AG75</f>
        <v>#REF!</v>
      </c>
      <c r="AI75" s="22">
        <f t="shared" si="30"/>
        <v>90</v>
      </c>
      <c r="AJ75" s="22">
        <f t="shared" si="31"/>
        <v>90</v>
      </c>
      <c r="AK75" s="14" t="e">
        <f>INDEX(章节关卡!$F$6:$F$20,芦花古楼!AF75)*芦花古楼!AG75</f>
        <v>#REF!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5"/>
        <v>29</v>
      </c>
      <c r="AU75" s="18">
        <v>70</v>
      </c>
      <c r="AV75" s="18">
        <f t="shared" si="36"/>
        <v>30</v>
      </c>
      <c r="AX75" s="18">
        <v>70</v>
      </c>
      <c r="AY75" s="18">
        <f t="shared" si="37"/>
        <v>31</v>
      </c>
      <c r="BB75" s="18">
        <v>70</v>
      </c>
      <c r="BC75" s="14">
        <f t="shared" si="32"/>
        <v>95</v>
      </c>
      <c r="BD75" s="14">
        <f t="shared" si="33"/>
        <v>430</v>
      </c>
      <c r="BE75" s="14">
        <f t="shared" si="34"/>
        <v>8400</v>
      </c>
      <c r="BF75" s="14">
        <f t="shared" si="38"/>
        <v>1100</v>
      </c>
      <c r="BG75" s="14">
        <f t="shared" si="39"/>
        <v>520</v>
      </c>
      <c r="BH75" s="14">
        <f t="shared" si="40"/>
        <v>1040</v>
      </c>
      <c r="CF75" s="64">
        <v>71</v>
      </c>
      <c r="CG75" s="64">
        <v>1</v>
      </c>
      <c r="CH75" s="64" t="s">
        <v>380</v>
      </c>
      <c r="CI75" s="64">
        <v>71</v>
      </c>
      <c r="CJ75" s="64"/>
      <c r="CK75" s="64"/>
      <c r="CL75" s="64"/>
      <c r="CM75" s="64" t="s">
        <v>584</v>
      </c>
      <c r="CN75" s="64">
        <v>4320</v>
      </c>
      <c r="CO75" s="64" t="s">
        <v>585</v>
      </c>
      <c r="CP75" s="64">
        <v>75</v>
      </c>
      <c r="CQ75" s="64"/>
      <c r="CR75" s="64"/>
      <c r="CS75" s="64" t="s">
        <v>585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121">
        <v>17</v>
      </c>
      <c r="C76" s="108">
        <v>30</v>
      </c>
      <c r="D76" s="121">
        <f>INDEX(章节关卡!$D$6:$D$34,芦花古楼!B76)*芦花古楼!C76</f>
        <v>1050</v>
      </c>
      <c r="E76" s="22">
        <f t="shared" si="25"/>
        <v>75</v>
      </c>
      <c r="F76" s="22">
        <f t="shared" si="26"/>
        <v>90</v>
      </c>
      <c r="G76" s="14">
        <f>INDEX(章节关卡!$F$6:$F$34,芦花古楼!B76)*芦花古楼!C76</f>
        <v>3000</v>
      </c>
      <c r="H76" s="14">
        <v>200</v>
      </c>
      <c r="K76" s="22">
        <v>72</v>
      </c>
      <c r="L76" s="121">
        <f t="shared" si="27"/>
        <v>18</v>
      </c>
      <c r="M76" s="108">
        <v>60</v>
      </c>
      <c r="N76" s="121">
        <f>INDEX(章节关卡!$D$6:$D$34,芦花古楼!L76)*芦花古楼!M76</f>
        <v>2220</v>
      </c>
      <c r="O76" s="22">
        <f t="shared" si="28"/>
        <v>80</v>
      </c>
      <c r="P76" s="22">
        <f t="shared" si="29"/>
        <v>90</v>
      </c>
      <c r="Q76" s="14">
        <f>INDEX(章节关卡!$F$6:$F$34,芦花古楼!L76)*芦花古楼!M76</f>
        <v>6600</v>
      </c>
      <c r="R76" s="14">
        <v>200</v>
      </c>
      <c r="U76" s="22">
        <v>72</v>
      </c>
      <c r="V76" s="55">
        <v>18</v>
      </c>
      <c r="W76" s="108">
        <v>90</v>
      </c>
      <c r="X76" s="25" t="e">
        <f>INDEX(章节关卡!$D$6:$D$20,芦花古楼!V76)*芦花古楼!W76</f>
        <v>#REF!</v>
      </c>
      <c r="Y76" s="22">
        <f t="shared" si="23"/>
        <v>85</v>
      </c>
      <c r="Z76" s="22">
        <f t="shared" si="24"/>
        <v>90</v>
      </c>
      <c r="AA76" s="14" t="e">
        <f>INDEX(章节关卡!$F$6:$F$20,芦花古楼!V76)*芦花古楼!W76</f>
        <v>#REF!</v>
      </c>
      <c r="AB76" s="14">
        <v>200</v>
      </c>
      <c r="AE76" s="22">
        <v>72</v>
      </c>
      <c r="AF76" s="55">
        <v>18</v>
      </c>
      <c r="AG76" s="108">
        <v>90</v>
      </c>
      <c r="AH76" s="25" t="e">
        <f>INDEX(章节关卡!$D$6:$D$20,芦花古楼!AF76)*芦花古楼!AG76</f>
        <v>#REF!</v>
      </c>
      <c r="AI76" s="22">
        <f t="shared" si="30"/>
        <v>90</v>
      </c>
      <c r="AJ76" s="22">
        <f t="shared" si="31"/>
        <v>90</v>
      </c>
      <c r="AK76" s="14" t="e">
        <f>INDEX(章节关卡!$F$6:$F$20,芦花古楼!AF76)*芦花古楼!AG76</f>
        <v>#REF!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5"/>
        <v>30</v>
      </c>
      <c r="AU76" s="18">
        <v>71</v>
      </c>
      <c r="AV76" s="18">
        <f t="shared" si="36"/>
        <v>31</v>
      </c>
      <c r="AX76" s="18">
        <v>71</v>
      </c>
      <c r="AY76" s="18">
        <f t="shared" si="37"/>
        <v>32</v>
      </c>
      <c r="BB76" s="18">
        <v>71</v>
      </c>
      <c r="BC76" s="14">
        <f t="shared" si="32"/>
        <v>100</v>
      </c>
      <c r="BD76" s="14">
        <f t="shared" si="33"/>
        <v>435</v>
      </c>
      <c r="BE76" s="14" t="e">
        <f t="shared" si="34"/>
        <v>#REF!</v>
      </c>
      <c r="BF76" s="14">
        <f t="shared" si="38"/>
        <v>1150</v>
      </c>
      <c r="BG76" s="14">
        <f t="shared" si="39"/>
        <v>530</v>
      </c>
      <c r="BH76" s="14">
        <f t="shared" si="40"/>
        <v>1060</v>
      </c>
      <c r="CF76" s="64">
        <v>72</v>
      </c>
      <c r="CG76" s="64">
        <v>1</v>
      </c>
      <c r="CH76" s="64" t="s">
        <v>380</v>
      </c>
      <c r="CI76" s="64">
        <v>72</v>
      </c>
      <c r="CJ76" s="64"/>
      <c r="CK76" s="64"/>
      <c r="CL76" s="64"/>
      <c r="CM76" s="64" t="s">
        <v>584</v>
      </c>
      <c r="CN76" s="64">
        <v>4320</v>
      </c>
      <c r="CO76" s="64" t="s">
        <v>585</v>
      </c>
      <c r="CP76" s="64">
        <v>75</v>
      </c>
      <c r="CQ76" s="64"/>
      <c r="CR76" s="64"/>
      <c r="CS76" s="64" t="s">
        <v>585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121">
        <v>17</v>
      </c>
      <c r="C77" s="108">
        <v>30</v>
      </c>
      <c r="D77" s="121">
        <f>INDEX(章节关卡!$D$6:$D$34,芦花古楼!B77)*芦花古楼!C77</f>
        <v>1050</v>
      </c>
      <c r="E77" s="22">
        <f t="shared" si="25"/>
        <v>75</v>
      </c>
      <c r="F77" s="22">
        <f t="shared" si="26"/>
        <v>90</v>
      </c>
      <c r="G77" s="14">
        <f>INDEX(章节关卡!$F$6:$F$34,芦花古楼!B77)*芦花古楼!C77</f>
        <v>3000</v>
      </c>
      <c r="H77" s="14">
        <v>200</v>
      </c>
      <c r="K77" s="22">
        <v>73</v>
      </c>
      <c r="L77" s="121">
        <f t="shared" si="27"/>
        <v>18</v>
      </c>
      <c r="M77" s="108">
        <v>60</v>
      </c>
      <c r="N77" s="121">
        <f>INDEX(章节关卡!$D$6:$D$34,芦花古楼!L77)*芦花古楼!M77</f>
        <v>2220</v>
      </c>
      <c r="O77" s="22">
        <f t="shared" si="28"/>
        <v>80</v>
      </c>
      <c r="P77" s="22">
        <f t="shared" si="29"/>
        <v>90</v>
      </c>
      <c r="Q77" s="14">
        <f>INDEX(章节关卡!$F$6:$F$34,芦花古楼!L77)*芦花古楼!M77</f>
        <v>6600</v>
      </c>
      <c r="R77" s="14">
        <v>200</v>
      </c>
      <c r="U77" s="22">
        <v>73</v>
      </c>
      <c r="V77" s="55">
        <v>18</v>
      </c>
      <c r="W77" s="108">
        <v>90</v>
      </c>
      <c r="X77" s="25" t="e">
        <f>INDEX(章节关卡!$D$6:$D$20,芦花古楼!V77)*芦花古楼!W77</f>
        <v>#REF!</v>
      </c>
      <c r="Y77" s="22">
        <f t="shared" si="23"/>
        <v>85</v>
      </c>
      <c r="Z77" s="22">
        <f t="shared" si="24"/>
        <v>90</v>
      </c>
      <c r="AA77" s="14" t="e">
        <f>INDEX(章节关卡!$F$6:$F$20,芦花古楼!V77)*芦花古楼!W77</f>
        <v>#REF!</v>
      </c>
      <c r="AB77" s="14">
        <v>200</v>
      </c>
      <c r="AE77" s="22">
        <v>73</v>
      </c>
      <c r="AF77" s="55">
        <v>18</v>
      </c>
      <c r="AG77" s="108">
        <v>90</v>
      </c>
      <c r="AH77" s="25" t="e">
        <f>INDEX(章节关卡!$D$6:$D$20,芦花古楼!AF77)*芦花古楼!AG77</f>
        <v>#REF!</v>
      </c>
      <c r="AI77" s="22">
        <f t="shared" si="30"/>
        <v>90</v>
      </c>
      <c r="AJ77" s="22">
        <f t="shared" si="31"/>
        <v>90</v>
      </c>
      <c r="AK77" s="14" t="e">
        <f>INDEX(章节关卡!$F$6:$F$20,芦花古楼!AF77)*芦花古楼!AG77</f>
        <v>#REF!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5"/>
        <v>31</v>
      </c>
      <c r="AU77" s="18">
        <v>72</v>
      </c>
      <c r="AV77" s="18">
        <f t="shared" si="36"/>
        <v>32</v>
      </c>
      <c r="AX77" s="18">
        <v>72</v>
      </c>
      <c r="AY77" s="18">
        <f t="shared" si="37"/>
        <v>33</v>
      </c>
      <c r="BB77" s="18">
        <v>72</v>
      </c>
      <c r="BC77" s="14">
        <f t="shared" si="32"/>
        <v>200</v>
      </c>
      <c r="BD77" s="14">
        <f t="shared" si="33"/>
        <v>440</v>
      </c>
      <c r="BE77" s="14" t="e">
        <f t="shared" si="34"/>
        <v>#REF!</v>
      </c>
      <c r="BF77" s="14">
        <f t="shared" si="38"/>
        <v>1200</v>
      </c>
      <c r="BG77" s="14">
        <f t="shared" si="39"/>
        <v>635</v>
      </c>
      <c r="BH77" s="14">
        <f t="shared" si="40"/>
        <v>1270</v>
      </c>
      <c r="CF77" s="64">
        <v>73</v>
      </c>
      <c r="CG77" s="64">
        <v>1</v>
      </c>
      <c r="CH77" s="64" t="s">
        <v>380</v>
      </c>
      <c r="CI77" s="64">
        <v>73</v>
      </c>
      <c r="CJ77" s="64"/>
      <c r="CK77" s="64"/>
      <c r="CL77" s="64"/>
      <c r="CM77" s="64" t="s">
        <v>584</v>
      </c>
      <c r="CN77" s="64">
        <v>4320</v>
      </c>
      <c r="CO77" s="64" t="s">
        <v>585</v>
      </c>
      <c r="CP77" s="64">
        <v>75</v>
      </c>
      <c r="CQ77" s="64"/>
      <c r="CR77" s="64"/>
      <c r="CS77" s="64" t="s">
        <v>585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121">
        <v>17</v>
      </c>
      <c r="C78" s="108">
        <v>30</v>
      </c>
      <c r="D78" s="121">
        <f>INDEX(章节关卡!$D$6:$D$34,芦花古楼!B78)*芦花古楼!C78</f>
        <v>1050</v>
      </c>
      <c r="E78" s="22">
        <f t="shared" si="25"/>
        <v>75</v>
      </c>
      <c r="F78" s="22">
        <f t="shared" si="26"/>
        <v>90</v>
      </c>
      <c r="G78" s="14">
        <f>INDEX(章节关卡!$F$6:$F$34,芦花古楼!B78)*芦花古楼!C78</f>
        <v>3000</v>
      </c>
      <c r="H78" s="14">
        <v>200</v>
      </c>
      <c r="K78" s="22">
        <v>74</v>
      </c>
      <c r="L78" s="121">
        <f t="shared" si="27"/>
        <v>18</v>
      </c>
      <c r="M78" s="108">
        <v>60</v>
      </c>
      <c r="N78" s="121">
        <f>INDEX(章节关卡!$D$6:$D$34,芦花古楼!L78)*芦花古楼!M78</f>
        <v>2220</v>
      </c>
      <c r="O78" s="22">
        <f t="shared" si="28"/>
        <v>80</v>
      </c>
      <c r="P78" s="22">
        <f t="shared" si="29"/>
        <v>90</v>
      </c>
      <c r="Q78" s="14">
        <f>INDEX(章节关卡!$F$6:$F$34,芦花古楼!L78)*芦花古楼!M78</f>
        <v>6600</v>
      </c>
      <c r="R78" s="14">
        <v>200</v>
      </c>
      <c r="U78" s="22">
        <v>74</v>
      </c>
      <c r="V78" s="55">
        <v>18</v>
      </c>
      <c r="W78" s="108">
        <v>90</v>
      </c>
      <c r="X78" s="25" t="e">
        <f>INDEX(章节关卡!$D$6:$D$20,芦花古楼!V78)*芦花古楼!W78</f>
        <v>#REF!</v>
      </c>
      <c r="Y78" s="22">
        <f t="shared" si="23"/>
        <v>85</v>
      </c>
      <c r="Z78" s="22">
        <f t="shared" si="24"/>
        <v>90</v>
      </c>
      <c r="AA78" s="14" t="e">
        <f>INDEX(章节关卡!$F$6:$F$20,芦花古楼!V78)*芦花古楼!W78</f>
        <v>#REF!</v>
      </c>
      <c r="AB78" s="14">
        <v>200</v>
      </c>
      <c r="AE78" s="22">
        <v>74</v>
      </c>
      <c r="AF78" s="55">
        <v>18</v>
      </c>
      <c r="AG78" s="108">
        <v>90</v>
      </c>
      <c r="AH78" s="25" t="e">
        <f>INDEX(章节关卡!$D$6:$D$20,芦花古楼!AF78)*芦花古楼!AG78</f>
        <v>#REF!</v>
      </c>
      <c r="AI78" s="22">
        <f t="shared" si="30"/>
        <v>90</v>
      </c>
      <c r="AJ78" s="22">
        <f t="shared" si="31"/>
        <v>90</v>
      </c>
      <c r="AK78" s="14" t="e">
        <f>INDEX(章节关卡!$F$6:$F$20,芦花古楼!AF78)*芦花古楼!AG78</f>
        <v>#REF!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5"/>
        <v>33</v>
      </c>
      <c r="AU78" s="18">
        <v>73</v>
      </c>
      <c r="AV78" s="18">
        <f t="shared" si="36"/>
        <v>34</v>
      </c>
      <c r="AX78" s="18">
        <v>73</v>
      </c>
      <c r="AY78" s="18">
        <f t="shared" si="37"/>
        <v>35</v>
      </c>
      <c r="BB78" s="18">
        <v>73</v>
      </c>
      <c r="BC78" s="14">
        <f t="shared" si="32"/>
        <v>100</v>
      </c>
      <c r="BD78" s="14">
        <f t="shared" si="33"/>
        <v>440</v>
      </c>
      <c r="BE78" s="14">
        <f t="shared" si="34"/>
        <v>9000</v>
      </c>
      <c r="BF78" s="14">
        <f t="shared" si="38"/>
        <v>1200</v>
      </c>
      <c r="BG78" s="14">
        <f t="shared" si="39"/>
        <v>540</v>
      </c>
      <c r="BH78" s="14">
        <f t="shared" si="40"/>
        <v>1080</v>
      </c>
      <c r="CF78" s="64">
        <v>74</v>
      </c>
      <c r="CG78" s="64">
        <v>1</v>
      </c>
      <c r="CH78" s="64" t="s">
        <v>380</v>
      </c>
      <c r="CI78" s="64">
        <v>74</v>
      </c>
      <c r="CJ78" s="64"/>
      <c r="CK78" s="64"/>
      <c r="CL78" s="64"/>
      <c r="CM78" s="64" t="s">
        <v>584</v>
      </c>
      <c r="CN78" s="64">
        <v>4320</v>
      </c>
      <c r="CO78" s="64" t="s">
        <v>585</v>
      </c>
      <c r="CP78" s="64">
        <v>75</v>
      </c>
      <c r="CQ78" s="64"/>
      <c r="CR78" s="64"/>
      <c r="CS78" s="64" t="s">
        <v>585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121">
        <v>17</v>
      </c>
      <c r="C79" s="108">
        <v>30</v>
      </c>
      <c r="D79" s="121">
        <f>INDEX(章节关卡!$D$6:$D$34,芦花古楼!B79)*芦花古楼!C79</f>
        <v>1050</v>
      </c>
      <c r="E79" s="22">
        <f t="shared" si="25"/>
        <v>75</v>
      </c>
      <c r="F79" s="22">
        <f t="shared" si="26"/>
        <v>95</v>
      </c>
      <c r="G79" s="14">
        <f>INDEX(章节关卡!$F$6:$F$34,芦花古楼!B79)*芦花古楼!C79</f>
        <v>3000</v>
      </c>
      <c r="H79" s="14">
        <v>200</v>
      </c>
      <c r="K79" s="22">
        <v>75</v>
      </c>
      <c r="L79" s="121">
        <f t="shared" si="27"/>
        <v>18</v>
      </c>
      <c r="M79" s="108">
        <v>60</v>
      </c>
      <c r="N79" s="121">
        <f>INDEX(章节关卡!$D$6:$D$34,芦花古楼!L79)*芦花古楼!M79</f>
        <v>2220</v>
      </c>
      <c r="O79" s="22">
        <f t="shared" si="28"/>
        <v>80</v>
      </c>
      <c r="P79" s="22">
        <f t="shared" si="29"/>
        <v>95</v>
      </c>
      <c r="Q79" s="14">
        <f>INDEX(章节关卡!$F$6:$F$34,芦花古楼!L79)*芦花古楼!M79</f>
        <v>6600</v>
      </c>
      <c r="R79" s="14">
        <v>200</v>
      </c>
      <c r="U79" s="22">
        <v>75</v>
      </c>
      <c r="V79" s="55">
        <v>18</v>
      </c>
      <c r="W79" s="108">
        <v>90</v>
      </c>
      <c r="X79" s="25" t="e">
        <f>INDEX(章节关卡!$D$6:$D$20,芦花古楼!V79)*芦花古楼!W79</f>
        <v>#REF!</v>
      </c>
      <c r="Y79" s="22">
        <f t="shared" si="23"/>
        <v>85</v>
      </c>
      <c r="Z79" s="22">
        <f t="shared" si="24"/>
        <v>95</v>
      </c>
      <c r="AA79" s="14" t="e">
        <f>INDEX(章节关卡!$F$6:$F$20,芦花古楼!V79)*芦花古楼!W79</f>
        <v>#REF!</v>
      </c>
      <c r="AB79" s="14">
        <v>200</v>
      </c>
      <c r="AE79" s="22">
        <v>75</v>
      </c>
      <c r="AF79" s="55">
        <v>18</v>
      </c>
      <c r="AG79" s="108">
        <v>90</v>
      </c>
      <c r="AH79" s="25" t="e">
        <f>INDEX(章节关卡!$D$6:$D$20,芦花古楼!AF79)*芦花古楼!AG79</f>
        <v>#REF!</v>
      </c>
      <c r="AI79" s="22">
        <f t="shared" si="30"/>
        <v>90</v>
      </c>
      <c r="AJ79" s="22">
        <f t="shared" si="31"/>
        <v>95</v>
      </c>
      <c r="AK79" s="14" t="e">
        <f>INDEX(章节关卡!$F$6:$F$20,芦花古楼!AF79)*芦花古楼!AG79</f>
        <v>#REF!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5"/>
        <v>35</v>
      </c>
      <c r="AU79" s="18">
        <v>74</v>
      </c>
      <c r="AV79" s="18">
        <f t="shared" si="36"/>
        <v>36</v>
      </c>
      <c r="AX79" s="18">
        <v>74</v>
      </c>
      <c r="AY79" s="18">
        <f t="shared" si="37"/>
        <v>37</v>
      </c>
      <c r="BB79" s="18">
        <v>74</v>
      </c>
      <c r="BC79" s="14">
        <f t="shared" si="32"/>
        <v>105</v>
      </c>
      <c r="BD79" s="14">
        <f t="shared" si="33"/>
        <v>440</v>
      </c>
      <c r="BE79" s="14" t="e">
        <f t="shared" si="34"/>
        <v>#REF!</v>
      </c>
      <c r="BF79" s="14">
        <f t="shared" si="38"/>
        <v>1200</v>
      </c>
      <c r="BG79" s="14">
        <f t="shared" si="39"/>
        <v>545</v>
      </c>
      <c r="BH79" s="14">
        <f t="shared" si="40"/>
        <v>1090</v>
      </c>
      <c r="CF79" s="64">
        <v>75</v>
      </c>
      <c r="CG79" s="64">
        <v>1</v>
      </c>
      <c r="CH79" s="64" t="s">
        <v>380</v>
      </c>
      <c r="CI79" s="64">
        <v>75</v>
      </c>
      <c r="CJ79" s="64"/>
      <c r="CK79" s="64"/>
      <c r="CL79" s="64"/>
      <c r="CM79" s="64" t="s">
        <v>584</v>
      </c>
      <c r="CN79" s="64">
        <v>4320</v>
      </c>
      <c r="CO79" s="64" t="s">
        <v>585</v>
      </c>
      <c r="CP79" s="64">
        <v>75</v>
      </c>
      <c r="CQ79" s="64" t="s">
        <v>586</v>
      </c>
      <c r="CR79" s="64">
        <v>2</v>
      </c>
      <c r="CS79" s="64" t="s">
        <v>585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18</v>
      </c>
      <c r="C80" s="108">
        <v>30</v>
      </c>
      <c r="D80" s="121">
        <f>INDEX(章节关卡!$D$6:$D$34,芦花古楼!B80)*芦花古楼!C80</f>
        <v>1110</v>
      </c>
      <c r="E80" s="22">
        <f t="shared" si="25"/>
        <v>80</v>
      </c>
      <c r="F80" s="22">
        <f t="shared" si="26"/>
        <v>95</v>
      </c>
      <c r="G80" s="14">
        <f>INDEX(章节关卡!$F$6:$F$34,芦花古楼!B80)*芦花古楼!C80</f>
        <v>3300</v>
      </c>
      <c r="H80" s="14">
        <v>200</v>
      </c>
      <c r="K80" s="22">
        <v>76</v>
      </c>
      <c r="L80" s="121">
        <f t="shared" si="27"/>
        <v>19</v>
      </c>
      <c r="M80" s="108">
        <v>60</v>
      </c>
      <c r="N80" s="121">
        <f>INDEX(章节关卡!$D$6:$D$34,芦花古楼!L80)*芦花古楼!M80</f>
        <v>2400</v>
      </c>
      <c r="O80" s="22">
        <f t="shared" si="28"/>
        <v>85</v>
      </c>
      <c r="P80" s="22">
        <f t="shared" si="29"/>
        <v>95</v>
      </c>
      <c r="Q80" s="14">
        <f>INDEX(章节关卡!$F$6:$F$34,芦花古楼!L80)*芦花古楼!M80</f>
        <v>7200</v>
      </c>
      <c r="R80" s="14">
        <v>200</v>
      </c>
      <c r="U80" s="22">
        <v>76</v>
      </c>
      <c r="V80" s="55">
        <v>19</v>
      </c>
      <c r="W80" s="108">
        <v>90</v>
      </c>
      <c r="X80" s="25" t="e">
        <f>INDEX(章节关卡!$D$6:$D$20,芦花古楼!V80)*芦花古楼!W80</f>
        <v>#REF!</v>
      </c>
      <c r="Y80" s="22">
        <f t="shared" si="23"/>
        <v>90</v>
      </c>
      <c r="Z80" s="22">
        <f t="shared" si="24"/>
        <v>95</v>
      </c>
      <c r="AA80" s="14" t="e">
        <f>INDEX(章节关卡!$F$6:$F$20,芦花古楼!V80)*芦花古楼!W80</f>
        <v>#REF!</v>
      </c>
      <c r="AB80" s="14">
        <v>200</v>
      </c>
      <c r="AE80" s="22">
        <v>76</v>
      </c>
      <c r="AF80" s="55">
        <v>19</v>
      </c>
      <c r="AG80" s="108">
        <v>90</v>
      </c>
      <c r="AH80" s="25" t="e">
        <f>INDEX(章节关卡!$D$6:$D$20,芦花古楼!AF80)*芦花古楼!AG80</f>
        <v>#REF!</v>
      </c>
      <c r="AI80" s="22">
        <f t="shared" si="30"/>
        <v>95</v>
      </c>
      <c r="AJ80" s="22">
        <f t="shared" si="31"/>
        <v>95</v>
      </c>
      <c r="AK80" s="14" t="e">
        <f>INDEX(章节关卡!$F$6:$F$20,芦花古楼!AF80)*芦花古楼!AG80</f>
        <v>#REF!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5"/>
        <v>37</v>
      </c>
      <c r="AU80" s="18">
        <v>75</v>
      </c>
      <c r="AV80" s="18">
        <f t="shared" si="36"/>
        <v>38</v>
      </c>
      <c r="AX80" s="18">
        <v>75</v>
      </c>
      <c r="AY80" s="18">
        <f t="shared" si="37"/>
        <v>39</v>
      </c>
      <c r="BB80" s="18">
        <v>75</v>
      </c>
      <c r="BC80" s="14">
        <f t="shared" si="32"/>
        <v>205</v>
      </c>
      <c r="BD80" s="14">
        <f t="shared" si="33"/>
        <v>440</v>
      </c>
      <c r="BE80" s="14" t="e">
        <f t="shared" si="34"/>
        <v>#REF!</v>
      </c>
      <c r="BF80" s="14">
        <f t="shared" si="38"/>
        <v>1200</v>
      </c>
      <c r="BG80" s="14">
        <f t="shared" si="39"/>
        <v>645</v>
      </c>
      <c r="BH80" s="14">
        <f t="shared" si="40"/>
        <v>1290</v>
      </c>
      <c r="CF80" s="64">
        <v>76</v>
      </c>
      <c r="CG80" s="64">
        <v>1</v>
      </c>
      <c r="CH80" s="64" t="s">
        <v>380</v>
      </c>
      <c r="CI80" s="64">
        <v>76</v>
      </c>
      <c r="CJ80" s="64"/>
      <c r="CK80" s="64"/>
      <c r="CL80" s="64"/>
      <c r="CM80" s="64" t="s">
        <v>584</v>
      </c>
      <c r="CN80" s="64">
        <v>4320</v>
      </c>
      <c r="CO80" s="64" t="s">
        <v>585</v>
      </c>
      <c r="CP80" s="64">
        <v>80</v>
      </c>
      <c r="CQ80" s="64"/>
      <c r="CR80" s="64"/>
      <c r="CS80" s="64" t="s">
        <v>585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121">
        <v>18</v>
      </c>
      <c r="C81" s="108">
        <v>30</v>
      </c>
      <c r="D81" s="121">
        <f>INDEX(章节关卡!$D$6:$D$34,芦花古楼!B81)*芦花古楼!C81</f>
        <v>1110</v>
      </c>
      <c r="E81" s="22">
        <f t="shared" si="25"/>
        <v>80</v>
      </c>
      <c r="F81" s="22">
        <f t="shared" si="26"/>
        <v>95</v>
      </c>
      <c r="G81" s="14">
        <f>INDEX(章节关卡!$F$6:$F$34,芦花古楼!B81)*芦花古楼!C81</f>
        <v>3300</v>
      </c>
      <c r="H81" s="14">
        <v>200</v>
      </c>
      <c r="K81" s="22">
        <v>77</v>
      </c>
      <c r="L81" s="121">
        <f t="shared" si="27"/>
        <v>19</v>
      </c>
      <c r="M81" s="108">
        <v>60</v>
      </c>
      <c r="N81" s="121">
        <f>INDEX(章节关卡!$D$6:$D$34,芦花古楼!L81)*芦花古楼!M81</f>
        <v>2400</v>
      </c>
      <c r="O81" s="22">
        <f t="shared" si="28"/>
        <v>85</v>
      </c>
      <c r="P81" s="22">
        <f t="shared" si="29"/>
        <v>95</v>
      </c>
      <c r="Q81" s="14">
        <f>INDEX(章节关卡!$F$6:$F$34,芦花古楼!L81)*芦花古楼!M81</f>
        <v>7200</v>
      </c>
      <c r="R81" s="14">
        <v>200</v>
      </c>
      <c r="U81" s="22">
        <v>77</v>
      </c>
      <c r="V81" s="55">
        <v>19</v>
      </c>
      <c r="W81" s="108">
        <v>90</v>
      </c>
      <c r="X81" s="25" t="e">
        <f>INDEX(章节关卡!$D$6:$D$20,芦花古楼!V81)*芦花古楼!W81</f>
        <v>#REF!</v>
      </c>
      <c r="Y81" s="22">
        <f t="shared" si="23"/>
        <v>90</v>
      </c>
      <c r="Z81" s="22">
        <f t="shared" si="24"/>
        <v>95</v>
      </c>
      <c r="AA81" s="14" t="e">
        <f>INDEX(章节关卡!$F$6:$F$20,芦花古楼!V81)*芦花古楼!W81</f>
        <v>#REF!</v>
      </c>
      <c r="AB81" s="14">
        <v>200</v>
      </c>
      <c r="AE81" s="22">
        <v>77</v>
      </c>
      <c r="AF81" s="55">
        <v>19</v>
      </c>
      <c r="AG81" s="108">
        <v>90</v>
      </c>
      <c r="AH81" s="25" t="e">
        <f>INDEX(章节关卡!$D$6:$D$20,芦花古楼!AF81)*芦花古楼!AG81</f>
        <v>#REF!</v>
      </c>
      <c r="AI81" s="22">
        <f t="shared" si="30"/>
        <v>95</v>
      </c>
      <c r="AJ81" s="22">
        <f t="shared" si="31"/>
        <v>95</v>
      </c>
      <c r="AK81" s="14" t="e">
        <f>INDEX(章节关卡!$F$6:$F$20,芦花古楼!AF81)*芦花古楼!AG81</f>
        <v>#REF!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5"/>
        <v>39</v>
      </c>
      <c r="AU81" s="18">
        <v>76</v>
      </c>
      <c r="AV81" s="18">
        <f t="shared" si="36"/>
        <v>40</v>
      </c>
      <c r="AX81" s="18">
        <v>76</v>
      </c>
      <c r="AY81" s="18">
        <f t="shared" si="37"/>
        <v>41</v>
      </c>
      <c r="BB81" s="18">
        <v>76</v>
      </c>
      <c r="BC81" s="14">
        <f t="shared" si="32"/>
        <v>100</v>
      </c>
      <c r="BD81" s="14">
        <f t="shared" si="33"/>
        <v>440</v>
      </c>
      <c r="BE81" s="14">
        <f t="shared" si="34"/>
        <v>9000</v>
      </c>
      <c r="BF81" s="14">
        <f t="shared" si="38"/>
        <v>1200</v>
      </c>
      <c r="BG81" s="14">
        <f t="shared" si="39"/>
        <v>540</v>
      </c>
      <c r="BH81" s="14">
        <f t="shared" si="40"/>
        <v>1080</v>
      </c>
      <c r="CF81" s="64">
        <v>77</v>
      </c>
      <c r="CG81" s="64">
        <v>1</v>
      </c>
      <c r="CH81" s="64" t="s">
        <v>380</v>
      </c>
      <c r="CI81" s="64">
        <v>77</v>
      </c>
      <c r="CJ81" s="64"/>
      <c r="CK81" s="64"/>
      <c r="CL81" s="64"/>
      <c r="CM81" s="64" t="s">
        <v>584</v>
      </c>
      <c r="CN81" s="64">
        <v>4320</v>
      </c>
      <c r="CO81" s="64" t="s">
        <v>585</v>
      </c>
      <c r="CP81" s="64">
        <v>80</v>
      </c>
      <c r="CQ81" s="64"/>
      <c r="CR81" s="64"/>
      <c r="CS81" s="64" t="s">
        <v>585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121">
        <v>18</v>
      </c>
      <c r="C82" s="108">
        <v>30</v>
      </c>
      <c r="D82" s="121">
        <f>INDEX(章节关卡!$D$6:$D$34,芦花古楼!B82)*芦花古楼!C82</f>
        <v>1110</v>
      </c>
      <c r="E82" s="22">
        <f t="shared" si="25"/>
        <v>80</v>
      </c>
      <c r="F82" s="22">
        <f t="shared" si="26"/>
        <v>95</v>
      </c>
      <c r="G82" s="14">
        <f>INDEX(章节关卡!$F$6:$F$34,芦花古楼!B82)*芦花古楼!C82</f>
        <v>3300</v>
      </c>
      <c r="H82" s="14">
        <v>200</v>
      </c>
      <c r="K82" s="22">
        <v>78</v>
      </c>
      <c r="L82" s="121">
        <f t="shared" si="27"/>
        <v>19</v>
      </c>
      <c r="M82" s="108">
        <v>60</v>
      </c>
      <c r="N82" s="121">
        <f>INDEX(章节关卡!$D$6:$D$34,芦花古楼!L82)*芦花古楼!M82</f>
        <v>2400</v>
      </c>
      <c r="O82" s="22">
        <f t="shared" si="28"/>
        <v>85</v>
      </c>
      <c r="P82" s="22">
        <f t="shared" si="29"/>
        <v>95</v>
      </c>
      <c r="Q82" s="14">
        <f>INDEX(章节关卡!$F$6:$F$34,芦花古楼!L82)*芦花古楼!M82</f>
        <v>7200</v>
      </c>
      <c r="R82" s="14">
        <v>200</v>
      </c>
      <c r="U82" s="22">
        <v>78</v>
      </c>
      <c r="V82" s="55">
        <v>19</v>
      </c>
      <c r="W82" s="108">
        <v>90</v>
      </c>
      <c r="X82" s="25" t="e">
        <f>INDEX(章节关卡!$D$6:$D$20,芦花古楼!V82)*芦花古楼!W82</f>
        <v>#REF!</v>
      </c>
      <c r="Y82" s="22">
        <f t="shared" si="23"/>
        <v>90</v>
      </c>
      <c r="Z82" s="22">
        <f t="shared" si="24"/>
        <v>95</v>
      </c>
      <c r="AA82" s="14" t="e">
        <f>INDEX(章节关卡!$F$6:$F$20,芦花古楼!V82)*芦花古楼!W82</f>
        <v>#REF!</v>
      </c>
      <c r="AB82" s="14">
        <v>200</v>
      </c>
      <c r="AE82" s="22">
        <v>78</v>
      </c>
      <c r="AF82" s="55">
        <v>19</v>
      </c>
      <c r="AG82" s="108">
        <v>90</v>
      </c>
      <c r="AH82" s="25" t="e">
        <f>INDEX(章节关卡!$D$6:$D$20,芦花古楼!AF82)*芦花古楼!AG82</f>
        <v>#REF!</v>
      </c>
      <c r="AI82" s="22">
        <f t="shared" si="30"/>
        <v>95</v>
      </c>
      <c r="AJ82" s="22">
        <f t="shared" si="31"/>
        <v>95</v>
      </c>
      <c r="AK82" s="14" t="e">
        <f>INDEX(章节关卡!$F$6:$F$20,芦花古楼!AF82)*芦花古楼!AG82</f>
        <v>#REF!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5"/>
        <v>41</v>
      </c>
      <c r="AU82" s="18">
        <v>77</v>
      </c>
      <c r="AV82" s="18">
        <f t="shared" si="36"/>
        <v>42</v>
      </c>
      <c r="AX82" s="18">
        <v>77</v>
      </c>
      <c r="AY82" s="18">
        <f t="shared" si="37"/>
        <v>43</v>
      </c>
      <c r="BB82" s="18">
        <v>77</v>
      </c>
      <c r="BC82" s="14">
        <f t="shared" si="32"/>
        <v>105</v>
      </c>
      <c r="BD82" s="14">
        <f t="shared" si="33"/>
        <v>440</v>
      </c>
      <c r="BE82" s="14" t="e">
        <f t="shared" si="34"/>
        <v>#REF!</v>
      </c>
      <c r="BF82" s="14">
        <f t="shared" si="38"/>
        <v>1200</v>
      </c>
      <c r="BG82" s="14">
        <f t="shared" si="39"/>
        <v>545</v>
      </c>
      <c r="BH82" s="14">
        <f t="shared" si="40"/>
        <v>1090</v>
      </c>
      <c r="CF82" s="64">
        <v>78</v>
      </c>
      <c r="CG82" s="64">
        <v>1</v>
      </c>
      <c r="CH82" s="64" t="s">
        <v>380</v>
      </c>
      <c r="CI82" s="64">
        <v>78</v>
      </c>
      <c r="CJ82" s="64"/>
      <c r="CK82" s="64"/>
      <c r="CL82" s="64"/>
      <c r="CM82" s="64" t="s">
        <v>584</v>
      </c>
      <c r="CN82" s="64">
        <v>4320</v>
      </c>
      <c r="CO82" s="64" t="s">
        <v>585</v>
      </c>
      <c r="CP82" s="64">
        <v>80</v>
      </c>
      <c r="CQ82" s="64"/>
      <c r="CR82" s="64"/>
      <c r="CS82" s="64" t="s">
        <v>585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121">
        <v>18</v>
      </c>
      <c r="C83" s="108">
        <v>30</v>
      </c>
      <c r="D83" s="121">
        <f>INDEX(章节关卡!$D$6:$D$34,芦花古楼!B83)*芦花古楼!C83</f>
        <v>1110</v>
      </c>
      <c r="E83" s="22">
        <f t="shared" si="25"/>
        <v>80</v>
      </c>
      <c r="F83" s="22">
        <f t="shared" si="26"/>
        <v>95</v>
      </c>
      <c r="G83" s="14">
        <f>INDEX(章节关卡!$F$6:$F$34,芦花古楼!B83)*芦花古楼!C83</f>
        <v>3300</v>
      </c>
      <c r="H83" s="14">
        <v>200</v>
      </c>
      <c r="K83" s="22">
        <v>79</v>
      </c>
      <c r="L83" s="121">
        <f t="shared" si="27"/>
        <v>19</v>
      </c>
      <c r="M83" s="108">
        <v>60</v>
      </c>
      <c r="N83" s="121">
        <f>INDEX(章节关卡!$D$6:$D$34,芦花古楼!L83)*芦花古楼!M83</f>
        <v>2400</v>
      </c>
      <c r="O83" s="22">
        <f t="shared" si="28"/>
        <v>85</v>
      </c>
      <c r="P83" s="22">
        <f t="shared" si="29"/>
        <v>95</v>
      </c>
      <c r="Q83" s="14">
        <f>INDEX(章节关卡!$F$6:$F$34,芦花古楼!L83)*芦花古楼!M83</f>
        <v>7200</v>
      </c>
      <c r="R83" s="14">
        <v>200</v>
      </c>
      <c r="U83" s="22">
        <v>79</v>
      </c>
      <c r="V83" s="55">
        <v>19</v>
      </c>
      <c r="W83" s="108">
        <v>90</v>
      </c>
      <c r="X83" s="25" t="e">
        <f>INDEX(章节关卡!$D$6:$D$20,芦花古楼!V83)*芦花古楼!W83</f>
        <v>#REF!</v>
      </c>
      <c r="Y83" s="22">
        <f t="shared" si="23"/>
        <v>90</v>
      </c>
      <c r="Z83" s="22">
        <f t="shared" si="24"/>
        <v>95</v>
      </c>
      <c r="AA83" s="14" t="e">
        <f>INDEX(章节关卡!$F$6:$F$20,芦花古楼!V83)*芦花古楼!W83</f>
        <v>#REF!</v>
      </c>
      <c r="AB83" s="14">
        <v>200</v>
      </c>
      <c r="AE83" s="22">
        <v>79</v>
      </c>
      <c r="AF83" s="55">
        <v>19</v>
      </c>
      <c r="AG83" s="108">
        <v>90</v>
      </c>
      <c r="AH83" s="25" t="e">
        <f>INDEX(章节关卡!$D$6:$D$20,芦花古楼!AF83)*芦花古楼!AG83</f>
        <v>#REF!</v>
      </c>
      <c r="AI83" s="22">
        <f t="shared" si="30"/>
        <v>95</v>
      </c>
      <c r="AJ83" s="22">
        <f t="shared" si="31"/>
        <v>95</v>
      </c>
      <c r="AK83" s="14" t="e">
        <f>INDEX(章节关卡!$F$6:$F$20,芦花古楼!AF83)*芦花古楼!AG83</f>
        <v>#REF!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5"/>
        <v>43</v>
      </c>
      <c r="AU83" s="18">
        <v>78</v>
      </c>
      <c r="AV83" s="18">
        <f t="shared" si="36"/>
        <v>44</v>
      </c>
      <c r="AX83" s="18">
        <v>78</v>
      </c>
      <c r="AY83" s="18">
        <f t="shared" si="37"/>
        <v>45</v>
      </c>
      <c r="BB83" s="18">
        <v>78</v>
      </c>
      <c r="BC83" s="14">
        <f t="shared" si="32"/>
        <v>205</v>
      </c>
      <c r="BD83" s="14">
        <f t="shared" si="33"/>
        <v>440</v>
      </c>
      <c r="BE83" s="14" t="e">
        <f t="shared" si="34"/>
        <v>#REF!</v>
      </c>
      <c r="BF83" s="14">
        <f t="shared" si="38"/>
        <v>1200</v>
      </c>
      <c r="BG83" s="14">
        <f t="shared" si="39"/>
        <v>645</v>
      </c>
      <c r="BH83" s="14">
        <f t="shared" si="40"/>
        <v>1290</v>
      </c>
      <c r="CF83" s="64">
        <v>79</v>
      </c>
      <c r="CG83" s="64">
        <v>1</v>
      </c>
      <c r="CH83" s="64" t="s">
        <v>380</v>
      </c>
      <c r="CI83" s="64">
        <v>79</v>
      </c>
      <c r="CJ83" s="64"/>
      <c r="CK83" s="64"/>
      <c r="CL83" s="64"/>
      <c r="CM83" s="64" t="s">
        <v>584</v>
      </c>
      <c r="CN83" s="64">
        <v>4320</v>
      </c>
      <c r="CO83" s="64" t="s">
        <v>585</v>
      </c>
      <c r="CP83" s="64">
        <v>80</v>
      </c>
      <c r="CQ83" s="64"/>
      <c r="CR83" s="64"/>
      <c r="CS83" s="64" t="s">
        <v>585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121">
        <v>18</v>
      </c>
      <c r="C84" s="108">
        <v>30</v>
      </c>
      <c r="D84" s="121">
        <f>INDEX(章节关卡!$D$6:$D$34,芦花古楼!B84)*芦花古楼!C84</f>
        <v>1110</v>
      </c>
      <c r="E84" s="22">
        <f t="shared" si="25"/>
        <v>80</v>
      </c>
      <c r="F84" s="22">
        <f t="shared" si="26"/>
        <v>100</v>
      </c>
      <c r="G84" s="14">
        <f>INDEX(章节关卡!$F$6:$F$34,芦花古楼!B84)*芦花古楼!C84</f>
        <v>3300</v>
      </c>
      <c r="H84" s="14">
        <v>250</v>
      </c>
      <c r="K84" s="22">
        <v>80</v>
      </c>
      <c r="L84" s="121">
        <f t="shared" si="27"/>
        <v>19</v>
      </c>
      <c r="M84" s="108">
        <v>60</v>
      </c>
      <c r="N84" s="121">
        <f>INDEX(章节关卡!$D$6:$D$34,芦花古楼!L84)*芦花古楼!M84</f>
        <v>2400</v>
      </c>
      <c r="O84" s="22">
        <f t="shared" si="28"/>
        <v>85</v>
      </c>
      <c r="P84" s="22">
        <f t="shared" si="29"/>
        <v>100</v>
      </c>
      <c r="Q84" s="14">
        <f>INDEX(章节关卡!$F$6:$F$34,芦花古楼!L84)*芦花古楼!M84</f>
        <v>7200</v>
      </c>
      <c r="R84" s="14">
        <v>250</v>
      </c>
      <c r="U84" s="22">
        <v>80</v>
      </c>
      <c r="V84" s="25">
        <v>19</v>
      </c>
      <c r="W84" s="108">
        <v>90</v>
      </c>
      <c r="X84" s="25" t="e">
        <f>INDEX(章节关卡!$D$6:$D$20,芦花古楼!V84)*芦花古楼!W84</f>
        <v>#REF!</v>
      </c>
      <c r="Y84" s="22">
        <f t="shared" si="23"/>
        <v>90</v>
      </c>
      <c r="Z84" s="22">
        <f t="shared" si="24"/>
        <v>100</v>
      </c>
      <c r="AA84" s="14" t="e">
        <f>INDEX(章节关卡!$F$6:$F$20,芦花古楼!V84)*芦花古楼!W84</f>
        <v>#REF!</v>
      </c>
      <c r="AB84" s="14">
        <v>250</v>
      </c>
      <c r="AE84" s="22">
        <v>80</v>
      </c>
      <c r="AF84" s="55">
        <v>19</v>
      </c>
      <c r="AG84" s="108">
        <v>90</v>
      </c>
      <c r="AH84" s="25" t="e">
        <f>INDEX(章节关卡!$D$6:$D$20,芦花古楼!AF84)*芦花古楼!AG84</f>
        <v>#REF!</v>
      </c>
      <c r="AI84" s="22">
        <f t="shared" si="30"/>
        <v>95</v>
      </c>
      <c r="AJ84" s="22">
        <f t="shared" si="31"/>
        <v>100</v>
      </c>
      <c r="AK84" s="14" t="e">
        <f>INDEX(章节关卡!$F$6:$F$20,芦花古楼!AF84)*芦花古楼!AG84</f>
        <v>#REF!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5"/>
        <v>45</v>
      </c>
      <c r="AU84" s="18">
        <v>79</v>
      </c>
      <c r="AV84" s="18">
        <f t="shared" si="36"/>
        <v>46</v>
      </c>
      <c r="AX84" s="18">
        <v>79</v>
      </c>
      <c r="AY84" s="18">
        <f t="shared" si="37"/>
        <v>47</v>
      </c>
      <c r="BB84" s="18">
        <v>79</v>
      </c>
      <c r="BC84" s="14">
        <f t="shared" si="32"/>
        <v>100</v>
      </c>
      <c r="BD84" s="14">
        <f t="shared" si="33"/>
        <v>440</v>
      </c>
      <c r="BE84" s="14">
        <f t="shared" si="34"/>
        <v>9000</v>
      </c>
      <c r="BF84" s="14">
        <f t="shared" si="38"/>
        <v>1200</v>
      </c>
      <c r="BG84" s="14">
        <f t="shared" si="39"/>
        <v>540</v>
      </c>
      <c r="BH84" s="14">
        <f t="shared" si="40"/>
        <v>1080</v>
      </c>
      <c r="CF84" s="64">
        <v>80</v>
      </c>
      <c r="CG84" s="64">
        <v>1</v>
      </c>
      <c r="CH84" s="64" t="s">
        <v>380</v>
      </c>
      <c r="CI84" s="64">
        <v>80</v>
      </c>
      <c r="CJ84" s="64"/>
      <c r="CK84" s="64"/>
      <c r="CL84" s="64"/>
      <c r="CM84" s="64" t="s">
        <v>584</v>
      </c>
      <c r="CN84" s="64">
        <v>5400</v>
      </c>
      <c r="CO84" s="64" t="s">
        <v>585</v>
      </c>
      <c r="CP84" s="64">
        <v>80</v>
      </c>
      <c r="CQ84" s="64" t="s">
        <v>415</v>
      </c>
      <c r="CR84" s="64">
        <v>2</v>
      </c>
      <c r="CS84" s="64" t="s">
        <v>585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19</v>
      </c>
      <c r="C85" s="108">
        <v>30</v>
      </c>
      <c r="D85" s="121">
        <f>INDEX(章节关卡!$D$6:$D$34,芦花古楼!B85)*芦花古楼!C85</f>
        <v>1200</v>
      </c>
      <c r="E85" s="22">
        <f t="shared" si="25"/>
        <v>85</v>
      </c>
      <c r="F85" s="22">
        <f t="shared" si="26"/>
        <v>100</v>
      </c>
      <c r="G85" s="14">
        <f>INDEX(章节关卡!$F$6:$F$34,芦花古楼!B85)*芦花古楼!C85</f>
        <v>3600</v>
      </c>
      <c r="H85" s="14">
        <v>250</v>
      </c>
      <c r="K85" s="22">
        <v>81</v>
      </c>
      <c r="L85" s="121">
        <f t="shared" si="27"/>
        <v>20</v>
      </c>
      <c r="M85" s="108">
        <v>60</v>
      </c>
      <c r="N85" s="121">
        <f>INDEX(章节关卡!$D$6:$D$34,芦花古楼!L85)*芦花古楼!M85</f>
        <v>2520</v>
      </c>
      <c r="O85" s="22">
        <f t="shared" si="28"/>
        <v>90</v>
      </c>
      <c r="P85" s="22">
        <f t="shared" si="29"/>
        <v>100</v>
      </c>
      <c r="Q85" s="14">
        <f>INDEX(章节关卡!$F$6:$F$34,芦花古楼!L85)*芦花古楼!M85</f>
        <v>7800</v>
      </c>
      <c r="R85" s="14">
        <v>250</v>
      </c>
      <c r="U85" s="22">
        <v>81</v>
      </c>
      <c r="V85" s="55">
        <v>20</v>
      </c>
      <c r="W85" s="108">
        <v>90</v>
      </c>
      <c r="X85" s="25" t="e">
        <f>INDEX(章节关卡!$D$6:$D$20,芦花古楼!V85)*芦花古楼!W85</f>
        <v>#REF!</v>
      </c>
      <c r="Y85" s="22">
        <f t="shared" si="23"/>
        <v>95</v>
      </c>
      <c r="Z85" s="22">
        <f t="shared" si="24"/>
        <v>100</v>
      </c>
      <c r="AA85" s="14" t="e">
        <f>INDEX(章节关卡!$F$6:$F$20,芦花古楼!V85)*芦花古楼!W85</f>
        <v>#REF!</v>
      </c>
      <c r="AB85" s="14">
        <v>250</v>
      </c>
      <c r="AE85" s="22">
        <v>81</v>
      </c>
      <c r="AF85" s="55">
        <v>20</v>
      </c>
      <c r="AG85" s="108">
        <v>90</v>
      </c>
      <c r="AH85" s="25" t="e">
        <f>INDEX(章节关卡!$D$6:$D$20,芦花古楼!AF85)*芦花古楼!AG85</f>
        <v>#REF!</v>
      </c>
      <c r="AI85" s="22">
        <f t="shared" si="30"/>
        <v>100</v>
      </c>
      <c r="AJ85" s="22">
        <f t="shared" si="31"/>
        <v>100</v>
      </c>
      <c r="AK85" s="14" t="e">
        <f>INDEX(章节关卡!$F$6:$F$20,芦花古楼!AF85)*芦花古楼!AG85</f>
        <v>#REF!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5"/>
        <v>47</v>
      </c>
      <c r="AU85" s="18">
        <v>80</v>
      </c>
      <c r="AV85" s="18">
        <f t="shared" si="36"/>
        <v>48</v>
      </c>
      <c r="AX85" s="18">
        <v>80</v>
      </c>
      <c r="AY85" s="18">
        <f t="shared" si="37"/>
        <v>49</v>
      </c>
      <c r="BB85" s="18">
        <v>80</v>
      </c>
      <c r="BC85" s="14">
        <f t="shared" si="32"/>
        <v>105</v>
      </c>
      <c r="BD85" s="14">
        <f t="shared" si="33"/>
        <v>440</v>
      </c>
      <c r="BE85" s="14" t="e">
        <f t="shared" si="34"/>
        <v>#REF!</v>
      </c>
      <c r="BF85" s="14">
        <f t="shared" si="38"/>
        <v>1200</v>
      </c>
      <c r="BG85" s="14">
        <f t="shared" si="39"/>
        <v>545</v>
      </c>
      <c r="BH85" s="14">
        <f t="shared" si="40"/>
        <v>1090</v>
      </c>
      <c r="CF85" s="64">
        <v>81</v>
      </c>
      <c r="CG85" s="64">
        <v>1</v>
      </c>
      <c r="CH85" s="64" t="s">
        <v>380</v>
      </c>
      <c r="CI85" s="64">
        <v>81</v>
      </c>
      <c r="CJ85" s="64"/>
      <c r="CK85" s="64"/>
      <c r="CL85" s="64"/>
      <c r="CM85" s="64" t="s">
        <v>584</v>
      </c>
      <c r="CN85" s="64">
        <v>5400</v>
      </c>
      <c r="CO85" s="64" t="s">
        <v>585</v>
      </c>
      <c r="CP85" s="64">
        <v>85</v>
      </c>
      <c r="CQ85" s="64"/>
      <c r="CR85" s="64"/>
      <c r="CS85" s="64" t="s">
        <v>585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121">
        <v>19</v>
      </c>
      <c r="C86" s="108">
        <v>30</v>
      </c>
      <c r="D86" s="121">
        <f>INDEX(章节关卡!$D$6:$D$34,芦花古楼!B86)*芦花古楼!C86</f>
        <v>1200</v>
      </c>
      <c r="E86" s="22">
        <f t="shared" si="25"/>
        <v>85</v>
      </c>
      <c r="F86" s="22">
        <f t="shared" si="26"/>
        <v>100</v>
      </c>
      <c r="G86" s="14">
        <f>INDEX(章节关卡!$F$6:$F$34,芦花古楼!B86)*芦花古楼!C86</f>
        <v>3600</v>
      </c>
      <c r="H86" s="14">
        <v>250</v>
      </c>
      <c r="K86" s="22">
        <v>82</v>
      </c>
      <c r="L86" s="121">
        <f t="shared" si="27"/>
        <v>20</v>
      </c>
      <c r="M86" s="108">
        <v>60</v>
      </c>
      <c r="N86" s="121">
        <f>INDEX(章节关卡!$D$6:$D$34,芦花古楼!L86)*芦花古楼!M86</f>
        <v>2520</v>
      </c>
      <c r="O86" s="22">
        <f t="shared" si="28"/>
        <v>90</v>
      </c>
      <c r="P86" s="22">
        <f t="shared" si="29"/>
        <v>100</v>
      </c>
      <c r="Q86" s="14">
        <f>INDEX(章节关卡!$F$6:$F$34,芦花古楼!L86)*芦花古楼!M86</f>
        <v>7800</v>
      </c>
      <c r="R86" s="14">
        <v>250</v>
      </c>
      <c r="U86" s="22">
        <v>82</v>
      </c>
      <c r="V86" s="55">
        <v>20</v>
      </c>
      <c r="W86" s="108">
        <v>90</v>
      </c>
      <c r="X86" s="25" t="e">
        <f>INDEX(章节关卡!$D$6:$D$20,芦花古楼!V86)*芦花古楼!W86</f>
        <v>#REF!</v>
      </c>
      <c r="Y86" s="22">
        <f t="shared" si="23"/>
        <v>95</v>
      </c>
      <c r="Z86" s="22">
        <f t="shared" si="24"/>
        <v>100</v>
      </c>
      <c r="AA86" s="14" t="e">
        <f>INDEX(章节关卡!$F$6:$F$20,芦花古楼!V86)*芦花古楼!W86</f>
        <v>#REF!</v>
      </c>
      <c r="AB86" s="14">
        <v>250</v>
      </c>
      <c r="AE86" s="22">
        <v>82</v>
      </c>
      <c r="AF86" s="55">
        <v>20</v>
      </c>
      <c r="AG86" s="108">
        <v>90</v>
      </c>
      <c r="AH86" s="25" t="e">
        <f>INDEX(章节关卡!$D$6:$D$20,芦花古楼!AF86)*芦花古楼!AG86</f>
        <v>#REF!</v>
      </c>
      <c r="AI86" s="22">
        <f t="shared" si="30"/>
        <v>100</v>
      </c>
      <c r="AJ86" s="22">
        <f t="shared" si="31"/>
        <v>100</v>
      </c>
      <c r="AK86" s="14" t="e">
        <f>INDEX(章节关卡!$F$6:$F$20,芦花古楼!AF86)*芦花古楼!AG86</f>
        <v>#REF!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5"/>
        <v>49</v>
      </c>
      <c r="AU86" s="18">
        <v>81</v>
      </c>
      <c r="AV86" s="18">
        <f t="shared" si="36"/>
        <v>50</v>
      </c>
      <c r="AX86" s="18">
        <v>81</v>
      </c>
      <c r="AY86" s="18">
        <f t="shared" si="37"/>
        <v>51</v>
      </c>
      <c r="BB86" s="18">
        <v>81</v>
      </c>
      <c r="BC86" s="14">
        <f t="shared" si="32"/>
        <v>205</v>
      </c>
      <c r="BD86" s="14">
        <f t="shared" si="33"/>
        <v>440</v>
      </c>
      <c r="BE86" s="14" t="e">
        <f t="shared" si="34"/>
        <v>#REF!</v>
      </c>
      <c r="BF86" s="14">
        <f t="shared" si="38"/>
        <v>1200</v>
      </c>
      <c r="BG86" s="14">
        <f t="shared" si="39"/>
        <v>645</v>
      </c>
      <c r="BH86" s="14">
        <f t="shared" si="40"/>
        <v>1290</v>
      </c>
      <c r="CF86" s="64">
        <v>82</v>
      </c>
      <c r="CG86" s="64">
        <v>1</v>
      </c>
      <c r="CH86" s="64" t="s">
        <v>380</v>
      </c>
      <c r="CI86" s="64">
        <v>82</v>
      </c>
      <c r="CJ86" s="64"/>
      <c r="CK86" s="64"/>
      <c r="CL86" s="64"/>
      <c r="CM86" s="64" t="s">
        <v>584</v>
      </c>
      <c r="CN86" s="64">
        <v>5400</v>
      </c>
      <c r="CO86" s="64" t="s">
        <v>585</v>
      </c>
      <c r="CP86" s="64">
        <v>85</v>
      </c>
      <c r="CQ86" s="64"/>
      <c r="CR86" s="64"/>
      <c r="CS86" s="64" t="s">
        <v>585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121">
        <v>19</v>
      </c>
      <c r="C87" s="108">
        <v>30</v>
      </c>
      <c r="D87" s="121">
        <f>INDEX(章节关卡!$D$6:$D$34,芦花古楼!B87)*芦花古楼!C87</f>
        <v>1200</v>
      </c>
      <c r="E87" s="22">
        <f t="shared" si="25"/>
        <v>85</v>
      </c>
      <c r="F87" s="22">
        <f t="shared" si="26"/>
        <v>100</v>
      </c>
      <c r="G87" s="14">
        <f>INDEX(章节关卡!$F$6:$F$34,芦花古楼!B87)*芦花古楼!C87</f>
        <v>3600</v>
      </c>
      <c r="H87" s="14">
        <v>250</v>
      </c>
      <c r="K87" s="22">
        <v>83</v>
      </c>
      <c r="L87" s="121">
        <f t="shared" si="27"/>
        <v>20</v>
      </c>
      <c r="M87" s="108">
        <v>60</v>
      </c>
      <c r="N87" s="121">
        <f>INDEX(章节关卡!$D$6:$D$34,芦花古楼!L87)*芦花古楼!M87</f>
        <v>2520</v>
      </c>
      <c r="O87" s="22">
        <f t="shared" si="28"/>
        <v>90</v>
      </c>
      <c r="P87" s="22">
        <f t="shared" si="29"/>
        <v>100</v>
      </c>
      <c r="Q87" s="14">
        <f>INDEX(章节关卡!$F$6:$F$34,芦花古楼!L87)*芦花古楼!M87</f>
        <v>7800</v>
      </c>
      <c r="R87" s="14">
        <v>250</v>
      </c>
      <c r="U87" s="22">
        <v>83</v>
      </c>
      <c r="V87" s="55">
        <v>20</v>
      </c>
      <c r="W87" s="108">
        <v>90</v>
      </c>
      <c r="X87" s="25" t="e">
        <f>INDEX(章节关卡!$D$6:$D$20,芦花古楼!V87)*芦花古楼!W87</f>
        <v>#REF!</v>
      </c>
      <c r="Y87" s="22">
        <f t="shared" si="23"/>
        <v>95</v>
      </c>
      <c r="Z87" s="22">
        <f t="shared" si="24"/>
        <v>100</v>
      </c>
      <c r="AA87" s="14" t="e">
        <f>INDEX(章节关卡!$F$6:$F$20,芦花古楼!V87)*芦花古楼!W87</f>
        <v>#REF!</v>
      </c>
      <c r="AB87" s="14">
        <v>250</v>
      </c>
      <c r="AE87" s="22">
        <v>83</v>
      </c>
      <c r="AF87" s="55">
        <v>20</v>
      </c>
      <c r="AG87" s="108">
        <v>90</v>
      </c>
      <c r="AH87" s="25" t="e">
        <f>INDEX(章节关卡!$D$6:$D$20,芦花古楼!AF87)*芦花古楼!AG87</f>
        <v>#REF!</v>
      </c>
      <c r="AI87" s="22">
        <f t="shared" si="30"/>
        <v>100</v>
      </c>
      <c r="AJ87" s="22">
        <f t="shared" si="31"/>
        <v>100</v>
      </c>
      <c r="AK87" s="14" t="e">
        <f>INDEX(章节关卡!$F$6:$F$20,芦花古楼!AF87)*芦花古楼!AG87</f>
        <v>#REF!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5"/>
        <v>51</v>
      </c>
      <c r="AU87" s="18">
        <v>82</v>
      </c>
      <c r="AV87" s="18">
        <f t="shared" si="36"/>
        <v>52</v>
      </c>
      <c r="AX87" s="18">
        <v>82</v>
      </c>
      <c r="AY87" s="18">
        <f t="shared" si="37"/>
        <v>53</v>
      </c>
      <c r="BB87" s="18">
        <v>82</v>
      </c>
      <c r="BC87" s="14">
        <f t="shared" si="32"/>
        <v>100</v>
      </c>
      <c r="BD87" s="14">
        <f t="shared" si="33"/>
        <v>440</v>
      </c>
      <c r="BE87" s="14">
        <f t="shared" si="34"/>
        <v>9000</v>
      </c>
      <c r="BF87" s="14">
        <f t="shared" si="38"/>
        <v>1200</v>
      </c>
      <c r="BG87" s="14">
        <f t="shared" si="39"/>
        <v>540</v>
      </c>
      <c r="BH87" s="14">
        <f t="shared" si="40"/>
        <v>1080</v>
      </c>
      <c r="CF87" s="64">
        <v>83</v>
      </c>
      <c r="CG87" s="64">
        <v>1</v>
      </c>
      <c r="CH87" s="64" t="s">
        <v>380</v>
      </c>
      <c r="CI87" s="64">
        <v>83</v>
      </c>
      <c r="CJ87" s="64"/>
      <c r="CK87" s="64"/>
      <c r="CL87" s="64"/>
      <c r="CM87" s="64" t="s">
        <v>584</v>
      </c>
      <c r="CN87" s="64">
        <v>5400</v>
      </c>
      <c r="CO87" s="64" t="s">
        <v>585</v>
      </c>
      <c r="CP87" s="64">
        <v>85</v>
      </c>
      <c r="CQ87" s="64"/>
      <c r="CR87" s="64"/>
      <c r="CS87" s="64" t="s">
        <v>585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121">
        <v>19</v>
      </c>
      <c r="C88" s="108">
        <v>30</v>
      </c>
      <c r="D88" s="121">
        <f>INDEX(章节关卡!$D$6:$D$34,芦花古楼!B88)*芦花古楼!C88</f>
        <v>1200</v>
      </c>
      <c r="E88" s="22">
        <f t="shared" si="25"/>
        <v>85</v>
      </c>
      <c r="F88" s="22">
        <f t="shared" si="26"/>
        <v>100</v>
      </c>
      <c r="G88" s="14">
        <f>INDEX(章节关卡!$F$6:$F$34,芦花古楼!B88)*芦花古楼!C88</f>
        <v>3600</v>
      </c>
      <c r="H88" s="14">
        <v>250</v>
      </c>
      <c r="K88" s="22">
        <v>84</v>
      </c>
      <c r="L88" s="121">
        <f t="shared" si="27"/>
        <v>20</v>
      </c>
      <c r="M88" s="108">
        <v>60</v>
      </c>
      <c r="N88" s="121">
        <f>INDEX(章节关卡!$D$6:$D$34,芦花古楼!L88)*芦花古楼!M88</f>
        <v>2520</v>
      </c>
      <c r="O88" s="22">
        <f t="shared" si="28"/>
        <v>90</v>
      </c>
      <c r="P88" s="22">
        <f t="shared" si="29"/>
        <v>100</v>
      </c>
      <c r="Q88" s="14">
        <f>INDEX(章节关卡!$F$6:$F$34,芦花古楼!L88)*芦花古楼!M88</f>
        <v>7800</v>
      </c>
      <c r="R88" s="14">
        <v>250</v>
      </c>
      <c r="U88" s="22">
        <v>84</v>
      </c>
      <c r="V88" s="55">
        <v>20</v>
      </c>
      <c r="W88" s="108">
        <v>90</v>
      </c>
      <c r="X88" s="25" t="e">
        <f>INDEX(章节关卡!$D$6:$D$20,芦花古楼!V88)*芦花古楼!W88</f>
        <v>#REF!</v>
      </c>
      <c r="Y88" s="22">
        <f t="shared" si="23"/>
        <v>95</v>
      </c>
      <c r="Z88" s="22">
        <f t="shared" si="24"/>
        <v>100</v>
      </c>
      <c r="AA88" s="14" t="e">
        <f>INDEX(章节关卡!$F$6:$F$20,芦花古楼!V88)*芦花古楼!W88</f>
        <v>#REF!</v>
      </c>
      <c r="AB88" s="14">
        <v>250</v>
      </c>
      <c r="AE88" s="22">
        <v>84</v>
      </c>
      <c r="AF88" s="55">
        <v>20</v>
      </c>
      <c r="AG88" s="108">
        <v>90</v>
      </c>
      <c r="AH88" s="25" t="e">
        <f>INDEX(章节关卡!$D$6:$D$20,芦花古楼!AF88)*芦花古楼!AG88</f>
        <v>#REF!</v>
      </c>
      <c r="AI88" s="22">
        <f t="shared" si="30"/>
        <v>100</v>
      </c>
      <c r="AJ88" s="22">
        <f t="shared" si="31"/>
        <v>100</v>
      </c>
      <c r="AK88" s="14" t="e">
        <f>INDEX(章节关卡!$F$6:$F$20,芦花古楼!AF88)*芦花古楼!AG88</f>
        <v>#REF!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5"/>
        <v>53</v>
      </c>
      <c r="AU88" s="18">
        <v>83</v>
      </c>
      <c r="AV88" s="18">
        <f t="shared" si="36"/>
        <v>54</v>
      </c>
      <c r="AX88" s="18">
        <v>83</v>
      </c>
      <c r="AY88" s="18">
        <f t="shared" si="37"/>
        <v>55</v>
      </c>
      <c r="BB88" s="18">
        <v>83</v>
      </c>
      <c r="BC88" s="14">
        <f t="shared" si="32"/>
        <v>105</v>
      </c>
      <c r="BD88" s="14">
        <f t="shared" si="33"/>
        <v>440</v>
      </c>
      <c r="BE88" s="14" t="e">
        <f t="shared" si="34"/>
        <v>#REF!</v>
      </c>
      <c r="BF88" s="14">
        <f t="shared" si="38"/>
        <v>1200</v>
      </c>
      <c r="BG88" s="14">
        <f t="shared" si="39"/>
        <v>545</v>
      </c>
      <c r="BH88" s="14">
        <f t="shared" si="40"/>
        <v>1090</v>
      </c>
      <c r="CF88" s="64">
        <v>84</v>
      </c>
      <c r="CG88" s="64">
        <v>1</v>
      </c>
      <c r="CH88" s="64" t="s">
        <v>380</v>
      </c>
      <c r="CI88" s="64">
        <v>84</v>
      </c>
      <c r="CJ88" s="64"/>
      <c r="CK88" s="64"/>
      <c r="CL88" s="64"/>
      <c r="CM88" s="64" t="s">
        <v>584</v>
      </c>
      <c r="CN88" s="64">
        <v>5400</v>
      </c>
      <c r="CO88" s="64" t="s">
        <v>585</v>
      </c>
      <c r="CP88" s="64">
        <v>85</v>
      </c>
      <c r="CQ88" s="64"/>
      <c r="CR88" s="64"/>
      <c r="CS88" s="64" t="s">
        <v>585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121">
        <v>19</v>
      </c>
      <c r="C89" s="108">
        <v>30</v>
      </c>
      <c r="D89" s="121">
        <f>INDEX(章节关卡!$D$6:$D$34,芦花古楼!B89)*芦花古楼!C89</f>
        <v>1200</v>
      </c>
      <c r="E89" s="22">
        <f t="shared" si="25"/>
        <v>85</v>
      </c>
      <c r="F89" s="22">
        <f t="shared" si="26"/>
        <v>105</v>
      </c>
      <c r="G89" s="14">
        <f>INDEX(章节关卡!$F$6:$F$34,芦花古楼!B89)*芦花古楼!C89</f>
        <v>3600</v>
      </c>
      <c r="H89" s="14">
        <v>250</v>
      </c>
      <c r="K89" s="22">
        <v>85</v>
      </c>
      <c r="L89" s="121">
        <f t="shared" si="27"/>
        <v>20</v>
      </c>
      <c r="M89" s="108">
        <v>60</v>
      </c>
      <c r="N89" s="121">
        <f>INDEX(章节关卡!$D$6:$D$34,芦花古楼!L89)*芦花古楼!M89</f>
        <v>2520</v>
      </c>
      <c r="O89" s="22">
        <f t="shared" si="28"/>
        <v>90</v>
      </c>
      <c r="P89" s="22">
        <f t="shared" si="29"/>
        <v>105</v>
      </c>
      <c r="Q89" s="14">
        <f>INDEX(章节关卡!$F$6:$F$34,芦花古楼!L89)*芦花古楼!M89</f>
        <v>7800</v>
      </c>
      <c r="R89" s="14">
        <v>250</v>
      </c>
      <c r="U89" s="22">
        <v>85</v>
      </c>
      <c r="V89" s="55">
        <v>20</v>
      </c>
      <c r="W89" s="108">
        <v>90</v>
      </c>
      <c r="X89" s="25" t="e">
        <f>INDEX(章节关卡!$D$6:$D$20,芦花古楼!V89)*芦花古楼!W89</f>
        <v>#REF!</v>
      </c>
      <c r="Y89" s="22">
        <f t="shared" si="23"/>
        <v>95</v>
      </c>
      <c r="Z89" s="22">
        <f t="shared" si="24"/>
        <v>105</v>
      </c>
      <c r="AA89" s="14" t="e">
        <f>INDEX(章节关卡!$F$6:$F$20,芦花古楼!V89)*芦花古楼!W89</f>
        <v>#REF!</v>
      </c>
      <c r="AB89" s="14">
        <v>250</v>
      </c>
      <c r="AE89" s="22">
        <v>85</v>
      </c>
      <c r="AF89" s="55">
        <v>20</v>
      </c>
      <c r="AG89" s="108">
        <v>90</v>
      </c>
      <c r="AH89" s="25" t="e">
        <f>INDEX(章节关卡!$D$6:$D$20,芦花古楼!AF89)*芦花古楼!AG89</f>
        <v>#REF!</v>
      </c>
      <c r="AI89" s="22">
        <f t="shared" si="30"/>
        <v>100</v>
      </c>
      <c r="AJ89" s="22">
        <f t="shared" si="31"/>
        <v>105</v>
      </c>
      <c r="AK89" s="14" t="e">
        <f>INDEX(章节关卡!$F$6:$F$20,芦花古楼!AF89)*芦花古楼!AG89</f>
        <v>#REF!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5"/>
        <v>55</v>
      </c>
      <c r="AU89" s="18">
        <v>84</v>
      </c>
      <c r="AV89" s="18">
        <f t="shared" si="36"/>
        <v>56</v>
      </c>
      <c r="AX89" s="18">
        <v>84</v>
      </c>
      <c r="AY89" s="18">
        <f t="shared" si="37"/>
        <v>57</v>
      </c>
      <c r="BB89" s="18">
        <v>84</v>
      </c>
      <c r="BC89" s="14">
        <f t="shared" si="32"/>
        <v>205</v>
      </c>
      <c r="BD89" s="14">
        <f t="shared" si="33"/>
        <v>445</v>
      </c>
      <c r="BE89" s="14" t="e">
        <f t="shared" si="34"/>
        <v>#REF!</v>
      </c>
      <c r="BF89" s="14">
        <f t="shared" si="38"/>
        <v>1200</v>
      </c>
      <c r="BG89" s="14">
        <f t="shared" si="39"/>
        <v>645</v>
      </c>
      <c r="BH89" s="14">
        <f t="shared" si="40"/>
        <v>1290</v>
      </c>
      <c r="CF89" s="64">
        <v>85</v>
      </c>
      <c r="CG89" s="64">
        <v>1</v>
      </c>
      <c r="CH89" s="64" t="s">
        <v>380</v>
      </c>
      <c r="CI89" s="64">
        <v>85</v>
      </c>
      <c r="CJ89" s="64"/>
      <c r="CK89" s="64"/>
      <c r="CL89" s="64"/>
      <c r="CM89" s="64" t="s">
        <v>584</v>
      </c>
      <c r="CN89" s="64">
        <v>5400</v>
      </c>
      <c r="CO89" s="64" t="s">
        <v>585</v>
      </c>
      <c r="CP89" s="64">
        <v>85</v>
      </c>
      <c r="CQ89" s="64" t="s">
        <v>586</v>
      </c>
      <c r="CR89" s="64">
        <v>2</v>
      </c>
      <c r="CS89" s="64" t="s">
        <v>585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20</v>
      </c>
      <c r="C90" s="108">
        <v>30</v>
      </c>
      <c r="D90" s="121">
        <f>INDEX(章节关卡!$D$6:$D$34,芦花古楼!B90)*芦花古楼!C90</f>
        <v>1260</v>
      </c>
      <c r="E90" s="22">
        <f t="shared" si="25"/>
        <v>90</v>
      </c>
      <c r="F90" s="22">
        <f t="shared" si="26"/>
        <v>105</v>
      </c>
      <c r="G90" s="14">
        <f>INDEX(章节关卡!$F$6:$F$34,芦花古楼!B90)*芦花古楼!C90</f>
        <v>3900</v>
      </c>
      <c r="H90" s="14">
        <v>250</v>
      </c>
      <c r="K90" s="22">
        <v>86</v>
      </c>
      <c r="L90" s="121">
        <f t="shared" si="27"/>
        <v>21</v>
      </c>
      <c r="M90" s="108">
        <v>60</v>
      </c>
      <c r="N90" s="121">
        <f>INDEX(章节关卡!$D$6:$D$34,芦花古楼!L90)*芦花古楼!M90</f>
        <v>2700</v>
      </c>
      <c r="O90" s="22">
        <f t="shared" si="28"/>
        <v>95</v>
      </c>
      <c r="P90" s="22">
        <f t="shared" si="29"/>
        <v>105</v>
      </c>
      <c r="Q90" s="14">
        <f>INDEX(章节关卡!$F$6:$F$34,芦花古楼!L90)*芦花古楼!M90</f>
        <v>8400</v>
      </c>
      <c r="R90" s="14">
        <v>250</v>
      </c>
      <c r="U90" s="22">
        <v>86</v>
      </c>
      <c r="V90" s="55">
        <v>21</v>
      </c>
      <c r="W90" s="108">
        <v>90</v>
      </c>
      <c r="X90" s="25" t="e">
        <f>INDEX(章节关卡!$D$6:$D$20,芦花古楼!V90)*芦花古楼!W90</f>
        <v>#REF!</v>
      </c>
      <c r="Y90" s="22">
        <f t="shared" si="23"/>
        <v>100</v>
      </c>
      <c r="Z90" s="22">
        <f t="shared" si="24"/>
        <v>105</v>
      </c>
      <c r="AA90" s="14" t="e">
        <f>INDEX(章节关卡!$F$6:$F$20,芦花古楼!V90)*芦花古楼!W90</f>
        <v>#REF!</v>
      </c>
      <c r="AB90" s="14">
        <v>250</v>
      </c>
      <c r="AE90" s="22">
        <v>86</v>
      </c>
      <c r="AF90" s="55">
        <v>21</v>
      </c>
      <c r="AG90" s="108">
        <v>90</v>
      </c>
      <c r="AH90" s="25" t="e">
        <f>INDEX(章节关卡!$D$6:$D$20,芦花古楼!AF90)*芦花古楼!AG90</f>
        <v>#REF!</v>
      </c>
      <c r="AI90" s="22">
        <f t="shared" si="30"/>
        <v>105</v>
      </c>
      <c r="AJ90" s="22">
        <f t="shared" si="31"/>
        <v>105</v>
      </c>
      <c r="AK90" s="14" t="e">
        <f>INDEX(章节关卡!$F$6:$F$20,芦花古楼!AF90)*芦花古楼!AG90</f>
        <v>#REF!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5"/>
        <v>57</v>
      </c>
      <c r="AU90" s="18">
        <v>85</v>
      </c>
      <c r="AV90" s="18">
        <f t="shared" si="36"/>
        <v>58</v>
      </c>
      <c r="AX90" s="18">
        <v>85</v>
      </c>
      <c r="AY90" s="18">
        <f t="shared" si="37"/>
        <v>59</v>
      </c>
      <c r="BB90" s="18">
        <v>85</v>
      </c>
      <c r="BC90" s="14">
        <f t="shared" si="32"/>
        <v>100</v>
      </c>
      <c r="BD90" s="14">
        <f t="shared" si="33"/>
        <v>450</v>
      </c>
      <c r="BE90" s="14">
        <f t="shared" si="34"/>
        <v>9000</v>
      </c>
      <c r="BF90" s="14">
        <f t="shared" si="38"/>
        <v>1200</v>
      </c>
      <c r="BG90" s="14">
        <f t="shared" si="39"/>
        <v>545</v>
      </c>
      <c r="BH90" s="14">
        <f t="shared" si="40"/>
        <v>1090</v>
      </c>
      <c r="CF90" s="64">
        <v>86</v>
      </c>
      <c r="CG90" s="64">
        <v>1</v>
      </c>
      <c r="CH90" s="64" t="s">
        <v>380</v>
      </c>
      <c r="CI90" s="64">
        <v>86</v>
      </c>
      <c r="CJ90" s="64"/>
      <c r="CK90" s="64"/>
      <c r="CL90" s="64"/>
      <c r="CM90" s="64" t="s">
        <v>584</v>
      </c>
      <c r="CN90" s="64">
        <v>5400</v>
      </c>
      <c r="CO90" s="64" t="s">
        <v>585</v>
      </c>
      <c r="CP90" s="64">
        <v>90</v>
      </c>
      <c r="CQ90" s="64"/>
      <c r="CR90" s="64"/>
      <c r="CS90" s="64" t="s">
        <v>585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121">
        <v>20</v>
      </c>
      <c r="C91" s="108">
        <v>30</v>
      </c>
      <c r="D91" s="121">
        <f>INDEX(章节关卡!$D$6:$D$34,芦花古楼!B91)*芦花古楼!C91</f>
        <v>1260</v>
      </c>
      <c r="E91" s="22">
        <f t="shared" si="25"/>
        <v>90</v>
      </c>
      <c r="F91" s="22">
        <f t="shared" si="26"/>
        <v>105</v>
      </c>
      <c r="G91" s="14">
        <f>INDEX(章节关卡!$F$6:$F$34,芦花古楼!B91)*芦花古楼!C91</f>
        <v>3900</v>
      </c>
      <c r="H91" s="14">
        <v>250</v>
      </c>
      <c r="K91" s="22">
        <v>87</v>
      </c>
      <c r="L91" s="121">
        <f t="shared" si="27"/>
        <v>21</v>
      </c>
      <c r="M91" s="108">
        <v>60</v>
      </c>
      <c r="N91" s="121">
        <f>INDEX(章节关卡!$D$6:$D$34,芦花古楼!L91)*芦花古楼!M91</f>
        <v>2700</v>
      </c>
      <c r="O91" s="22">
        <f t="shared" si="28"/>
        <v>95</v>
      </c>
      <c r="P91" s="22">
        <f t="shared" si="29"/>
        <v>105</v>
      </c>
      <c r="Q91" s="14">
        <f>INDEX(章节关卡!$F$6:$F$34,芦花古楼!L91)*芦花古楼!M91</f>
        <v>8400</v>
      </c>
      <c r="R91" s="14">
        <v>250</v>
      </c>
      <c r="U91" s="22">
        <v>87</v>
      </c>
      <c r="V91" s="55">
        <v>21</v>
      </c>
      <c r="W91" s="108">
        <v>90</v>
      </c>
      <c r="X91" s="25" t="e">
        <f>INDEX(章节关卡!$D$6:$D$20,芦花古楼!V91)*芦花古楼!W91</f>
        <v>#REF!</v>
      </c>
      <c r="Y91" s="22">
        <f t="shared" si="23"/>
        <v>100</v>
      </c>
      <c r="Z91" s="22">
        <f t="shared" si="24"/>
        <v>105</v>
      </c>
      <c r="AA91" s="14" t="e">
        <f>INDEX(章节关卡!$F$6:$F$20,芦花古楼!V91)*芦花古楼!W91</f>
        <v>#REF!</v>
      </c>
      <c r="AB91" s="14">
        <v>250</v>
      </c>
      <c r="AE91" s="22">
        <v>87</v>
      </c>
      <c r="AF91" s="55">
        <v>21</v>
      </c>
      <c r="AG91" s="108">
        <v>90</v>
      </c>
      <c r="AH91" s="25" t="e">
        <f>INDEX(章节关卡!$D$6:$D$20,芦花古楼!AF91)*芦花古楼!AG91</f>
        <v>#REF!</v>
      </c>
      <c r="AI91" s="22">
        <f t="shared" si="30"/>
        <v>105</v>
      </c>
      <c r="AJ91" s="22">
        <f t="shared" si="31"/>
        <v>105</v>
      </c>
      <c r="AK91" s="14" t="e">
        <f>INDEX(章节关卡!$F$6:$F$20,芦花古楼!AF91)*芦花古楼!AG91</f>
        <v>#REF!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5"/>
        <v>59</v>
      </c>
      <c r="AU91" s="18">
        <v>86</v>
      </c>
      <c r="AV91" s="18">
        <f t="shared" si="36"/>
        <v>60</v>
      </c>
      <c r="AX91" s="18">
        <v>86</v>
      </c>
      <c r="AY91" s="18">
        <f t="shared" si="37"/>
        <v>61</v>
      </c>
      <c r="BB91" s="18">
        <v>86</v>
      </c>
      <c r="BC91" s="14">
        <f t="shared" si="32"/>
        <v>105</v>
      </c>
      <c r="BD91" s="14">
        <f t="shared" si="33"/>
        <v>455</v>
      </c>
      <c r="BE91" s="14" t="e">
        <f t="shared" si="34"/>
        <v>#REF!</v>
      </c>
      <c r="BF91" s="14">
        <f t="shared" si="38"/>
        <v>1200</v>
      </c>
      <c r="BG91" s="14">
        <f t="shared" si="39"/>
        <v>555</v>
      </c>
      <c r="BH91" s="14">
        <f t="shared" si="40"/>
        <v>1110</v>
      </c>
      <c r="CF91" s="64">
        <v>87</v>
      </c>
      <c r="CG91" s="64">
        <v>1</v>
      </c>
      <c r="CH91" s="64" t="s">
        <v>380</v>
      </c>
      <c r="CI91" s="64">
        <v>87</v>
      </c>
      <c r="CJ91" s="64"/>
      <c r="CK91" s="64"/>
      <c r="CL91" s="64"/>
      <c r="CM91" s="64" t="s">
        <v>584</v>
      </c>
      <c r="CN91" s="64">
        <v>5400</v>
      </c>
      <c r="CO91" s="64" t="s">
        <v>585</v>
      </c>
      <c r="CP91" s="64">
        <v>90</v>
      </c>
      <c r="CQ91" s="64"/>
      <c r="CR91" s="64"/>
      <c r="CS91" s="64" t="s">
        <v>585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121">
        <v>20</v>
      </c>
      <c r="C92" s="108">
        <v>30</v>
      </c>
      <c r="D92" s="121">
        <f>INDEX(章节关卡!$D$6:$D$34,芦花古楼!B92)*芦花古楼!C92</f>
        <v>1260</v>
      </c>
      <c r="E92" s="22">
        <f t="shared" si="25"/>
        <v>90</v>
      </c>
      <c r="F92" s="22">
        <f t="shared" si="26"/>
        <v>105</v>
      </c>
      <c r="G92" s="14">
        <f>INDEX(章节关卡!$F$6:$F$34,芦花古楼!B92)*芦花古楼!C92</f>
        <v>3900</v>
      </c>
      <c r="H92" s="14">
        <v>250</v>
      </c>
      <c r="K92" s="22">
        <v>88</v>
      </c>
      <c r="L92" s="121">
        <f t="shared" si="27"/>
        <v>21</v>
      </c>
      <c r="M92" s="108">
        <v>60</v>
      </c>
      <c r="N92" s="121">
        <f>INDEX(章节关卡!$D$6:$D$34,芦花古楼!L92)*芦花古楼!M92</f>
        <v>2700</v>
      </c>
      <c r="O92" s="22">
        <f t="shared" si="28"/>
        <v>95</v>
      </c>
      <c r="P92" s="22">
        <f t="shared" si="29"/>
        <v>105</v>
      </c>
      <c r="Q92" s="14">
        <f>INDEX(章节关卡!$F$6:$F$34,芦花古楼!L92)*芦花古楼!M92</f>
        <v>8400</v>
      </c>
      <c r="R92" s="14">
        <v>250</v>
      </c>
      <c r="U92" s="22">
        <v>88</v>
      </c>
      <c r="V92" s="55">
        <v>21</v>
      </c>
      <c r="W92" s="108">
        <v>90</v>
      </c>
      <c r="X92" s="25" t="e">
        <f>INDEX(章节关卡!$D$6:$D$20,芦花古楼!V92)*芦花古楼!W92</f>
        <v>#REF!</v>
      </c>
      <c r="Y92" s="22">
        <f t="shared" si="23"/>
        <v>100</v>
      </c>
      <c r="Z92" s="22">
        <f t="shared" si="24"/>
        <v>105</v>
      </c>
      <c r="AA92" s="14" t="e">
        <f>INDEX(章节关卡!$F$6:$F$20,芦花古楼!V92)*芦花古楼!W92</f>
        <v>#REF!</v>
      </c>
      <c r="AB92" s="14">
        <v>250</v>
      </c>
      <c r="AE92" s="22">
        <v>88</v>
      </c>
      <c r="AF92" s="55">
        <v>21</v>
      </c>
      <c r="AG92" s="108">
        <v>90</v>
      </c>
      <c r="AH92" s="25" t="e">
        <f>INDEX(章节关卡!$D$6:$D$20,芦花古楼!AF92)*芦花古楼!AG92</f>
        <v>#REF!</v>
      </c>
      <c r="AI92" s="22">
        <f t="shared" si="30"/>
        <v>105</v>
      </c>
      <c r="AJ92" s="22">
        <f t="shared" si="31"/>
        <v>105</v>
      </c>
      <c r="AK92" s="14" t="e">
        <f>INDEX(章节关卡!$F$6:$F$20,芦花古楼!AF92)*芦花古楼!AG92</f>
        <v>#REF!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5"/>
        <v>61</v>
      </c>
      <c r="AU92" s="18">
        <v>87</v>
      </c>
      <c r="AV92" s="18">
        <f t="shared" si="36"/>
        <v>62</v>
      </c>
      <c r="AX92" s="18">
        <v>87</v>
      </c>
      <c r="AY92" s="18">
        <f t="shared" si="37"/>
        <v>63</v>
      </c>
      <c r="BB92" s="18">
        <v>87</v>
      </c>
      <c r="BC92" s="14">
        <f t="shared" si="32"/>
        <v>210</v>
      </c>
      <c r="BD92" s="14">
        <f t="shared" si="33"/>
        <v>460</v>
      </c>
      <c r="BE92" s="14" t="e">
        <f t="shared" si="34"/>
        <v>#REF!</v>
      </c>
      <c r="BF92" s="14">
        <f t="shared" si="38"/>
        <v>1200</v>
      </c>
      <c r="BG92" s="14">
        <f t="shared" si="39"/>
        <v>665</v>
      </c>
      <c r="BH92" s="14">
        <f t="shared" si="40"/>
        <v>1330</v>
      </c>
      <c r="CF92" s="64">
        <v>88</v>
      </c>
      <c r="CG92" s="64">
        <v>1</v>
      </c>
      <c r="CH92" s="64" t="s">
        <v>380</v>
      </c>
      <c r="CI92" s="64">
        <v>88</v>
      </c>
      <c r="CJ92" s="64"/>
      <c r="CK92" s="64"/>
      <c r="CL92" s="64"/>
      <c r="CM92" s="64" t="s">
        <v>584</v>
      </c>
      <c r="CN92" s="64">
        <v>5400</v>
      </c>
      <c r="CO92" s="64" t="s">
        <v>585</v>
      </c>
      <c r="CP92" s="64">
        <v>90</v>
      </c>
      <c r="CQ92" s="64"/>
      <c r="CR92" s="64"/>
      <c r="CS92" s="64" t="s">
        <v>585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121">
        <v>20</v>
      </c>
      <c r="C93" s="108">
        <v>30</v>
      </c>
      <c r="D93" s="121">
        <f>INDEX(章节关卡!$D$6:$D$34,芦花古楼!B93)*芦花古楼!C93</f>
        <v>1260</v>
      </c>
      <c r="E93" s="22">
        <f t="shared" si="25"/>
        <v>90</v>
      </c>
      <c r="F93" s="22">
        <f t="shared" si="26"/>
        <v>105</v>
      </c>
      <c r="G93" s="14">
        <f>INDEX(章节关卡!$F$6:$F$34,芦花古楼!B93)*芦花古楼!C93</f>
        <v>3900</v>
      </c>
      <c r="H93" s="14">
        <v>250</v>
      </c>
      <c r="K93" s="22">
        <v>89</v>
      </c>
      <c r="L93" s="121">
        <f t="shared" si="27"/>
        <v>21</v>
      </c>
      <c r="M93" s="108">
        <v>60</v>
      </c>
      <c r="N93" s="121">
        <f>INDEX(章节关卡!$D$6:$D$34,芦花古楼!L93)*芦花古楼!M93</f>
        <v>2700</v>
      </c>
      <c r="O93" s="22">
        <f t="shared" si="28"/>
        <v>95</v>
      </c>
      <c r="P93" s="22">
        <f t="shared" si="29"/>
        <v>105</v>
      </c>
      <c r="Q93" s="14">
        <f>INDEX(章节关卡!$F$6:$F$34,芦花古楼!L93)*芦花古楼!M93</f>
        <v>8400</v>
      </c>
      <c r="R93" s="14">
        <v>250</v>
      </c>
      <c r="U93" s="22">
        <v>89</v>
      </c>
      <c r="V93" s="55">
        <v>21</v>
      </c>
      <c r="W93" s="108">
        <v>90</v>
      </c>
      <c r="X93" s="25" t="e">
        <f>INDEX(章节关卡!$D$6:$D$20,芦花古楼!V93)*芦花古楼!W93</f>
        <v>#REF!</v>
      </c>
      <c r="Y93" s="22">
        <f t="shared" si="23"/>
        <v>100</v>
      </c>
      <c r="Z93" s="22">
        <f t="shared" si="24"/>
        <v>105</v>
      </c>
      <c r="AA93" s="14" t="e">
        <f>INDEX(章节关卡!$F$6:$F$20,芦花古楼!V93)*芦花古楼!W93</f>
        <v>#REF!</v>
      </c>
      <c r="AB93" s="14">
        <v>250</v>
      </c>
      <c r="AE93" s="22">
        <v>89</v>
      </c>
      <c r="AF93" s="55">
        <v>21</v>
      </c>
      <c r="AG93" s="108">
        <v>90</v>
      </c>
      <c r="AH93" s="25" t="e">
        <f>INDEX(章节关卡!$D$6:$D$20,芦花古楼!AF93)*芦花古楼!AG93</f>
        <v>#REF!</v>
      </c>
      <c r="AI93" s="22">
        <f t="shared" si="30"/>
        <v>105</v>
      </c>
      <c r="AJ93" s="22">
        <f t="shared" si="31"/>
        <v>105</v>
      </c>
      <c r="AK93" s="14" t="e">
        <f>INDEX(章节关卡!$F$6:$F$20,芦花古楼!AF93)*芦花古楼!AG93</f>
        <v>#REF!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5"/>
        <v>64</v>
      </c>
      <c r="AU93" s="18">
        <v>88</v>
      </c>
      <c r="AV93" s="18">
        <f t="shared" si="36"/>
        <v>65</v>
      </c>
      <c r="AX93" s="18">
        <v>88</v>
      </c>
      <c r="AY93" s="18">
        <f t="shared" si="37"/>
        <v>66</v>
      </c>
      <c r="BB93" s="18">
        <v>88</v>
      </c>
      <c r="BC93" s="14">
        <f t="shared" si="32"/>
        <v>105</v>
      </c>
      <c r="BD93" s="14">
        <f t="shared" si="33"/>
        <v>460</v>
      </c>
      <c r="BE93" s="14">
        <f t="shared" si="34"/>
        <v>9600</v>
      </c>
      <c r="BF93" s="14">
        <f t="shared" si="38"/>
        <v>1200</v>
      </c>
      <c r="BG93" s="14">
        <f t="shared" si="39"/>
        <v>565</v>
      </c>
      <c r="BH93" s="14">
        <f t="shared" si="40"/>
        <v>1130</v>
      </c>
      <c r="CF93" s="64">
        <v>89</v>
      </c>
      <c r="CG93" s="64">
        <v>1</v>
      </c>
      <c r="CH93" s="64" t="s">
        <v>380</v>
      </c>
      <c r="CI93" s="64">
        <v>89</v>
      </c>
      <c r="CJ93" s="64"/>
      <c r="CK93" s="64"/>
      <c r="CL93" s="64"/>
      <c r="CM93" s="64" t="s">
        <v>584</v>
      </c>
      <c r="CN93" s="64">
        <v>5400</v>
      </c>
      <c r="CO93" s="64" t="s">
        <v>585</v>
      </c>
      <c r="CP93" s="64">
        <v>90</v>
      </c>
      <c r="CQ93" s="64"/>
      <c r="CR93" s="64"/>
      <c r="CS93" s="64" t="s">
        <v>585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121">
        <v>20</v>
      </c>
      <c r="C94" s="108">
        <v>30</v>
      </c>
      <c r="D94" s="121">
        <f>INDEX(章节关卡!$D$6:$D$34,芦花古楼!B94)*芦花古楼!C94</f>
        <v>1260</v>
      </c>
      <c r="E94" s="22">
        <f t="shared" si="25"/>
        <v>90</v>
      </c>
      <c r="F94" s="22">
        <f t="shared" si="26"/>
        <v>110</v>
      </c>
      <c r="G94" s="14">
        <f>INDEX(章节关卡!$F$6:$F$34,芦花古楼!B94)*芦花古楼!C94</f>
        <v>3900</v>
      </c>
      <c r="H94" s="14">
        <v>300</v>
      </c>
      <c r="K94" s="22">
        <v>90</v>
      </c>
      <c r="L94" s="121">
        <f t="shared" si="27"/>
        <v>21</v>
      </c>
      <c r="M94" s="108">
        <v>60</v>
      </c>
      <c r="N94" s="121">
        <f>INDEX(章节关卡!$D$6:$D$34,芦花古楼!L94)*芦花古楼!M94</f>
        <v>2700</v>
      </c>
      <c r="O94" s="22">
        <f t="shared" si="28"/>
        <v>95</v>
      </c>
      <c r="P94" s="22">
        <f t="shared" si="29"/>
        <v>110</v>
      </c>
      <c r="Q94" s="14">
        <f>INDEX(章节关卡!$F$6:$F$34,芦花古楼!L94)*芦花古楼!M94</f>
        <v>8400</v>
      </c>
      <c r="R94" s="14">
        <v>300</v>
      </c>
      <c r="U94" s="22">
        <v>90</v>
      </c>
      <c r="V94" s="25">
        <v>21</v>
      </c>
      <c r="W94" s="108">
        <v>90</v>
      </c>
      <c r="X94" s="25" t="e">
        <f>INDEX(章节关卡!$D$6:$D$20,芦花古楼!V94)*芦花古楼!W94</f>
        <v>#REF!</v>
      </c>
      <c r="Y94" s="22">
        <f t="shared" si="23"/>
        <v>100</v>
      </c>
      <c r="Z94" s="22">
        <f t="shared" si="24"/>
        <v>110</v>
      </c>
      <c r="AA94" s="14" t="e">
        <f>INDEX(章节关卡!$F$6:$F$20,芦花古楼!V94)*芦花古楼!W94</f>
        <v>#REF!</v>
      </c>
      <c r="AB94" s="14">
        <v>300</v>
      </c>
      <c r="AE94" s="22">
        <v>90</v>
      </c>
      <c r="AF94" s="55">
        <v>21</v>
      </c>
      <c r="AG94" s="108">
        <v>90</v>
      </c>
      <c r="AH94" s="25" t="e">
        <f>INDEX(章节关卡!$D$6:$D$20,芦花古楼!AF94)*芦花古楼!AG94</f>
        <v>#REF!</v>
      </c>
      <c r="AI94" s="22">
        <f t="shared" si="30"/>
        <v>105</v>
      </c>
      <c r="AJ94" s="22">
        <f t="shared" si="31"/>
        <v>110</v>
      </c>
      <c r="AK94" s="14" t="e">
        <f>INDEX(章节关卡!$F$6:$F$20,芦花古楼!AF94)*芦花古楼!AG94</f>
        <v>#REF!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5"/>
        <v>67</v>
      </c>
      <c r="AU94" s="18">
        <v>89</v>
      </c>
      <c r="AV94" s="18">
        <f t="shared" si="36"/>
        <v>68</v>
      </c>
      <c r="AX94" s="18">
        <v>89</v>
      </c>
      <c r="AY94" s="18">
        <f t="shared" si="37"/>
        <v>69</v>
      </c>
      <c r="BB94" s="18">
        <v>89</v>
      </c>
      <c r="BC94" s="14">
        <f t="shared" si="32"/>
        <v>110</v>
      </c>
      <c r="BD94" s="14">
        <f t="shared" si="33"/>
        <v>460</v>
      </c>
      <c r="BE94" s="14" t="e">
        <f t="shared" si="34"/>
        <v>#REF!</v>
      </c>
      <c r="BF94" s="14">
        <f t="shared" si="38"/>
        <v>1200</v>
      </c>
      <c r="BG94" s="14">
        <f t="shared" si="39"/>
        <v>570</v>
      </c>
      <c r="BH94" s="14">
        <f t="shared" si="40"/>
        <v>1140</v>
      </c>
      <c r="CF94" s="64">
        <v>90</v>
      </c>
      <c r="CG94" s="64">
        <v>1</v>
      </c>
      <c r="CH94" s="64" t="s">
        <v>380</v>
      </c>
      <c r="CI94" s="64">
        <v>90</v>
      </c>
      <c r="CJ94" s="64"/>
      <c r="CK94" s="64"/>
      <c r="CL94" s="64"/>
      <c r="CM94" s="64" t="s">
        <v>584</v>
      </c>
      <c r="CN94" s="64">
        <v>5400</v>
      </c>
      <c r="CO94" s="64" t="s">
        <v>585</v>
      </c>
      <c r="CP94" s="64">
        <v>90</v>
      </c>
      <c r="CQ94" s="64" t="s">
        <v>415</v>
      </c>
      <c r="CR94" s="64">
        <v>2</v>
      </c>
      <c r="CS94" s="64" t="s">
        <v>585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21</v>
      </c>
      <c r="C95" s="108">
        <v>30</v>
      </c>
      <c r="D95" s="121">
        <f>INDEX(章节关卡!$D$6:$D$34,芦花古楼!B95)*芦花古楼!C95</f>
        <v>1350</v>
      </c>
      <c r="E95" s="22">
        <f t="shared" si="25"/>
        <v>95</v>
      </c>
      <c r="F95" s="22">
        <f t="shared" si="26"/>
        <v>110</v>
      </c>
      <c r="G95" s="14">
        <f>INDEX(章节关卡!$F$6:$F$34,芦花古楼!B95)*芦花古楼!C95</f>
        <v>4200</v>
      </c>
      <c r="H95" s="14">
        <v>300</v>
      </c>
      <c r="K95" s="22">
        <v>91</v>
      </c>
      <c r="L95" s="121">
        <f t="shared" si="27"/>
        <v>22</v>
      </c>
      <c r="M95" s="108">
        <v>60</v>
      </c>
      <c r="N95" s="121">
        <f>INDEX(章节关卡!$D$6:$D$34,芦花古楼!L95)*芦花古楼!M95</f>
        <v>2820</v>
      </c>
      <c r="O95" s="22">
        <f t="shared" si="28"/>
        <v>100</v>
      </c>
      <c r="P95" s="22">
        <f t="shared" si="29"/>
        <v>110</v>
      </c>
      <c r="Q95" s="14">
        <f>INDEX(章节关卡!$F$6:$F$34,芦花古楼!L95)*芦花古楼!M95</f>
        <v>9000</v>
      </c>
      <c r="R95" s="14">
        <v>300</v>
      </c>
      <c r="U95" s="22">
        <v>91</v>
      </c>
      <c r="V95" s="55">
        <v>22</v>
      </c>
      <c r="W95" s="108">
        <v>90</v>
      </c>
      <c r="X95" s="25" t="e">
        <f>INDEX(章节关卡!$D$6:$D$20,芦花古楼!V95)*芦花古楼!W95</f>
        <v>#REF!</v>
      </c>
      <c r="Y95" s="22">
        <f t="shared" si="23"/>
        <v>105</v>
      </c>
      <c r="Z95" s="22">
        <f t="shared" si="24"/>
        <v>110</v>
      </c>
      <c r="AA95" s="14" t="e">
        <f>INDEX(章节关卡!$F$6:$F$20,芦花古楼!V95)*芦花古楼!W95</f>
        <v>#REF!</v>
      </c>
      <c r="AB95" s="14">
        <v>300</v>
      </c>
      <c r="AE95" s="22">
        <v>91</v>
      </c>
      <c r="AF95" s="55">
        <v>22</v>
      </c>
      <c r="AG95" s="108">
        <v>90</v>
      </c>
      <c r="AH95" s="25" t="e">
        <f>INDEX(章节关卡!$D$6:$D$20,芦花古楼!AF95)*芦花古楼!AG95</f>
        <v>#REF!</v>
      </c>
      <c r="AI95" s="22">
        <f t="shared" si="30"/>
        <v>110</v>
      </c>
      <c r="AJ95" s="22">
        <f t="shared" si="31"/>
        <v>110</v>
      </c>
      <c r="AK95" s="14" t="e">
        <f>INDEX(章节关卡!$F$6:$F$20,芦花古楼!AF95)*芦花古楼!AG95</f>
        <v>#REF!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5"/>
        <v>70</v>
      </c>
      <c r="AU95" s="18">
        <v>90</v>
      </c>
      <c r="AV95" s="18">
        <f t="shared" si="36"/>
        <v>71</v>
      </c>
      <c r="AX95" s="18">
        <v>90</v>
      </c>
      <c r="AY95" s="18">
        <f t="shared" si="37"/>
        <v>72</v>
      </c>
      <c r="BB95" s="18">
        <v>90</v>
      </c>
      <c r="BC95" s="14">
        <f t="shared" si="32"/>
        <v>215</v>
      </c>
      <c r="BD95" s="14">
        <f t="shared" si="33"/>
        <v>460</v>
      </c>
      <c r="BE95" s="14" t="e">
        <f t="shared" si="34"/>
        <v>#REF!</v>
      </c>
      <c r="BF95" s="14">
        <f t="shared" si="38"/>
        <v>1200</v>
      </c>
      <c r="BG95" s="14">
        <f t="shared" si="39"/>
        <v>675</v>
      </c>
      <c r="BH95" s="14">
        <f t="shared" si="40"/>
        <v>1350</v>
      </c>
      <c r="CF95" s="64">
        <v>91</v>
      </c>
      <c r="CG95" s="64">
        <v>1</v>
      </c>
      <c r="CH95" s="64" t="s">
        <v>380</v>
      </c>
      <c r="CI95" s="64">
        <v>91</v>
      </c>
      <c r="CJ95" s="64"/>
      <c r="CK95" s="64"/>
      <c r="CL95" s="64"/>
      <c r="CM95" s="64" t="s">
        <v>584</v>
      </c>
      <c r="CN95" s="64">
        <v>5400</v>
      </c>
      <c r="CO95" s="64" t="s">
        <v>585</v>
      </c>
      <c r="CP95" s="64">
        <v>95</v>
      </c>
      <c r="CQ95" s="64"/>
      <c r="CR95" s="64"/>
      <c r="CS95" s="64" t="s">
        <v>585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121">
        <v>21</v>
      </c>
      <c r="C96" s="108">
        <v>30</v>
      </c>
      <c r="D96" s="121">
        <f>INDEX(章节关卡!$D$6:$D$34,芦花古楼!B96)*芦花古楼!C96</f>
        <v>1350</v>
      </c>
      <c r="E96" s="22">
        <f t="shared" si="25"/>
        <v>95</v>
      </c>
      <c r="F96" s="22">
        <f t="shared" si="26"/>
        <v>110</v>
      </c>
      <c r="G96" s="14">
        <f>INDEX(章节关卡!$F$6:$F$34,芦花古楼!B96)*芦花古楼!C96</f>
        <v>4200</v>
      </c>
      <c r="H96" s="14">
        <v>300</v>
      </c>
      <c r="K96" s="22">
        <v>92</v>
      </c>
      <c r="L96" s="121">
        <f t="shared" si="27"/>
        <v>22</v>
      </c>
      <c r="M96" s="108">
        <v>60</v>
      </c>
      <c r="N96" s="121">
        <f>INDEX(章节关卡!$D$6:$D$34,芦花古楼!L96)*芦花古楼!M96</f>
        <v>2820</v>
      </c>
      <c r="O96" s="22">
        <f t="shared" si="28"/>
        <v>100</v>
      </c>
      <c r="P96" s="22">
        <f t="shared" si="29"/>
        <v>110</v>
      </c>
      <c r="Q96" s="14">
        <f>INDEX(章节关卡!$F$6:$F$34,芦花古楼!L96)*芦花古楼!M96</f>
        <v>9000</v>
      </c>
      <c r="R96" s="14">
        <v>300</v>
      </c>
      <c r="U96" s="22">
        <v>92</v>
      </c>
      <c r="V96" s="55">
        <v>22</v>
      </c>
      <c r="W96" s="108">
        <v>90</v>
      </c>
      <c r="X96" s="25" t="e">
        <f>INDEX(章节关卡!$D$6:$D$20,芦花古楼!V96)*芦花古楼!W96</f>
        <v>#REF!</v>
      </c>
      <c r="Y96" s="22">
        <f t="shared" si="23"/>
        <v>105</v>
      </c>
      <c r="Z96" s="22">
        <f t="shared" si="24"/>
        <v>110</v>
      </c>
      <c r="AA96" s="14" t="e">
        <f>INDEX(章节关卡!$F$6:$F$20,芦花古楼!V96)*芦花古楼!W96</f>
        <v>#REF!</v>
      </c>
      <c r="AB96" s="14">
        <v>300</v>
      </c>
      <c r="AE96" s="22">
        <v>92</v>
      </c>
      <c r="AF96" s="55">
        <v>22</v>
      </c>
      <c r="AG96" s="108">
        <v>90</v>
      </c>
      <c r="AH96" s="25" t="e">
        <f>INDEX(章节关卡!$D$6:$D$20,芦花古楼!AF96)*芦花古楼!AG96</f>
        <v>#REF!</v>
      </c>
      <c r="AI96" s="22">
        <f t="shared" si="30"/>
        <v>110</v>
      </c>
      <c r="AJ96" s="22">
        <f t="shared" si="31"/>
        <v>110</v>
      </c>
      <c r="AK96" s="14" t="e">
        <f>INDEX(章节关卡!$F$6:$F$20,芦花古楼!AF96)*芦花古楼!AG96</f>
        <v>#REF!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5"/>
        <v>73</v>
      </c>
      <c r="AU96" s="18">
        <v>91</v>
      </c>
      <c r="AV96" s="18">
        <f t="shared" si="36"/>
        <v>74</v>
      </c>
      <c r="AX96" s="18">
        <v>91</v>
      </c>
      <c r="AY96" s="18">
        <f t="shared" si="37"/>
        <v>75</v>
      </c>
      <c r="BB96" s="18">
        <v>91</v>
      </c>
      <c r="BC96" s="14">
        <f t="shared" si="32"/>
        <v>105</v>
      </c>
      <c r="BD96" s="14">
        <f t="shared" si="33"/>
        <v>460</v>
      </c>
      <c r="BE96" s="14">
        <f t="shared" si="34"/>
        <v>9600</v>
      </c>
      <c r="BF96" s="14">
        <f t="shared" si="38"/>
        <v>1200</v>
      </c>
      <c r="BG96" s="14">
        <f t="shared" si="39"/>
        <v>565</v>
      </c>
      <c r="BH96" s="14">
        <f t="shared" si="40"/>
        <v>1130</v>
      </c>
      <c r="CF96" s="64">
        <v>92</v>
      </c>
      <c r="CG96" s="64">
        <v>1</v>
      </c>
      <c r="CH96" s="64" t="s">
        <v>380</v>
      </c>
      <c r="CI96" s="64">
        <v>92</v>
      </c>
      <c r="CJ96" s="64"/>
      <c r="CK96" s="64"/>
      <c r="CL96" s="64"/>
      <c r="CM96" s="64" t="s">
        <v>584</v>
      </c>
      <c r="CN96" s="64">
        <v>5400</v>
      </c>
      <c r="CO96" s="64" t="s">
        <v>585</v>
      </c>
      <c r="CP96" s="64">
        <v>95</v>
      </c>
      <c r="CQ96" s="64"/>
      <c r="CR96" s="64"/>
      <c r="CS96" s="64" t="s">
        <v>585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121">
        <v>21</v>
      </c>
      <c r="C97" s="108">
        <v>30</v>
      </c>
      <c r="D97" s="121">
        <f>INDEX(章节关卡!$D$6:$D$34,芦花古楼!B97)*芦花古楼!C97</f>
        <v>1350</v>
      </c>
      <c r="E97" s="22">
        <f t="shared" si="25"/>
        <v>95</v>
      </c>
      <c r="F97" s="22">
        <f t="shared" si="26"/>
        <v>110</v>
      </c>
      <c r="G97" s="14">
        <f>INDEX(章节关卡!$F$6:$F$34,芦花古楼!B97)*芦花古楼!C97</f>
        <v>4200</v>
      </c>
      <c r="H97" s="14">
        <v>300</v>
      </c>
      <c r="K97" s="22">
        <v>93</v>
      </c>
      <c r="L97" s="121">
        <f t="shared" si="27"/>
        <v>22</v>
      </c>
      <c r="M97" s="108">
        <v>60</v>
      </c>
      <c r="N97" s="121">
        <f>INDEX(章节关卡!$D$6:$D$34,芦花古楼!L97)*芦花古楼!M97</f>
        <v>2820</v>
      </c>
      <c r="O97" s="22">
        <f t="shared" si="28"/>
        <v>100</v>
      </c>
      <c r="P97" s="22">
        <f t="shared" si="29"/>
        <v>110</v>
      </c>
      <c r="Q97" s="14">
        <f>INDEX(章节关卡!$F$6:$F$34,芦花古楼!L97)*芦花古楼!M97</f>
        <v>9000</v>
      </c>
      <c r="R97" s="14">
        <v>300</v>
      </c>
      <c r="U97" s="22">
        <v>93</v>
      </c>
      <c r="V97" s="55">
        <v>22</v>
      </c>
      <c r="W97" s="108">
        <v>90</v>
      </c>
      <c r="X97" s="25" t="e">
        <f>INDEX(章节关卡!$D$6:$D$20,芦花古楼!V97)*芦花古楼!W97</f>
        <v>#REF!</v>
      </c>
      <c r="Y97" s="22">
        <f t="shared" si="23"/>
        <v>105</v>
      </c>
      <c r="Z97" s="22">
        <f t="shared" si="24"/>
        <v>110</v>
      </c>
      <c r="AA97" s="14" t="e">
        <f>INDEX(章节关卡!$F$6:$F$20,芦花古楼!V97)*芦花古楼!W97</f>
        <v>#REF!</v>
      </c>
      <c r="AB97" s="14">
        <v>300</v>
      </c>
      <c r="AE97" s="22">
        <v>93</v>
      </c>
      <c r="AF97" s="55">
        <v>22</v>
      </c>
      <c r="AG97" s="108">
        <v>90</v>
      </c>
      <c r="AH97" s="25" t="e">
        <f>INDEX(章节关卡!$D$6:$D$20,芦花古楼!AF97)*芦花古楼!AG97</f>
        <v>#REF!</v>
      </c>
      <c r="AI97" s="22">
        <f t="shared" si="30"/>
        <v>110</v>
      </c>
      <c r="AJ97" s="22">
        <f t="shared" si="31"/>
        <v>110</v>
      </c>
      <c r="AK97" s="14" t="e">
        <f>INDEX(章节关卡!$F$6:$F$20,芦花古楼!AF97)*芦花古楼!AG97</f>
        <v>#REF!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5"/>
        <v>76</v>
      </c>
      <c r="AU97" s="18">
        <v>92</v>
      </c>
      <c r="AV97" s="18">
        <f t="shared" si="36"/>
        <v>77</v>
      </c>
      <c r="AX97" s="18">
        <v>92</v>
      </c>
      <c r="AY97" s="18">
        <f t="shared" si="37"/>
        <v>78</v>
      </c>
      <c r="BB97" s="18">
        <v>92</v>
      </c>
      <c r="BC97" s="14">
        <f t="shared" si="32"/>
        <v>110</v>
      </c>
      <c r="BD97" s="14">
        <f t="shared" si="33"/>
        <v>460</v>
      </c>
      <c r="BE97" s="14" t="e">
        <f t="shared" si="34"/>
        <v>#REF!</v>
      </c>
      <c r="BF97" s="14">
        <f t="shared" si="38"/>
        <v>1200</v>
      </c>
      <c r="BG97" s="14">
        <f t="shared" si="39"/>
        <v>570</v>
      </c>
      <c r="BH97" s="14">
        <f t="shared" si="40"/>
        <v>1140</v>
      </c>
      <c r="CF97" s="64">
        <v>93</v>
      </c>
      <c r="CG97" s="64">
        <v>1</v>
      </c>
      <c r="CH97" s="64" t="s">
        <v>380</v>
      </c>
      <c r="CI97" s="64">
        <v>93</v>
      </c>
      <c r="CJ97" s="64"/>
      <c r="CK97" s="64"/>
      <c r="CL97" s="64"/>
      <c r="CM97" s="64" t="s">
        <v>584</v>
      </c>
      <c r="CN97" s="64">
        <v>5400</v>
      </c>
      <c r="CO97" s="64" t="s">
        <v>585</v>
      </c>
      <c r="CP97" s="64">
        <v>95</v>
      </c>
      <c r="CQ97" s="64"/>
      <c r="CR97" s="64"/>
      <c r="CS97" s="64" t="s">
        <v>585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121">
        <v>21</v>
      </c>
      <c r="C98" s="108">
        <v>30</v>
      </c>
      <c r="D98" s="121">
        <f>INDEX(章节关卡!$D$6:$D$34,芦花古楼!B98)*芦花古楼!C98</f>
        <v>1350</v>
      </c>
      <c r="E98" s="22">
        <f t="shared" si="25"/>
        <v>95</v>
      </c>
      <c r="F98" s="22">
        <f t="shared" si="26"/>
        <v>110</v>
      </c>
      <c r="G98" s="14">
        <f>INDEX(章节关卡!$F$6:$F$34,芦花古楼!B98)*芦花古楼!C98</f>
        <v>4200</v>
      </c>
      <c r="H98" s="14">
        <v>300</v>
      </c>
      <c r="K98" s="22">
        <v>94</v>
      </c>
      <c r="L98" s="121">
        <f t="shared" si="27"/>
        <v>22</v>
      </c>
      <c r="M98" s="108">
        <v>60</v>
      </c>
      <c r="N98" s="121">
        <f>INDEX(章节关卡!$D$6:$D$34,芦花古楼!L98)*芦花古楼!M98</f>
        <v>2820</v>
      </c>
      <c r="O98" s="22">
        <f t="shared" si="28"/>
        <v>100</v>
      </c>
      <c r="P98" s="22">
        <f t="shared" si="29"/>
        <v>110</v>
      </c>
      <c r="Q98" s="14">
        <f>INDEX(章节关卡!$F$6:$F$34,芦花古楼!L98)*芦花古楼!M98</f>
        <v>9000</v>
      </c>
      <c r="R98" s="14">
        <v>300</v>
      </c>
      <c r="U98" s="22">
        <v>94</v>
      </c>
      <c r="V98" s="55">
        <v>22</v>
      </c>
      <c r="W98" s="108">
        <v>90</v>
      </c>
      <c r="X98" s="25" t="e">
        <f>INDEX(章节关卡!$D$6:$D$20,芦花古楼!V98)*芦花古楼!W98</f>
        <v>#REF!</v>
      </c>
      <c r="Y98" s="22">
        <f t="shared" si="23"/>
        <v>105</v>
      </c>
      <c r="Z98" s="22">
        <f t="shared" si="24"/>
        <v>110</v>
      </c>
      <c r="AA98" s="14" t="e">
        <f>INDEX(章节关卡!$F$6:$F$20,芦花古楼!V98)*芦花古楼!W98</f>
        <v>#REF!</v>
      </c>
      <c r="AB98" s="14">
        <v>300</v>
      </c>
      <c r="AE98" s="22">
        <v>94</v>
      </c>
      <c r="AF98" s="55">
        <v>22</v>
      </c>
      <c r="AG98" s="108">
        <v>90</v>
      </c>
      <c r="AH98" s="25" t="e">
        <f>INDEX(章节关卡!$D$6:$D$20,芦花古楼!AF98)*芦花古楼!AG98</f>
        <v>#REF!</v>
      </c>
      <c r="AI98" s="22">
        <f t="shared" si="30"/>
        <v>110</v>
      </c>
      <c r="AJ98" s="22">
        <f t="shared" si="31"/>
        <v>110</v>
      </c>
      <c r="AK98" s="14" t="e">
        <f>INDEX(章节关卡!$F$6:$F$20,芦花古楼!AF98)*芦花古楼!AG98</f>
        <v>#REF!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5"/>
        <v>79</v>
      </c>
      <c r="AU98" s="18">
        <v>93</v>
      </c>
      <c r="AV98" s="18">
        <f t="shared" si="36"/>
        <v>80</v>
      </c>
      <c r="AX98" s="18">
        <v>93</v>
      </c>
      <c r="AY98" s="18">
        <f t="shared" si="37"/>
        <v>81</v>
      </c>
      <c r="BB98" s="18">
        <v>93</v>
      </c>
      <c r="BC98" s="14">
        <f t="shared" si="32"/>
        <v>215</v>
      </c>
      <c r="BD98" s="14">
        <f t="shared" si="33"/>
        <v>460</v>
      </c>
      <c r="BE98" s="14" t="e">
        <f t="shared" si="34"/>
        <v>#REF!</v>
      </c>
      <c r="BF98" s="14">
        <f t="shared" si="38"/>
        <v>1200</v>
      </c>
      <c r="BG98" s="14">
        <f t="shared" si="39"/>
        <v>675</v>
      </c>
      <c r="BH98" s="14">
        <f t="shared" si="40"/>
        <v>1350</v>
      </c>
      <c r="CF98" s="64">
        <v>94</v>
      </c>
      <c r="CG98" s="64">
        <v>1</v>
      </c>
      <c r="CH98" s="64" t="s">
        <v>380</v>
      </c>
      <c r="CI98" s="64">
        <v>94</v>
      </c>
      <c r="CJ98" s="64"/>
      <c r="CK98" s="64"/>
      <c r="CL98" s="64"/>
      <c r="CM98" s="64" t="s">
        <v>584</v>
      </c>
      <c r="CN98" s="64">
        <v>5400</v>
      </c>
      <c r="CO98" s="64" t="s">
        <v>585</v>
      </c>
      <c r="CP98" s="64">
        <v>95</v>
      </c>
      <c r="CQ98" s="64"/>
      <c r="CR98" s="64"/>
      <c r="CS98" s="64" t="s">
        <v>585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121">
        <v>21</v>
      </c>
      <c r="C99" s="108">
        <v>30</v>
      </c>
      <c r="D99" s="121">
        <f>INDEX(章节关卡!$D$6:$D$34,芦花古楼!B99)*芦花古楼!C99</f>
        <v>1350</v>
      </c>
      <c r="E99" s="22">
        <f t="shared" si="25"/>
        <v>95</v>
      </c>
      <c r="F99" s="22">
        <f t="shared" si="26"/>
        <v>115</v>
      </c>
      <c r="G99" s="14">
        <f>INDEX(章节关卡!$F$6:$F$34,芦花古楼!B99)*芦花古楼!C99</f>
        <v>4200</v>
      </c>
      <c r="H99" s="14">
        <v>300</v>
      </c>
      <c r="K99" s="22">
        <v>95</v>
      </c>
      <c r="L99" s="121">
        <f t="shared" si="27"/>
        <v>22</v>
      </c>
      <c r="M99" s="108">
        <v>60</v>
      </c>
      <c r="N99" s="121">
        <f>INDEX(章节关卡!$D$6:$D$34,芦花古楼!L99)*芦花古楼!M99</f>
        <v>2820</v>
      </c>
      <c r="O99" s="22">
        <f t="shared" si="28"/>
        <v>100</v>
      </c>
      <c r="P99" s="22">
        <f t="shared" si="29"/>
        <v>115</v>
      </c>
      <c r="Q99" s="14">
        <f>INDEX(章节关卡!$F$6:$F$34,芦花古楼!L99)*芦花古楼!M99</f>
        <v>9000</v>
      </c>
      <c r="R99" s="14">
        <v>300</v>
      </c>
      <c r="U99" s="22">
        <v>95</v>
      </c>
      <c r="V99" s="55">
        <v>22</v>
      </c>
      <c r="W99" s="108">
        <v>90</v>
      </c>
      <c r="X99" s="25" t="e">
        <f>INDEX(章节关卡!$D$6:$D$20,芦花古楼!V99)*芦花古楼!W99</f>
        <v>#REF!</v>
      </c>
      <c r="Y99" s="22">
        <f t="shared" si="23"/>
        <v>105</v>
      </c>
      <c r="Z99" s="22">
        <f t="shared" si="24"/>
        <v>115</v>
      </c>
      <c r="AA99" s="14" t="e">
        <f>INDEX(章节关卡!$F$6:$F$20,芦花古楼!V99)*芦花古楼!W99</f>
        <v>#REF!</v>
      </c>
      <c r="AB99" s="14">
        <v>300</v>
      </c>
      <c r="AE99" s="22">
        <v>95</v>
      </c>
      <c r="AF99" s="55">
        <v>22</v>
      </c>
      <c r="AG99" s="108">
        <v>90</v>
      </c>
      <c r="AH99" s="25" t="e">
        <f>INDEX(章节关卡!$D$6:$D$20,芦花古楼!AF99)*芦花古楼!AG99</f>
        <v>#REF!</v>
      </c>
      <c r="AI99" s="22">
        <f t="shared" si="30"/>
        <v>110</v>
      </c>
      <c r="AJ99" s="22">
        <f t="shared" si="31"/>
        <v>115</v>
      </c>
      <c r="AK99" s="14" t="e">
        <f>INDEX(章节关卡!$F$6:$F$20,芦花古楼!AF99)*芦花古楼!AG99</f>
        <v>#REF!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5"/>
        <v>82</v>
      </c>
      <c r="AU99" s="18">
        <v>94</v>
      </c>
      <c r="AV99" s="18">
        <f t="shared" si="36"/>
        <v>83</v>
      </c>
      <c r="AX99" s="18">
        <v>94</v>
      </c>
      <c r="AY99" s="18">
        <f t="shared" si="37"/>
        <v>84</v>
      </c>
      <c r="BB99" s="18">
        <v>94</v>
      </c>
      <c r="BC99" s="14">
        <f t="shared" si="32"/>
        <v>105</v>
      </c>
      <c r="BD99" s="14">
        <f t="shared" si="33"/>
        <v>460</v>
      </c>
      <c r="BE99" s="14">
        <f t="shared" si="34"/>
        <v>9600</v>
      </c>
      <c r="BF99" s="14">
        <f t="shared" si="38"/>
        <v>1200</v>
      </c>
      <c r="BG99" s="14">
        <f t="shared" si="39"/>
        <v>565</v>
      </c>
      <c r="BH99" s="14">
        <f t="shared" si="40"/>
        <v>1130</v>
      </c>
      <c r="CF99" s="64">
        <v>95</v>
      </c>
      <c r="CG99" s="64">
        <v>1</v>
      </c>
      <c r="CH99" s="64" t="s">
        <v>380</v>
      </c>
      <c r="CI99" s="64">
        <v>95</v>
      </c>
      <c r="CJ99" s="64"/>
      <c r="CK99" s="64"/>
      <c r="CL99" s="64"/>
      <c r="CM99" s="64" t="s">
        <v>584</v>
      </c>
      <c r="CN99" s="64">
        <v>5400</v>
      </c>
      <c r="CO99" s="64" t="s">
        <v>585</v>
      </c>
      <c r="CP99" s="64">
        <v>95</v>
      </c>
      <c r="CQ99" s="64" t="s">
        <v>586</v>
      </c>
      <c r="CR99" s="64">
        <v>2</v>
      </c>
      <c r="CS99" s="64" t="s">
        <v>585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22</v>
      </c>
      <c r="C100" s="108">
        <v>30</v>
      </c>
      <c r="D100" s="121">
        <f>INDEX(章节关卡!$D$6:$D$34,芦花古楼!B100)*芦花古楼!C100</f>
        <v>1410</v>
      </c>
      <c r="E100" s="22">
        <f t="shared" si="25"/>
        <v>100</v>
      </c>
      <c r="F100" s="22">
        <f t="shared" si="26"/>
        <v>115</v>
      </c>
      <c r="G100" s="14">
        <f>INDEX(章节关卡!$F$6:$F$34,芦花古楼!B100)*芦花古楼!C100</f>
        <v>4500</v>
      </c>
      <c r="H100" s="14">
        <v>300</v>
      </c>
      <c r="K100" s="22">
        <v>96</v>
      </c>
      <c r="L100" s="121">
        <f t="shared" si="27"/>
        <v>23</v>
      </c>
      <c r="M100" s="108">
        <v>60</v>
      </c>
      <c r="N100" s="121">
        <f>INDEX(章节关卡!$D$6:$D$34,芦花古楼!L100)*芦花古楼!M100</f>
        <v>3000</v>
      </c>
      <c r="O100" s="22">
        <f t="shared" si="28"/>
        <v>105</v>
      </c>
      <c r="P100" s="22">
        <f t="shared" si="29"/>
        <v>115</v>
      </c>
      <c r="Q100" s="14">
        <f>INDEX(章节关卡!$F$6:$F$34,芦花古楼!L100)*芦花古楼!M100</f>
        <v>9600</v>
      </c>
      <c r="R100" s="14">
        <v>300</v>
      </c>
      <c r="U100" s="22">
        <v>96</v>
      </c>
      <c r="V100" s="25">
        <v>23</v>
      </c>
      <c r="W100" s="108">
        <v>90</v>
      </c>
      <c r="X100" s="25" t="e">
        <f>INDEX(章节关卡!$D$6:$D$20,芦花古楼!V100)*芦花古楼!W100</f>
        <v>#REF!</v>
      </c>
      <c r="Y100" s="22">
        <f t="shared" si="23"/>
        <v>110</v>
      </c>
      <c r="Z100" s="22">
        <f t="shared" si="24"/>
        <v>115</v>
      </c>
      <c r="AA100" s="14" t="e">
        <f>INDEX(章节关卡!$F$6:$F$20,芦花古楼!V100)*芦花古楼!W100</f>
        <v>#REF!</v>
      </c>
      <c r="AB100" s="14">
        <v>300</v>
      </c>
      <c r="AE100" s="22">
        <v>96</v>
      </c>
      <c r="AF100" s="55">
        <v>23</v>
      </c>
      <c r="AG100" s="108">
        <v>90</v>
      </c>
      <c r="AH100" s="25" t="e">
        <f>INDEX(章节关卡!$D$6:$D$20,芦花古楼!AF100)*芦花古楼!AG100</f>
        <v>#REF!</v>
      </c>
      <c r="AI100" s="22">
        <f t="shared" si="30"/>
        <v>115</v>
      </c>
      <c r="AJ100" s="22">
        <f t="shared" si="31"/>
        <v>115</v>
      </c>
      <c r="AK100" s="14" t="e">
        <f>INDEX(章节关卡!$F$6:$F$20,芦花古楼!AF100)*芦花古楼!AG100</f>
        <v>#REF!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5"/>
        <v>85</v>
      </c>
      <c r="AU100" s="18">
        <v>95</v>
      </c>
      <c r="AV100" s="18">
        <f t="shared" si="36"/>
        <v>86</v>
      </c>
      <c r="AX100" s="18">
        <v>95</v>
      </c>
      <c r="AY100" s="18">
        <f t="shared" si="37"/>
        <v>87</v>
      </c>
      <c r="BB100" s="18">
        <v>95</v>
      </c>
      <c r="BC100" s="14">
        <f t="shared" si="32"/>
        <v>110</v>
      </c>
      <c r="BD100" s="14">
        <f t="shared" si="33"/>
        <v>460</v>
      </c>
      <c r="BE100" s="14" t="e">
        <f t="shared" si="34"/>
        <v>#REF!</v>
      </c>
      <c r="BF100" s="14">
        <f t="shared" si="38"/>
        <v>1200</v>
      </c>
      <c r="BG100" s="14">
        <f t="shared" si="39"/>
        <v>570</v>
      </c>
      <c r="BH100" s="14">
        <f t="shared" si="40"/>
        <v>1140</v>
      </c>
      <c r="CF100" s="64">
        <v>96</v>
      </c>
      <c r="CG100" s="64">
        <v>1</v>
      </c>
      <c r="CH100" s="64" t="s">
        <v>380</v>
      </c>
      <c r="CI100" s="64">
        <v>96</v>
      </c>
      <c r="CJ100" s="64"/>
      <c r="CK100" s="64"/>
      <c r="CL100" s="64"/>
      <c r="CM100" s="64" t="s">
        <v>584</v>
      </c>
      <c r="CN100" s="64">
        <v>6600</v>
      </c>
      <c r="CO100" s="64" t="s">
        <v>585</v>
      </c>
      <c r="CP100" s="64">
        <v>100</v>
      </c>
      <c r="CQ100" s="64"/>
      <c r="CR100" s="64"/>
      <c r="CS100" s="64" t="s">
        <v>585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121">
        <v>22</v>
      </c>
      <c r="C101" s="108">
        <v>30</v>
      </c>
      <c r="D101" s="121">
        <f>INDEX(章节关卡!$D$6:$D$34,芦花古楼!B101)*芦花古楼!C101</f>
        <v>1410</v>
      </c>
      <c r="E101" s="22">
        <f t="shared" si="25"/>
        <v>100</v>
      </c>
      <c r="F101" s="22">
        <f t="shared" si="26"/>
        <v>115</v>
      </c>
      <c r="G101" s="14">
        <f>INDEX(章节关卡!$F$6:$F$34,芦花古楼!B101)*芦花古楼!C101</f>
        <v>4500</v>
      </c>
      <c r="H101" s="14">
        <v>300</v>
      </c>
      <c r="K101" s="22">
        <v>97</v>
      </c>
      <c r="L101" s="121">
        <f t="shared" si="27"/>
        <v>23</v>
      </c>
      <c r="M101" s="108">
        <v>60</v>
      </c>
      <c r="N101" s="121">
        <f>INDEX(章节关卡!$D$6:$D$34,芦花古楼!L101)*芦花古楼!M101</f>
        <v>3000</v>
      </c>
      <c r="O101" s="22">
        <f t="shared" si="28"/>
        <v>105</v>
      </c>
      <c r="P101" s="22">
        <f t="shared" si="29"/>
        <v>115</v>
      </c>
      <c r="Q101" s="14">
        <f>INDEX(章节关卡!$F$6:$F$34,芦花古楼!L101)*芦花古楼!M101</f>
        <v>9600</v>
      </c>
      <c r="R101" s="14">
        <v>300</v>
      </c>
      <c r="U101" s="22">
        <v>97</v>
      </c>
      <c r="V101" s="25">
        <v>23</v>
      </c>
      <c r="W101" s="108">
        <v>90</v>
      </c>
      <c r="X101" s="25" t="e">
        <f>INDEX(章节关卡!$D$6:$D$20,芦花古楼!V101)*芦花古楼!W101</f>
        <v>#REF!</v>
      </c>
      <c r="Y101" s="22">
        <f t="shared" si="23"/>
        <v>110</v>
      </c>
      <c r="Z101" s="22">
        <f t="shared" si="24"/>
        <v>115</v>
      </c>
      <c r="AA101" s="14" t="e">
        <f>INDEX(章节关卡!$F$6:$F$20,芦花古楼!V101)*芦花古楼!W101</f>
        <v>#REF!</v>
      </c>
      <c r="AB101" s="14">
        <v>300</v>
      </c>
      <c r="AE101" s="22">
        <v>97</v>
      </c>
      <c r="AF101" s="55">
        <v>23</v>
      </c>
      <c r="AG101" s="108">
        <v>90</v>
      </c>
      <c r="AH101" s="25" t="e">
        <f>INDEX(章节关卡!$D$6:$D$20,芦花古楼!AF101)*芦花古楼!AG101</f>
        <v>#REF!</v>
      </c>
      <c r="AI101" s="22">
        <f t="shared" si="30"/>
        <v>115</v>
      </c>
      <c r="AJ101" s="22">
        <f t="shared" si="31"/>
        <v>115</v>
      </c>
      <c r="AK101" s="14" t="e">
        <f>INDEX(章节关卡!$F$6:$F$20,芦花古楼!AF101)*芦花古楼!AG101</f>
        <v>#REF!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5"/>
        <v>88</v>
      </c>
      <c r="AU101" s="18">
        <v>96</v>
      </c>
      <c r="AV101" s="18">
        <f t="shared" si="36"/>
        <v>89</v>
      </c>
      <c r="AX101" s="18">
        <v>96</v>
      </c>
      <c r="AY101" s="18">
        <f t="shared" si="37"/>
        <v>90</v>
      </c>
      <c r="BB101" s="18">
        <v>96</v>
      </c>
      <c r="BC101" s="14">
        <f t="shared" si="32"/>
        <v>215</v>
      </c>
      <c r="BD101" s="14">
        <f t="shared" si="33"/>
        <v>460</v>
      </c>
      <c r="BE101" s="14" t="e">
        <f t="shared" si="34"/>
        <v>#REF!</v>
      </c>
      <c r="BF101" s="14">
        <f t="shared" si="38"/>
        <v>1200</v>
      </c>
      <c r="BG101" s="14">
        <f t="shared" si="39"/>
        <v>675</v>
      </c>
      <c r="BH101" s="14">
        <f t="shared" si="40"/>
        <v>1350</v>
      </c>
      <c r="CF101" s="64">
        <v>97</v>
      </c>
      <c r="CG101" s="64">
        <v>1</v>
      </c>
      <c r="CH101" s="64" t="s">
        <v>380</v>
      </c>
      <c r="CI101" s="64">
        <v>97</v>
      </c>
      <c r="CJ101" s="64"/>
      <c r="CK101" s="64"/>
      <c r="CL101" s="64"/>
      <c r="CM101" s="64" t="s">
        <v>584</v>
      </c>
      <c r="CN101" s="64">
        <v>6600</v>
      </c>
      <c r="CO101" s="64" t="s">
        <v>585</v>
      </c>
      <c r="CP101" s="64">
        <v>100</v>
      </c>
      <c r="CQ101" s="64"/>
      <c r="CR101" s="64"/>
      <c r="CS101" s="64" t="s">
        <v>585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121">
        <v>22</v>
      </c>
      <c r="C102" s="108">
        <v>30</v>
      </c>
      <c r="D102" s="121">
        <f>INDEX(章节关卡!$D$6:$D$34,芦花古楼!B102)*芦花古楼!C102</f>
        <v>1410</v>
      </c>
      <c r="E102" s="22">
        <f t="shared" si="25"/>
        <v>100</v>
      </c>
      <c r="F102" s="22">
        <f t="shared" si="26"/>
        <v>115</v>
      </c>
      <c r="G102" s="14">
        <f>INDEX(章节关卡!$F$6:$F$34,芦花古楼!B102)*芦花古楼!C102</f>
        <v>4500</v>
      </c>
      <c r="H102" s="14">
        <v>300</v>
      </c>
      <c r="K102" s="22">
        <v>98</v>
      </c>
      <c r="L102" s="121">
        <f t="shared" si="27"/>
        <v>23</v>
      </c>
      <c r="M102" s="108">
        <v>60</v>
      </c>
      <c r="N102" s="121">
        <f>INDEX(章节关卡!$D$6:$D$34,芦花古楼!L102)*芦花古楼!M102</f>
        <v>3000</v>
      </c>
      <c r="O102" s="22">
        <f t="shared" si="28"/>
        <v>105</v>
      </c>
      <c r="P102" s="22">
        <f t="shared" si="29"/>
        <v>115</v>
      </c>
      <c r="Q102" s="14">
        <f>INDEX(章节关卡!$F$6:$F$34,芦花古楼!L102)*芦花古楼!M102</f>
        <v>9600</v>
      </c>
      <c r="R102" s="14">
        <v>300</v>
      </c>
      <c r="U102" s="22">
        <v>98</v>
      </c>
      <c r="V102" s="25">
        <v>23</v>
      </c>
      <c r="W102" s="108">
        <v>90</v>
      </c>
      <c r="X102" s="25" t="e">
        <f>INDEX(章节关卡!$D$6:$D$20,芦花古楼!V102)*芦花古楼!W102</f>
        <v>#REF!</v>
      </c>
      <c r="Y102" s="22">
        <f t="shared" si="23"/>
        <v>110</v>
      </c>
      <c r="Z102" s="22">
        <f t="shared" si="24"/>
        <v>115</v>
      </c>
      <c r="AA102" s="14" t="e">
        <f>INDEX(章节关卡!$F$6:$F$20,芦花古楼!V102)*芦花古楼!W102</f>
        <v>#REF!</v>
      </c>
      <c r="AB102" s="14">
        <v>300</v>
      </c>
      <c r="AE102" s="22">
        <v>98</v>
      </c>
      <c r="AF102" s="55">
        <v>23</v>
      </c>
      <c r="AG102" s="108">
        <v>90</v>
      </c>
      <c r="AH102" s="25" t="e">
        <f>INDEX(章节关卡!$D$6:$D$20,芦花古楼!AF102)*芦花古楼!AG102</f>
        <v>#REF!</v>
      </c>
      <c r="AI102" s="22">
        <f t="shared" si="30"/>
        <v>115</v>
      </c>
      <c r="AJ102" s="22">
        <f t="shared" si="31"/>
        <v>115</v>
      </c>
      <c r="AK102" s="14" t="e">
        <f>INDEX(章节关卡!$F$6:$F$20,芦花古楼!AF102)*芦花古楼!AG102</f>
        <v>#REF!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5"/>
        <v>91</v>
      </c>
      <c r="AU102" s="18">
        <v>97</v>
      </c>
      <c r="AV102" s="18">
        <f t="shared" si="36"/>
        <v>92</v>
      </c>
      <c r="AX102" s="18">
        <v>97</v>
      </c>
      <c r="AY102" s="18">
        <f t="shared" si="37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3"/>
        <v>460</v>
      </c>
      <c r="BE102" s="14">
        <f t="shared" si="34"/>
        <v>9600</v>
      </c>
      <c r="BF102" s="14">
        <f t="shared" si="38"/>
        <v>1200</v>
      </c>
      <c r="BG102" s="14">
        <f t="shared" si="39"/>
        <v>565</v>
      </c>
      <c r="BH102" s="14">
        <f t="shared" si="40"/>
        <v>1130</v>
      </c>
      <c r="CF102" s="64">
        <v>98</v>
      </c>
      <c r="CG102" s="64">
        <v>1</v>
      </c>
      <c r="CH102" s="64" t="s">
        <v>380</v>
      </c>
      <c r="CI102" s="64">
        <v>98</v>
      </c>
      <c r="CJ102" s="64"/>
      <c r="CK102" s="64"/>
      <c r="CL102" s="64"/>
      <c r="CM102" s="64" t="s">
        <v>584</v>
      </c>
      <c r="CN102" s="64">
        <v>6600</v>
      </c>
      <c r="CO102" s="64" t="s">
        <v>585</v>
      </c>
      <c r="CP102" s="64">
        <v>100</v>
      </c>
      <c r="CQ102" s="64"/>
      <c r="CR102" s="64"/>
      <c r="CS102" s="64" t="s">
        <v>585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121">
        <v>22</v>
      </c>
      <c r="C103" s="108">
        <v>30</v>
      </c>
      <c r="D103" s="121">
        <f>INDEX(章节关卡!$D$6:$D$34,芦花古楼!B103)*芦花古楼!C103</f>
        <v>1410</v>
      </c>
      <c r="E103" s="22">
        <f t="shared" si="25"/>
        <v>100</v>
      </c>
      <c r="F103" s="22">
        <f t="shared" si="26"/>
        <v>115</v>
      </c>
      <c r="G103" s="14">
        <f>INDEX(章节关卡!$F$6:$F$34,芦花古楼!B103)*芦花古楼!C103</f>
        <v>4500</v>
      </c>
      <c r="H103" s="14">
        <v>300</v>
      </c>
      <c r="K103" s="22">
        <v>99</v>
      </c>
      <c r="L103" s="121">
        <f t="shared" si="27"/>
        <v>23</v>
      </c>
      <c r="M103" s="108">
        <v>60</v>
      </c>
      <c r="N103" s="121">
        <f>INDEX(章节关卡!$D$6:$D$34,芦花古楼!L103)*芦花古楼!M103</f>
        <v>3000</v>
      </c>
      <c r="O103" s="22">
        <f t="shared" si="28"/>
        <v>105</v>
      </c>
      <c r="P103" s="22">
        <f t="shared" si="29"/>
        <v>115</v>
      </c>
      <c r="Q103" s="14">
        <f>INDEX(章节关卡!$F$6:$F$34,芦花古楼!L103)*芦花古楼!M103</f>
        <v>9600</v>
      </c>
      <c r="R103" s="14">
        <v>300</v>
      </c>
      <c r="U103" s="22">
        <v>99</v>
      </c>
      <c r="V103" s="25">
        <v>23</v>
      </c>
      <c r="W103" s="108">
        <v>90</v>
      </c>
      <c r="X103" s="25" t="e">
        <f>INDEX(章节关卡!$D$6:$D$20,芦花古楼!V103)*芦花古楼!W103</f>
        <v>#REF!</v>
      </c>
      <c r="Y103" s="22">
        <f t="shared" si="23"/>
        <v>110</v>
      </c>
      <c r="Z103" s="22">
        <f t="shared" si="24"/>
        <v>115</v>
      </c>
      <c r="AA103" s="14" t="e">
        <f>INDEX(章节关卡!$F$6:$F$20,芦花古楼!V103)*芦花古楼!W103</f>
        <v>#REF!</v>
      </c>
      <c r="AB103" s="14">
        <v>300</v>
      </c>
      <c r="AE103" s="22">
        <v>99</v>
      </c>
      <c r="AF103" s="55">
        <v>23</v>
      </c>
      <c r="AG103" s="108">
        <v>90</v>
      </c>
      <c r="AH103" s="25" t="e">
        <f>INDEX(章节关卡!$D$6:$D$20,芦花古楼!AF103)*芦花古楼!AG103</f>
        <v>#REF!</v>
      </c>
      <c r="AI103" s="22">
        <f t="shared" si="30"/>
        <v>115</v>
      </c>
      <c r="AJ103" s="22">
        <f t="shared" si="31"/>
        <v>115</v>
      </c>
      <c r="AK103" s="14" t="e">
        <f>INDEX(章节关卡!$F$6:$F$20,芦花古楼!AF103)*芦花古楼!AG103</f>
        <v>#REF!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5"/>
        <v>94</v>
      </c>
      <c r="AU103" s="18">
        <v>98</v>
      </c>
      <c r="AV103" s="18">
        <f t="shared" si="36"/>
        <v>95</v>
      </c>
      <c r="AX103" s="18">
        <v>98</v>
      </c>
      <c r="AY103" s="18">
        <f t="shared" si="37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3"/>
        <v>460</v>
      </c>
      <c r="BE103" s="14" t="e">
        <f t="shared" si="34"/>
        <v>#REF!</v>
      </c>
      <c r="BF103" s="14">
        <f t="shared" si="38"/>
        <v>1200</v>
      </c>
      <c r="BG103" s="14">
        <f t="shared" si="39"/>
        <v>570</v>
      </c>
      <c r="BH103" s="14">
        <f t="shared" si="40"/>
        <v>1140</v>
      </c>
      <c r="CF103" s="64">
        <v>99</v>
      </c>
      <c r="CG103" s="64">
        <v>1</v>
      </c>
      <c r="CH103" s="64" t="s">
        <v>380</v>
      </c>
      <c r="CI103" s="64">
        <v>99</v>
      </c>
      <c r="CJ103" s="64"/>
      <c r="CK103" s="64"/>
      <c r="CL103" s="64"/>
      <c r="CM103" s="64" t="s">
        <v>584</v>
      </c>
      <c r="CN103" s="64">
        <v>6600</v>
      </c>
      <c r="CO103" s="64" t="s">
        <v>585</v>
      </c>
      <c r="CP103" s="64">
        <v>100</v>
      </c>
      <c r="CQ103" s="64"/>
      <c r="CR103" s="64"/>
      <c r="CS103" s="64" t="s">
        <v>585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121">
        <v>22</v>
      </c>
      <c r="C104" s="108">
        <v>30</v>
      </c>
      <c r="D104" s="121">
        <f>INDEX(章节关卡!$D$6:$D$34,芦花古楼!B104)*芦花古楼!C104</f>
        <v>1410</v>
      </c>
      <c r="E104" s="22">
        <f t="shared" si="25"/>
        <v>100</v>
      </c>
      <c r="F104" s="22">
        <f t="shared" si="26"/>
        <v>120</v>
      </c>
      <c r="G104" s="14">
        <f>INDEX(章节关卡!$F$6:$F$34,芦花古楼!B104)*芦花古楼!C104</f>
        <v>4500</v>
      </c>
      <c r="H104" s="14">
        <v>300</v>
      </c>
      <c r="K104" s="22">
        <v>100</v>
      </c>
      <c r="L104" s="121">
        <f t="shared" si="27"/>
        <v>23</v>
      </c>
      <c r="M104" s="108">
        <v>60</v>
      </c>
      <c r="N104" s="121">
        <f>INDEX(章节关卡!$D$6:$D$34,芦花古楼!L104)*芦花古楼!M104</f>
        <v>3000</v>
      </c>
      <c r="O104" s="22">
        <f t="shared" si="28"/>
        <v>105</v>
      </c>
      <c r="P104" s="22">
        <f t="shared" si="29"/>
        <v>120</v>
      </c>
      <c r="Q104" s="14">
        <f>INDEX(章节关卡!$F$6:$F$34,芦花古楼!L104)*芦花古楼!M104</f>
        <v>9600</v>
      </c>
      <c r="R104" s="14">
        <v>300</v>
      </c>
      <c r="U104" s="22">
        <v>100</v>
      </c>
      <c r="V104" s="25">
        <v>23</v>
      </c>
      <c r="W104" s="108">
        <v>90</v>
      </c>
      <c r="X104" s="25" t="e">
        <f>INDEX(章节关卡!$D$6:$D$20,芦花古楼!V104)*芦花古楼!W104</f>
        <v>#REF!</v>
      </c>
      <c r="Y104" s="22">
        <f t="shared" si="23"/>
        <v>110</v>
      </c>
      <c r="Z104" s="22">
        <f t="shared" si="24"/>
        <v>120</v>
      </c>
      <c r="AA104" s="14" t="e">
        <f>INDEX(章节关卡!$F$6:$F$20,芦花古楼!V104)*芦花古楼!W104</f>
        <v>#REF!</v>
      </c>
      <c r="AB104" s="14">
        <v>300</v>
      </c>
      <c r="AE104" s="22">
        <v>100</v>
      </c>
      <c r="AF104" s="55">
        <v>23</v>
      </c>
      <c r="AG104" s="108">
        <v>90</v>
      </c>
      <c r="AH104" s="25" t="e">
        <f>INDEX(章节关卡!$D$6:$D$20,芦花古楼!AF104)*芦花古楼!AG104</f>
        <v>#REF!</v>
      </c>
      <c r="AI104" s="22">
        <f t="shared" si="30"/>
        <v>115</v>
      </c>
      <c r="AJ104" s="22">
        <f t="shared" si="31"/>
        <v>120</v>
      </c>
      <c r="AK104" s="14" t="e">
        <f>INDEX(章节关卡!$F$6:$F$20,芦花古楼!AF104)*芦花古楼!AG104</f>
        <v>#REF!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5"/>
        <v>97</v>
      </c>
      <c r="AU104" s="18">
        <v>99</v>
      </c>
      <c r="AV104" s="18">
        <f t="shared" si="36"/>
        <v>98</v>
      </c>
      <c r="AX104" s="18">
        <v>99</v>
      </c>
      <c r="AY104" s="18">
        <f t="shared" si="37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3"/>
        <v>465</v>
      </c>
      <c r="BE104" s="14" t="e">
        <f t="shared" si="34"/>
        <v>#REF!</v>
      </c>
      <c r="BF104" s="14">
        <f t="shared" si="38"/>
        <v>1200</v>
      </c>
      <c r="BG104" s="14">
        <f t="shared" si="39"/>
        <v>675</v>
      </c>
      <c r="BH104" s="14">
        <f t="shared" si="40"/>
        <v>1350</v>
      </c>
      <c r="CF104" s="64">
        <v>100</v>
      </c>
      <c r="CG104" s="64">
        <v>1</v>
      </c>
      <c r="CH104" s="64" t="s">
        <v>380</v>
      </c>
      <c r="CI104" s="64">
        <v>100</v>
      </c>
      <c r="CJ104" s="64"/>
      <c r="CK104" s="64"/>
      <c r="CL104" s="64"/>
      <c r="CM104" s="64" t="s">
        <v>584</v>
      </c>
      <c r="CN104" s="64">
        <v>6600</v>
      </c>
      <c r="CO104" s="64" t="s">
        <v>585</v>
      </c>
      <c r="CP104" s="64">
        <v>100</v>
      </c>
      <c r="CQ104" s="64" t="s">
        <v>415</v>
      </c>
      <c r="CR104" s="64">
        <v>2</v>
      </c>
      <c r="CS104" s="64" t="s">
        <v>585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5"/>
        <v>100</v>
      </c>
      <c r="AU105" s="18">
        <v>100</v>
      </c>
      <c r="AV105" s="18">
        <f t="shared" si="36"/>
        <v>101</v>
      </c>
      <c r="AX105" s="18">
        <v>100</v>
      </c>
      <c r="AY105" s="18">
        <f t="shared" si="37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3"/>
        <v>470</v>
      </c>
      <c r="BE105" s="14">
        <f t="shared" si="34"/>
        <v>9600</v>
      </c>
      <c r="BF105" s="14">
        <f t="shared" si="38"/>
        <v>1200</v>
      </c>
      <c r="BG105" s="14">
        <f t="shared" si="39"/>
        <v>570</v>
      </c>
      <c r="BH105" s="14">
        <f t="shared" si="40"/>
        <v>1140</v>
      </c>
      <c r="CF105" s="64">
        <v>101</v>
      </c>
      <c r="CG105" s="64">
        <v>2</v>
      </c>
      <c r="CH105" s="64" t="s">
        <v>380</v>
      </c>
      <c r="CI105" s="64">
        <v>1</v>
      </c>
      <c r="CJ105" s="64"/>
      <c r="CK105" s="64"/>
      <c r="CL105" s="64"/>
      <c r="CM105" s="64" t="s">
        <v>584</v>
      </c>
      <c r="CN105" s="64">
        <v>3000</v>
      </c>
      <c r="CO105" s="64" t="s">
        <v>585</v>
      </c>
      <c r="CP105" s="64">
        <v>10</v>
      </c>
      <c r="CQ105" s="64"/>
      <c r="CR105" s="64"/>
      <c r="CS105" s="64" t="s">
        <v>585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41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2">INDEX($F$5:$F$104,MATCH(BB106,$AP$5:$AP$105,1)-1)+INDEX($P$5:$P$104,MATCH(BB106,$AS$5:$AS$105,1)-1)+INDEX($Z$5:$Z$104,MATCH(BB106,$AV$5:$AV$105,1)-1)+INDEX($AJ$5:$AJ$104,MATCH(BB106,$AY$5:$AY$105,1)-1)</f>
        <v>475</v>
      </c>
      <c r="BE106" s="14" t="e">
        <f t="shared" ref="BE106:BE169" si="43">SUMIFS($G$5:$G$104,$AP$6:$AP$105,"="&amp;BB106)+SUMIFS($Q$5:$Q$104,$AS$6:$AS$105,"="&amp;BB106)+SUMIFS($AA$5:$AA$104,$AV$6:$AV$105,"="&amp;BB106)+SUMIFS($AK$5:$AK$104,$AY$6:$AY$105,"="&amp;BB106)</f>
        <v>#REF!</v>
      </c>
      <c r="BF106" s="14">
        <f t="shared" ref="BF106:BF169" si="44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9"/>
        <v>580</v>
      </c>
      <c r="BH106" s="14">
        <f t="shared" si="40"/>
        <v>1160</v>
      </c>
      <c r="CF106" s="64">
        <v>102</v>
      </c>
      <c r="CG106" s="64">
        <v>2</v>
      </c>
      <c r="CH106" s="64" t="s">
        <v>380</v>
      </c>
      <c r="CI106" s="64">
        <v>2</v>
      </c>
      <c r="CJ106" s="64"/>
      <c r="CK106" s="64"/>
      <c r="CL106" s="64"/>
      <c r="CM106" s="64" t="s">
        <v>584</v>
      </c>
      <c r="CN106" s="64">
        <v>3000</v>
      </c>
      <c r="CO106" s="64" t="s">
        <v>585</v>
      </c>
      <c r="CP106" s="64">
        <v>10</v>
      </c>
      <c r="CQ106" s="64" t="s">
        <v>416</v>
      </c>
      <c r="CR106" s="64">
        <v>1</v>
      </c>
      <c r="CS106" s="64" t="s">
        <v>585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41"/>
        <v>115</v>
      </c>
      <c r="BD107" s="14">
        <f t="shared" si="42"/>
        <v>480</v>
      </c>
      <c r="BE107" s="14" t="e">
        <f t="shared" si="43"/>
        <v>#REF!</v>
      </c>
      <c r="BF107" s="14">
        <f t="shared" si="44"/>
        <v>1200</v>
      </c>
      <c r="BG107" s="14">
        <f t="shared" si="39"/>
        <v>590</v>
      </c>
      <c r="BH107" s="14">
        <f t="shared" si="40"/>
        <v>1180</v>
      </c>
      <c r="CF107" s="64">
        <v>103</v>
      </c>
      <c r="CG107" s="64">
        <v>2</v>
      </c>
      <c r="CH107" s="64" t="s">
        <v>380</v>
      </c>
      <c r="CI107" s="64">
        <v>3</v>
      </c>
      <c r="CJ107" s="64"/>
      <c r="CK107" s="64"/>
      <c r="CL107" s="64"/>
      <c r="CM107" s="64" t="s">
        <v>584</v>
      </c>
      <c r="CN107" s="64">
        <v>3000</v>
      </c>
      <c r="CO107" s="64" t="s">
        <v>585</v>
      </c>
      <c r="CP107" s="64">
        <v>10</v>
      </c>
      <c r="CQ107" s="64"/>
      <c r="CR107" s="64"/>
      <c r="CS107" s="64" t="s">
        <v>585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41"/>
        <v>0</v>
      </c>
      <c r="BD108" s="14">
        <f t="shared" si="42"/>
        <v>480</v>
      </c>
      <c r="BE108" s="14">
        <f t="shared" si="43"/>
        <v>0</v>
      </c>
      <c r="BF108" s="14">
        <f t="shared" si="44"/>
        <v>1200</v>
      </c>
      <c r="BG108" s="14">
        <f t="shared" si="39"/>
        <v>480</v>
      </c>
      <c r="BH108" s="14">
        <f t="shared" si="40"/>
        <v>960</v>
      </c>
      <c r="CF108" s="64">
        <v>104</v>
      </c>
      <c r="CG108" s="64">
        <v>2</v>
      </c>
      <c r="CH108" s="64" t="s">
        <v>380</v>
      </c>
      <c r="CI108" s="64">
        <v>4</v>
      </c>
      <c r="CJ108" s="64"/>
      <c r="CK108" s="64"/>
      <c r="CL108" s="64"/>
      <c r="CM108" s="64" t="s">
        <v>584</v>
      </c>
      <c r="CN108" s="64">
        <v>3000</v>
      </c>
      <c r="CO108" s="64" t="s">
        <v>585</v>
      </c>
      <c r="CP108" s="64">
        <v>10</v>
      </c>
      <c r="CQ108" s="64" t="s">
        <v>417</v>
      </c>
      <c r="CR108" s="64">
        <v>1</v>
      </c>
      <c r="CS108" s="64" t="s">
        <v>585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41"/>
        <v>0</v>
      </c>
      <c r="BD109" s="14">
        <f t="shared" si="42"/>
        <v>480</v>
      </c>
      <c r="BE109" s="14">
        <f t="shared" si="43"/>
        <v>0</v>
      </c>
      <c r="BF109" s="14">
        <f t="shared" si="44"/>
        <v>1200</v>
      </c>
      <c r="BG109" s="14">
        <f t="shared" si="39"/>
        <v>480</v>
      </c>
      <c r="BH109" s="14">
        <f t="shared" si="40"/>
        <v>960</v>
      </c>
      <c r="CF109" s="64">
        <v>105</v>
      </c>
      <c r="CG109" s="64">
        <v>2</v>
      </c>
      <c r="CH109" s="64" t="s">
        <v>380</v>
      </c>
      <c r="CI109" s="64">
        <v>5</v>
      </c>
      <c r="CJ109" s="64"/>
      <c r="CK109" s="64"/>
      <c r="CL109" s="64"/>
      <c r="CM109" s="64" t="s">
        <v>584</v>
      </c>
      <c r="CN109" s="64">
        <v>3840</v>
      </c>
      <c r="CO109" s="64" t="s">
        <v>585</v>
      </c>
      <c r="CP109" s="64">
        <v>10</v>
      </c>
      <c r="CQ109" s="64"/>
      <c r="CR109" s="64"/>
      <c r="CS109" s="64" t="s">
        <v>585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41"/>
        <v>0</v>
      </c>
      <c r="BD110" s="14">
        <f t="shared" si="42"/>
        <v>480</v>
      </c>
      <c r="BE110" s="14">
        <f t="shared" si="43"/>
        <v>0</v>
      </c>
      <c r="BF110" s="14">
        <f t="shared" si="44"/>
        <v>1200</v>
      </c>
      <c r="BG110" s="14">
        <f t="shared" si="39"/>
        <v>480</v>
      </c>
      <c r="BH110" s="14">
        <f t="shared" si="40"/>
        <v>960</v>
      </c>
      <c r="CF110" s="64">
        <v>106</v>
      </c>
      <c r="CG110" s="64">
        <v>2</v>
      </c>
      <c r="CH110" s="64" t="s">
        <v>380</v>
      </c>
      <c r="CI110" s="64">
        <v>6</v>
      </c>
      <c r="CJ110" s="64"/>
      <c r="CK110" s="64"/>
      <c r="CL110" s="64"/>
      <c r="CM110" s="64" t="s">
        <v>584</v>
      </c>
      <c r="CN110" s="64">
        <v>3840</v>
      </c>
      <c r="CO110" s="64" t="s">
        <v>585</v>
      </c>
      <c r="CP110" s="64">
        <v>15</v>
      </c>
      <c r="CQ110" s="64"/>
      <c r="CR110" s="64"/>
      <c r="CS110" s="64" t="s">
        <v>585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41"/>
        <v>0</v>
      </c>
      <c r="BD111" s="14">
        <f t="shared" si="42"/>
        <v>480</v>
      </c>
      <c r="BE111" s="14">
        <f t="shared" si="43"/>
        <v>0</v>
      </c>
      <c r="BF111" s="14">
        <f t="shared" si="44"/>
        <v>1200</v>
      </c>
      <c r="BG111" s="14">
        <f t="shared" si="39"/>
        <v>480</v>
      </c>
      <c r="BH111" s="14">
        <f t="shared" si="40"/>
        <v>960</v>
      </c>
      <c r="CF111" s="64">
        <v>107</v>
      </c>
      <c r="CG111" s="64">
        <v>2</v>
      </c>
      <c r="CH111" s="64" t="s">
        <v>380</v>
      </c>
      <c r="CI111" s="64">
        <v>7</v>
      </c>
      <c r="CJ111" s="64"/>
      <c r="CK111" s="64"/>
      <c r="CL111" s="64"/>
      <c r="CM111" s="64" t="s">
        <v>584</v>
      </c>
      <c r="CN111" s="64">
        <v>3840</v>
      </c>
      <c r="CO111" s="64" t="s">
        <v>585</v>
      </c>
      <c r="CP111" s="64">
        <v>15</v>
      </c>
      <c r="CQ111" s="64" t="s">
        <v>416</v>
      </c>
      <c r="CR111" s="64">
        <v>1</v>
      </c>
      <c r="CS111" s="64" t="s">
        <v>585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41"/>
        <v>0</v>
      </c>
      <c r="BD112" s="14">
        <f t="shared" si="42"/>
        <v>480</v>
      </c>
      <c r="BE112" s="14">
        <f t="shared" si="43"/>
        <v>0</v>
      </c>
      <c r="BF112" s="14">
        <f t="shared" si="44"/>
        <v>1200</v>
      </c>
      <c r="BG112" s="14">
        <f t="shared" si="39"/>
        <v>480</v>
      </c>
      <c r="BH112" s="14">
        <f t="shared" si="40"/>
        <v>960</v>
      </c>
      <c r="CF112" s="64">
        <v>108</v>
      </c>
      <c r="CG112" s="64">
        <v>2</v>
      </c>
      <c r="CH112" s="64" t="s">
        <v>380</v>
      </c>
      <c r="CI112" s="64">
        <v>8</v>
      </c>
      <c r="CJ112" s="64"/>
      <c r="CK112" s="64"/>
      <c r="CL112" s="64"/>
      <c r="CM112" s="64" t="s">
        <v>584</v>
      </c>
      <c r="CN112" s="64">
        <v>3840</v>
      </c>
      <c r="CO112" s="64" t="s">
        <v>585</v>
      </c>
      <c r="CP112" s="64">
        <v>15</v>
      </c>
      <c r="CQ112" s="64"/>
      <c r="CR112" s="64"/>
      <c r="CS112" s="64" t="s">
        <v>585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41"/>
        <v>0</v>
      </c>
      <c r="BD113" s="14">
        <f t="shared" si="42"/>
        <v>480</v>
      </c>
      <c r="BE113" s="14">
        <f t="shared" si="43"/>
        <v>0</v>
      </c>
      <c r="BF113" s="14">
        <f t="shared" si="44"/>
        <v>1200</v>
      </c>
      <c r="BG113" s="14">
        <f t="shared" si="39"/>
        <v>480</v>
      </c>
      <c r="BH113" s="14">
        <f t="shared" si="40"/>
        <v>960</v>
      </c>
      <c r="CF113" s="64">
        <v>109</v>
      </c>
      <c r="CG113" s="64">
        <v>2</v>
      </c>
      <c r="CH113" s="64" t="s">
        <v>380</v>
      </c>
      <c r="CI113" s="64">
        <v>9</v>
      </c>
      <c r="CJ113" s="64"/>
      <c r="CK113" s="64"/>
      <c r="CL113" s="64"/>
      <c r="CM113" s="64" t="s">
        <v>584</v>
      </c>
      <c r="CN113" s="64">
        <v>3840</v>
      </c>
      <c r="CO113" s="64" t="s">
        <v>585</v>
      </c>
      <c r="CP113" s="64">
        <v>15</v>
      </c>
      <c r="CQ113" s="64"/>
      <c r="CR113" s="64"/>
      <c r="CS113" s="64" t="s">
        <v>585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41"/>
        <v>0</v>
      </c>
      <c r="BD114" s="14">
        <f t="shared" si="42"/>
        <v>480</v>
      </c>
      <c r="BE114" s="14">
        <f t="shared" si="43"/>
        <v>0</v>
      </c>
      <c r="BF114" s="14">
        <f t="shared" si="44"/>
        <v>1200</v>
      </c>
      <c r="BG114" s="14">
        <f t="shared" si="39"/>
        <v>480</v>
      </c>
      <c r="BH114" s="14">
        <f t="shared" si="40"/>
        <v>960</v>
      </c>
      <c r="CF114" s="64">
        <v>110</v>
      </c>
      <c r="CG114" s="64">
        <v>2</v>
      </c>
      <c r="CH114" s="64" t="s">
        <v>380</v>
      </c>
      <c r="CI114" s="64">
        <v>10</v>
      </c>
      <c r="CJ114" s="64"/>
      <c r="CK114" s="64"/>
      <c r="CL114" s="64"/>
      <c r="CM114" s="64" t="s">
        <v>584</v>
      </c>
      <c r="CN114" s="64">
        <v>3840</v>
      </c>
      <c r="CO114" s="64" t="s">
        <v>585</v>
      </c>
      <c r="CP114" s="64">
        <v>15</v>
      </c>
      <c r="CQ114" s="64" t="s">
        <v>417</v>
      </c>
      <c r="CR114" s="64">
        <v>1</v>
      </c>
      <c r="CS114" s="64" t="s">
        <v>585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41"/>
        <v>0</v>
      </c>
      <c r="BD115" s="14">
        <f t="shared" si="42"/>
        <v>480</v>
      </c>
      <c r="BE115" s="14">
        <f t="shared" si="43"/>
        <v>0</v>
      </c>
      <c r="BF115" s="14">
        <f t="shared" si="44"/>
        <v>1200</v>
      </c>
      <c r="BG115" s="14">
        <f t="shared" si="39"/>
        <v>480</v>
      </c>
      <c r="BH115" s="14">
        <f t="shared" si="40"/>
        <v>960</v>
      </c>
      <c r="CF115" s="64">
        <v>111</v>
      </c>
      <c r="CG115" s="64">
        <v>2</v>
      </c>
      <c r="CH115" s="64" t="s">
        <v>380</v>
      </c>
      <c r="CI115" s="64">
        <v>11</v>
      </c>
      <c r="CJ115" s="64"/>
      <c r="CK115" s="64"/>
      <c r="CL115" s="64"/>
      <c r="CM115" s="64" t="s">
        <v>584</v>
      </c>
      <c r="CN115" s="64">
        <v>4800</v>
      </c>
      <c r="CO115" s="64" t="s">
        <v>585</v>
      </c>
      <c r="CP115" s="64">
        <v>20</v>
      </c>
      <c r="CQ115" s="64"/>
      <c r="CR115" s="64"/>
      <c r="CS115" s="64" t="s">
        <v>585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41"/>
        <v>0</v>
      </c>
      <c r="BD116" s="14">
        <f t="shared" si="42"/>
        <v>480</v>
      </c>
      <c r="BE116" s="14">
        <f t="shared" si="43"/>
        <v>0</v>
      </c>
      <c r="BF116" s="14">
        <f t="shared" si="44"/>
        <v>1200</v>
      </c>
      <c r="BG116" s="14">
        <f t="shared" si="39"/>
        <v>480</v>
      </c>
      <c r="BH116" s="14">
        <f t="shared" si="40"/>
        <v>960</v>
      </c>
      <c r="CF116" s="64">
        <v>112</v>
      </c>
      <c r="CG116" s="64">
        <v>2</v>
      </c>
      <c r="CH116" s="64" t="s">
        <v>380</v>
      </c>
      <c r="CI116" s="64">
        <v>12</v>
      </c>
      <c r="CJ116" s="64"/>
      <c r="CK116" s="64"/>
      <c r="CL116" s="64"/>
      <c r="CM116" s="64" t="s">
        <v>584</v>
      </c>
      <c r="CN116" s="64">
        <v>4800</v>
      </c>
      <c r="CO116" s="64" t="s">
        <v>585</v>
      </c>
      <c r="CP116" s="64">
        <v>20</v>
      </c>
      <c r="CQ116" s="64"/>
      <c r="CR116" s="64"/>
      <c r="CS116" s="64" t="s">
        <v>585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41"/>
        <v>0</v>
      </c>
      <c r="BD117" s="14">
        <f t="shared" si="42"/>
        <v>480</v>
      </c>
      <c r="BE117" s="14">
        <f t="shared" si="43"/>
        <v>0</v>
      </c>
      <c r="BF117" s="14">
        <f t="shared" si="44"/>
        <v>1200</v>
      </c>
      <c r="BG117" s="14">
        <f t="shared" si="39"/>
        <v>480</v>
      </c>
      <c r="BH117" s="14">
        <f t="shared" si="40"/>
        <v>960</v>
      </c>
      <c r="CF117" s="64">
        <v>113</v>
      </c>
      <c r="CG117" s="64">
        <v>2</v>
      </c>
      <c r="CH117" s="64" t="s">
        <v>380</v>
      </c>
      <c r="CI117" s="64">
        <v>13</v>
      </c>
      <c r="CJ117" s="64"/>
      <c r="CK117" s="64"/>
      <c r="CL117" s="64"/>
      <c r="CM117" s="64" t="s">
        <v>584</v>
      </c>
      <c r="CN117" s="64">
        <v>4800</v>
      </c>
      <c r="CO117" s="64" t="s">
        <v>585</v>
      </c>
      <c r="CP117" s="64">
        <v>20</v>
      </c>
      <c r="CQ117" s="64"/>
      <c r="CR117" s="64"/>
      <c r="CS117" s="64" t="s">
        <v>585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41"/>
        <v>0</v>
      </c>
      <c r="BD118" s="14">
        <f t="shared" si="42"/>
        <v>480</v>
      </c>
      <c r="BE118" s="14">
        <f t="shared" si="43"/>
        <v>0</v>
      </c>
      <c r="BF118" s="14">
        <f t="shared" si="44"/>
        <v>1200</v>
      </c>
      <c r="BG118" s="14">
        <f t="shared" si="39"/>
        <v>480</v>
      </c>
      <c r="BH118" s="14">
        <f t="shared" si="40"/>
        <v>960</v>
      </c>
      <c r="CF118" s="64">
        <v>114</v>
      </c>
      <c r="CG118" s="64">
        <v>2</v>
      </c>
      <c r="CH118" s="64" t="s">
        <v>380</v>
      </c>
      <c r="CI118" s="64">
        <v>14</v>
      </c>
      <c r="CJ118" s="64"/>
      <c r="CK118" s="64"/>
      <c r="CL118" s="64"/>
      <c r="CM118" s="64" t="s">
        <v>584</v>
      </c>
      <c r="CN118" s="64">
        <v>4800</v>
      </c>
      <c r="CO118" s="64" t="s">
        <v>585</v>
      </c>
      <c r="CP118" s="64">
        <v>20</v>
      </c>
      <c r="CQ118" s="64"/>
      <c r="CR118" s="64"/>
      <c r="CS118" s="64" t="s">
        <v>585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41"/>
        <v>0</v>
      </c>
      <c r="BD119" s="14">
        <f t="shared" si="42"/>
        <v>480</v>
      </c>
      <c r="BE119" s="14">
        <f t="shared" si="43"/>
        <v>0</v>
      </c>
      <c r="BF119" s="14">
        <f t="shared" si="44"/>
        <v>1200</v>
      </c>
      <c r="BG119" s="14">
        <f t="shared" si="39"/>
        <v>480</v>
      </c>
      <c r="BH119" s="14">
        <f t="shared" si="40"/>
        <v>960</v>
      </c>
      <c r="CF119" s="64">
        <v>115</v>
      </c>
      <c r="CG119" s="64">
        <v>2</v>
      </c>
      <c r="CH119" s="64" t="s">
        <v>380</v>
      </c>
      <c r="CI119" s="64">
        <v>15</v>
      </c>
      <c r="CJ119" s="64"/>
      <c r="CK119" s="64"/>
      <c r="CL119" s="64"/>
      <c r="CM119" s="64" t="s">
        <v>584</v>
      </c>
      <c r="CN119" s="64">
        <v>4800</v>
      </c>
      <c r="CO119" s="64" t="s">
        <v>585</v>
      </c>
      <c r="CP119" s="64">
        <v>20</v>
      </c>
      <c r="CQ119" s="64" t="s">
        <v>416</v>
      </c>
      <c r="CR119" s="64">
        <v>2</v>
      </c>
      <c r="CS119" s="64" t="s">
        <v>585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41"/>
        <v>0</v>
      </c>
      <c r="BD120" s="14">
        <f t="shared" si="42"/>
        <v>480</v>
      </c>
      <c r="BE120" s="14">
        <f t="shared" si="43"/>
        <v>0</v>
      </c>
      <c r="BF120" s="14">
        <f t="shared" si="44"/>
        <v>1200</v>
      </c>
      <c r="BG120" s="14">
        <f t="shared" si="39"/>
        <v>480</v>
      </c>
      <c r="BH120" s="14">
        <f t="shared" si="40"/>
        <v>960</v>
      </c>
      <c r="CF120" s="64">
        <v>116</v>
      </c>
      <c r="CG120" s="64">
        <v>2</v>
      </c>
      <c r="CH120" s="64" t="s">
        <v>380</v>
      </c>
      <c r="CI120" s="64">
        <v>16</v>
      </c>
      <c r="CJ120" s="64"/>
      <c r="CK120" s="64"/>
      <c r="CL120" s="64"/>
      <c r="CM120" s="64" t="s">
        <v>584</v>
      </c>
      <c r="CN120" s="64">
        <v>4800</v>
      </c>
      <c r="CO120" s="64" t="s">
        <v>585</v>
      </c>
      <c r="CP120" s="64">
        <v>25</v>
      </c>
      <c r="CQ120" s="64"/>
      <c r="CR120" s="64"/>
      <c r="CS120" s="64" t="s">
        <v>585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41"/>
        <v>0</v>
      </c>
      <c r="BD121" s="14">
        <f t="shared" si="42"/>
        <v>480</v>
      </c>
      <c r="BE121" s="14">
        <f t="shared" si="43"/>
        <v>0</v>
      </c>
      <c r="BF121" s="14">
        <f t="shared" si="44"/>
        <v>1200</v>
      </c>
      <c r="BG121" s="14">
        <f t="shared" si="39"/>
        <v>480</v>
      </c>
      <c r="BH121" s="14">
        <f t="shared" si="40"/>
        <v>960</v>
      </c>
      <c r="CF121" s="64">
        <v>117</v>
      </c>
      <c r="CG121" s="64">
        <v>2</v>
      </c>
      <c r="CH121" s="64" t="s">
        <v>380</v>
      </c>
      <c r="CI121" s="64">
        <v>17</v>
      </c>
      <c r="CJ121" s="64"/>
      <c r="CK121" s="64"/>
      <c r="CL121" s="64"/>
      <c r="CM121" s="64" t="s">
        <v>584</v>
      </c>
      <c r="CN121" s="64">
        <v>4800</v>
      </c>
      <c r="CO121" s="64" t="s">
        <v>585</v>
      </c>
      <c r="CP121" s="64">
        <v>25</v>
      </c>
      <c r="CQ121" s="64"/>
      <c r="CR121" s="64"/>
      <c r="CS121" s="64" t="s">
        <v>585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41"/>
        <v>0</v>
      </c>
      <c r="BD122" s="14">
        <f t="shared" si="42"/>
        <v>480</v>
      </c>
      <c r="BE122" s="14">
        <f t="shared" si="43"/>
        <v>0</v>
      </c>
      <c r="BF122" s="14">
        <f t="shared" si="44"/>
        <v>1200</v>
      </c>
      <c r="BG122" s="14">
        <f t="shared" si="39"/>
        <v>480</v>
      </c>
      <c r="BH122" s="14">
        <f t="shared" si="40"/>
        <v>960</v>
      </c>
      <c r="CF122" s="64">
        <v>118</v>
      </c>
      <c r="CG122" s="64">
        <v>2</v>
      </c>
      <c r="CH122" s="64" t="s">
        <v>380</v>
      </c>
      <c r="CI122" s="64">
        <v>18</v>
      </c>
      <c r="CJ122" s="64"/>
      <c r="CK122" s="64"/>
      <c r="CL122" s="64"/>
      <c r="CM122" s="64" t="s">
        <v>584</v>
      </c>
      <c r="CN122" s="64">
        <v>4800</v>
      </c>
      <c r="CO122" s="64" t="s">
        <v>585</v>
      </c>
      <c r="CP122" s="64">
        <v>25</v>
      </c>
      <c r="CQ122" s="64"/>
      <c r="CR122" s="64"/>
      <c r="CS122" s="64" t="s">
        <v>585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41"/>
        <v>0</v>
      </c>
      <c r="BD123" s="14">
        <f t="shared" si="42"/>
        <v>480</v>
      </c>
      <c r="BE123" s="14">
        <f t="shared" si="43"/>
        <v>0</v>
      </c>
      <c r="BF123" s="14">
        <f t="shared" si="44"/>
        <v>1200</v>
      </c>
      <c r="BG123" s="14">
        <f t="shared" si="39"/>
        <v>480</v>
      </c>
      <c r="BH123" s="14">
        <f t="shared" si="40"/>
        <v>960</v>
      </c>
      <c r="CF123" s="64">
        <v>119</v>
      </c>
      <c r="CG123" s="64">
        <v>2</v>
      </c>
      <c r="CH123" s="64" t="s">
        <v>380</v>
      </c>
      <c r="CI123" s="64">
        <v>19</v>
      </c>
      <c r="CJ123" s="64"/>
      <c r="CK123" s="64"/>
      <c r="CL123" s="64"/>
      <c r="CM123" s="64" t="s">
        <v>584</v>
      </c>
      <c r="CN123" s="64">
        <v>4800</v>
      </c>
      <c r="CO123" s="64" t="s">
        <v>585</v>
      </c>
      <c r="CP123" s="64">
        <v>25</v>
      </c>
      <c r="CQ123" s="64"/>
      <c r="CR123" s="64"/>
      <c r="CS123" s="64" t="s">
        <v>585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41"/>
        <v>0</v>
      </c>
      <c r="BD124" s="14">
        <f t="shared" si="42"/>
        <v>480</v>
      </c>
      <c r="BE124" s="14">
        <f t="shared" si="43"/>
        <v>0</v>
      </c>
      <c r="BF124" s="14">
        <f t="shared" si="44"/>
        <v>1200</v>
      </c>
      <c r="BG124" s="14">
        <f t="shared" si="39"/>
        <v>480</v>
      </c>
      <c r="BH124" s="14">
        <f t="shared" si="40"/>
        <v>960</v>
      </c>
      <c r="CF124" s="64">
        <v>120</v>
      </c>
      <c r="CG124" s="64">
        <v>2</v>
      </c>
      <c r="CH124" s="64" t="s">
        <v>380</v>
      </c>
      <c r="CI124" s="64">
        <v>20</v>
      </c>
      <c r="CJ124" s="64"/>
      <c r="CK124" s="64"/>
      <c r="CL124" s="64"/>
      <c r="CM124" s="64" t="s">
        <v>584</v>
      </c>
      <c r="CN124" s="64">
        <v>6000</v>
      </c>
      <c r="CO124" s="64" t="s">
        <v>585</v>
      </c>
      <c r="CP124" s="64">
        <v>25</v>
      </c>
      <c r="CQ124" s="64" t="s">
        <v>417</v>
      </c>
      <c r="CR124" s="64">
        <v>2</v>
      </c>
      <c r="CS124" s="64" t="s">
        <v>585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41"/>
        <v>0</v>
      </c>
      <c r="BD125" s="14">
        <f t="shared" si="42"/>
        <v>480</v>
      </c>
      <c r="BE125" s="14">
        <f t="shared" si="43"/>
        <v>0</v>
      </c>
      <c r="BF125" s="14">
        <f t="shared" si="44"/>
        <v>1200</v>
      </c>
      <c r="BG125" s="14">
        <f t="shared" si="39"/>
        <v>480</v>
      </c>
      <c r="BH125" s="14">
        <f t="shared" si="40"/>
        <v>960</v>
      </c>
      <c r="CF125" s="64">
        <v>121</v>
      </c>
      <c r="CG125" s="64">
        <v>2</v>
      </c>
      <c r="CH125" s="64" t="s">
        <v>380</v>
      </c>
      <c r="CI125" s="64">
        <v>21</v>
      </c>
      <c r="CJ125" s="64"/>
      <c r="CK125" s="64"/>
      <c r="CL125" s="64"/>
      <c r="CM125" s="64" t="s">
        <v>584</v>
      </c>
      <c r="CN125" s="64">
        <v>6000</v>
      </c>
      <c r="CO125" s="64" t="s">
        <v>585</v>
      </c>
      <c r="CP125" s="64">
        <v>30</v>
      </c>
      <c r="CQ125" s="64"/>
      <c r="CR125" s="64"/>
      <c r="CS125" s="64" t="s">
        <v>585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41"/>
        <v>0</v>
      </c>
      <c r="BD126" s="14">
        <f t="shared" si="42"/>
        <v>480</v>
      </c>
      <c r="BE126" s="14">
        <f t="shared" si="43"/>
        <v>0</v>
      </c>
      <c r="BF126" s="14">
        <f t="shared" si="44"/>
        <v>1200</v>
      </c>
      <c r="BG126" s="14">
        <f t="shared" si="39"/>
        <v>480</v>
      </c>
      <c r="BH126" s="14">
        <f t="shared" si="40"/>
        <v>960</v>
      </c>
      <c r="CF126" s="64">
        <v>122</v>
      </c>
      <c r="CG126" s="64">
        <v>2</v>
      </c>
      <c r="CH126" s="64" t="s">
        <v>380</v>
      </c>
      <c r="CI126" s="64">
        <v>22</v>
      </c>
      <c r="CJ126" s="64"/>
      <c r="CK126" s="64"/>
      <c r="CL126" s="64"/>
      <c r="CM126" s="64" t="s">
        <v>584</v>
      </c>
      <c r="CN126" s="64">
        <v>6000</v>
      </c>
      <c r="CO126" s="64" t="s">
        <v>585</v>
      </c>
      <c r="CP126" s="64">
        <v>30</v>
      </c>
      <c r="CQ126" s="64"/>
      <c r="CR126" s="64"/>
      <c r="CS126" s="64" t="s">
        <v>585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41"/>
        <v>0</v>
      </c>
      <c r="BD127" s="14">
        <f t="shared" si="42"/>
        <v>480</v>
      </c>
      <c r="BE127" s="14">
        <f t="shared" si="43"/>
        <v>0</v>
      </c>
      <c r="BF127" s="14">
        <f t="shared" si="44"/>
        <v>1200</v>
      </c>
      <c r="BG127" s="14">
        <f t="shared" si="39"/>
        <v>480</v>
      </c>
      <c r="BH127" s="14">
        <f t="shared" si="40"/>
        <v>960</v>
      </c>
      <c r="CF127" s="64">
        <v>123</v>
      </c>
      <c r="CG127" s="64">
        <v>2</v>
      </c>
      <c r="CH127" s="64" t="s">
        <v>380</v>
      </c>
      <c r="CI127" s="64">
        <v>23</v>
      </c>
      <c r="CJ127" s="64"/>
      <c r="CK127" s="64"/>
      <c r="CL127" s="64"/>
      <c r="CM127" s="64" t="s">
        <v>584</v>
      </c>
      <c r="CN127" s="64">
        <v>6000</v>
      </c>
      <c r="CO127" s="64" t="s">
        <v>585</v>
      </c>
      <c r="CP127" s="64">
        <v>30</v>
      </c>
      <c r="CQ127" s="64"/>
      <c r="CR127" s="64"/>
      <c r="CS127" s="64" t="s">
        <v>585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41"/>
        <v>0</v>
      </c>
      <c r="BD128" s="14">
        <f t="shared" si="42"/>
        <v>480</v>
      </c>
      <c r="BE128" s="14">
        <f t="shared" si="43"/>
        <v>0</v>
      </c>
      <c r="BF128" s="14">
        <f t="shared" si="44"/>
        <v>1200</v>
      </c>
      <c r="BG128" s="14">
        <f t="shared" si="39"/>
        <v>480</v>
      </c>
      <c r="BH128" s="14">
        <f t="shared" si="40"/>
        <v>960</v>
      </c>
      <c r="CF128" s="64">
        <v>124</v>
      </c>
      <c r="CG128" s="64">
        <v>2</v>
      </c>
      <c r="CH128" s="64" t="s">
        <v>380</v>
      </c>
      <c r="CI128" s="64">
        <v>24</v>
      </c>
      <c r="CJ128" s="64"/>
      <c r="CK128" s="64"/>
      <c r="CL128" s="64"/>
      <c r="CM128" s="64" t="s">
        <v>584</v>
      </c>
      <c r="CN128" s="64">
        <v>6000</v>
      </c>
      <c r="CO128" s="64" t="s">
        <v>585</v>
      </c>
      <c r="CP128" s="64">
        <v>30</v>
      </c>
      <c r="CQ128" s="64"/>
      <c r="CR128" s="64"/>
      <c r="CS128" s="64" t="s">
        <v>585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41"/>
        <v>0</v>
      </c>
      <c r="BD129" s="14">
        <f t="shared" si="42"/>
        <v>480</v>
      </c>
      <c r="BE129" s="14">
        <f t="shared" si="43"/>
        <v>0</v>
      </c>
      <c r="BF129" s="14">
        <f t="shared" si="44"/>
        <v>1200</v>
      </c>
      <c r="BG129" s="14">
        <f t="shared" si="39"/>
        <v>480</v>
      </c>
      <c r="BH129" s="14">
        <f t="shared" si="40"/>
        <v>960</v>
      </c>
      <c r="CF129" s="64">
        <v>125</v>
      </c>
      <c r="CG129" s="64">
        <v>2</v>
      </c>
      <c r="CH129" s="64" t="s">
        <v>380</v>
      </c>
      <c r="CI129" s="64">
        <v>25</v>
      </c>
      <c r="CJ129" s="64"/>
      <c r="CK129" s="64"/>
      <c r="CL129" s="64"/>
      <c r="CM129" s="64" t="s">
        <v>584</v>
      </c>
      <c r="CN129" s="64">
        <v>6000</v>
      </c>
      <c r="CO129" s="64" t="s">
        <v>585</v>
      </c>
      <c r="CP129" s="64">
        <v>30</v>
      </c>
      <c r="CQ129" s="64" t="s">
        <v>416</v>
      </c>
      <c r="CR129" s="64">
        <v>2</v>
      </c>
      <c r="CS129" s="64" t="s">
        <v>585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41"/>
        <v>0</v>
      </c>
      <c r="BD130" s="14">
        <f t="shared" si="42"/>
        <v>480</v>
      </c>
      <c r="BE130" s="14">
        <f t="shared" si="43"/>
        <v>0</v>
      </c>
      <c r="BF130" s="14">
        <f t="shared" si="44"/>
        <v>1200</v>
      </c>
      <c r="BG130" s="14">
        <f t="shared" si="39"/>
        <v>480</v>
      </c>
      <c r="BH130" s="14">
        <f t="shared" si="40"/>
        <v>960</v>
      </c>
      <c r="CF130" s="64">
        <v>126</v>
      </c>
      <c r="CG130" s="64">
        <v>2</v>
      </c>
      <c r="CH130" s="64" t="s">
        <v>380</v>
      </c>
      <c r="CI130" s="64">
        <v>26</v>
      </c>
      <c r="CJ130" s="64"/>
      <c r="CK130" s="64"/>
      <c r="CL130" s="64"/>
      <c r="CM130" s="64" t="s">
        <v>584</v>
      </c>
      <c r="CN130" s="64">
        <v>6000</v>
      </c>
      <c r="CO130" s="64" t="s">
        <v>585</v>
      </c>
      <c r="CP130" s="64">
        <v>35</v>
      </c>
      <c r="CQ130" s="64"/>
      <c r="CR130" s="64"/>
      <c r="CS130" s="64" t="s">
        <v>585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41"/>
        <v>0</v>
      </c>
      <c r="BD131" s="14">
        <f t="shared" si="42"/>
        <v>480</v>
      </c>
      <c r="BE131" s="14">
        <f t="shared" si="43"/>
        <v>0</v>
      </c>
      <c r="BF131" s="14">
        <f t="shared" si="44"/>
        <v>1200</v>
      </c>
      <c r="BG131" s="14">
        <f t="shared" si="39"/>
        <v>480</v>
      </c>
      <c r="BH131" s="14">
        <f t="shared" si="40"/>
        <v>960</v>
      </c>
      <c r="CF131" s="64">
        <v>127</v>
      </c>
      <c r="CG131" s="64">
        <v>2</v>
      </c>
      <c r="CH131" s="64" t="s">
        <v>380</v>
      </c>
      <c r="CI131" s="64">
        <v>27</v>
      </c>
      <c r="CJ131" s="64"/>
      <c r="CK131" s="64"/>
      <c r="CL131" s="64"/>
      <c r="CM131" s="64" t="s">
        <v>584</v>
      </c>
      <c r="CN131" s="64">
        <v>6000</v>
      </c>
      <c r="CO131" s="64" t="s">
        <v>585</v>
      </c>
      <c r="CP131" s="64">
        <v>35</v>
      </c>
      <c r="CQ131" s="64"/>
      <c r="CR131" s="64"/>
      <c r="CS131" s="64" t="s">
        <v>585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41"/>
        <v>0</v>
      </c>
      <c r="BD132" s="14">
        <f t="shared" si="42"/>
        <v>480</v>
      </c>
      <c r="BE132" s="14">
        <f t="shared" si="43"/>
        <v>0</v>
      </c>
      <c r="BF132" s="14">
        <f t="shared" si="44"/>
        <v>1200</v>
      </c>
      <c r="BG132" s="14">
        <f t="shared" si="39"/>
        <v>480</v>
      </c>
      <c r="BH132" s="14">
        <f t="shared" si="40"/>
        <v>960</v>
      </c>
      <c r="CF132" s="64">
        <v>128</v>
      </c>
      <c r="CG132" s="64">
        <v>2</v>
      </c>
      <c r="CH132" s="64" t="s">
        <v>380</v>
      </c>
      <c r="CI132" s="64">
        <v>28</v>
      </c>
      <c r="CJ132" s="64"/>
      <c r="CK132" s="64"/>
      <c r="CL132" s="64"/>
      <c r="CM132" s="64" t="s">
        <v>584</v>
      </c>
      <c r="CN132" s="64">
        <v>6000</v>
      </c>
      <c r="CO132" s="64" t="s">
        <v>585</v>
      </c>
      <c r="CP132" s="64">
        <v>35</v>
      </c>
      <c r="CQ132" s="64"/>
      <c r="CR132" s="64"/>
      <c r="CS132" s="64" t="s">
        <v>585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41"/>
        <v>0</v>
      </c>
      <c r="BD133" s="14">
        <f t="shared" si="42"/>
        <v>480</v>
      </c>
      <c r="BE133" s="14">
        <f t="shared" si="43"/>
        <v>0</v>
      </c>
      <c r="BF133" s="14">
        <f t="shared" si="44"/>
        <v>1200</v>
      </c>
      <c r="BG133" s="14">
        <f t="shared" si="39"/>
        <v>480</v>
      </c>
      <c r="BH133" s="14">
        <f t="shared" si="40"/>
        <v>960</v>
      </c>
      <c r="CF133" s="64">
        <v>129</v>
      </c>
      <c r="CG133" s="64">
        <v>2</v>
      </c>
      <c r="CH133" s="64" t="s">
        <v>380</v>
      </c>
      <c r="CI133" s="64">
        <v>29</v>
      </c>
      <c r="CJ133" s="64"/>
      <c r="CK133" s="64"/>
      <c r="CL133" s="64"/>
      <c r="CM133" s="64" t="s">
        <v>584</v>
      </c>
      <c r="CN133" s="64">
        <v>6000</v>
      </c>
      <c r="CO133" s="64" t="s">
        <v>585</v>
      </c>
      <c r="CP133" s="64">
        <v>35</v>
      </c>
      <c r="CQ133" s="64"/>
      <c r="CR133" s="64"/>
      <c r="CS133" s="64" t="s">
        <v>585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41"/>
        <v>0</v>
      </c>
      <c r="BD134" s="14">
        <f t="shared" si="42"/>
        <v>480</v>
      </c>
      <c r="BE134" s="14">
        <f t="shared" si="43"/>
        <v>0</v>
      </c>
      <c r="BF134" s="14">
        <f t="shared" si="44"/>
        <v>1200</v>
      </c>
      <c r="BG134" s="14">
        <f t="shared" si="39"/>
        <v>480</v>
      </c>
      <c r="BH134" s="14">
        <f t="shared" si="40"/>
        <v>960</v>
      </c>
      <c r="CF134" s="64">
        <v>130</v>
      </c>
      <c r="CG134" s="64">
        <v>2</v>
      </c>
      <c r="CH134" s="64" t="s">
        <v>380</v>
      </c>
      <c r="CI134" s="64">
        <v>30</v>
      </c>
      <c r="CJ134" s="64"/>
      <c r="CK134" s="64"/>
      <c r="CL134" s="64"/>
      <c r="CM134" s="64" t="s">
        <v>584</v>
      </c>
      <c r="CN134" s="64">
        <v>7200</v>
      </c>
      <c r="CO134" s="64" t="s">
        <v>585</v>
      </c>
      <c r="CP134" s="64">
        <v>35</v>
      </c>
      <c r="CQ134" s="64" t="s">
        <v>416</v>
      </c>
      <c r="CR134" s="64">
        <v>2</v>
      </c>
      <c r="CS134" s="64" t="s">
        <v>585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41"/>
        <v>0</v>
      </c>
      <c r="BD135" s="14">
        <f t="shared" si="42"/>
        <v>480</v>
      </c>
      <c r="BE135" s="14">
        <f t="shared" si="43"/>
        <v>0</v>
      </c>
      <c r="BF135" s="14">
        <f t="shared" si="44"/>
        <v>1200</v>
      </c>
      <c r="BG135" s="14">
        <f t="shared" ref="BG135:BG198" si="45">BC135+BD134</f>
        <v>480</v>
      </c>
      <c r="BH135" s="14">
        <f t="shared" ref="BH135:BH198" si="46">BG135*BH$3</f>
        <v>960</v>
      </c>
      <c r="CF135" s="64">
        <v>131</v>
      </c>
      <c r="CG135" s="64">
        <v>2</v>
      </c>
      <c r="CH135" s="64" t="s">
        <v>380</v>
      </c>
      <c r="CI135" s="64">
        <v>31</v>
      </c>
      <c r="CJ135" s="64"/>
      <c r="CK135" s="64"/>
      <c r="CL135" s="64"/>
      <c r="CM135" s="64" t="s">
        <v>584</v>
      </c>
      <c r="CN135" s="64">
        <v>7200</v>
      </c>
      <c r="CO135" s="64" t="s">
        <v>585</v>
      </c>
      <c r="CP135" s="64">
        <v>40</v>
      </c>
      <c r="CQ135" s="64"/>
      <c r="CR135" s="64"/>
      <c r="CS135" s="64" t="s">
        <v>585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41"/>
        <v>0</v>
      </c>
      <c r="BD136" s="14">
        <f t="shared" si="42"/>
        <v>480</v>
      </c>
      <c r="BE136" s="14">
        <f t="shared" si="43"/>
        <v>0</v>
      </c>
      <c r="BF136" s="14">
        <f t="shared" si="44"/>
        <v>1200</v>
      </c>
      <c r="BG136" s="14">
        <f t="shared" si="45"/>
        <v>480</v>
      </c>
      <c r="BH136" s="14">
        <f t="shared" si="46"/>
        <v>960</v>
      </c>
      <c r="CF136" s="64">
        <v>132</v>
      </c>
      <c r="CG136" s="64">
        <v>2</v>
      </c>
      <c r="CH136" s="64" t="s">
        <v>380</v>
      </c>
      <c r="CI136" s="64">
        <v>32</v>
      </c>
      <c r="CJ136" s="64"/>
      <c r="CK136" s="64"/>
      <c r="CL136" s="64"/>
      <c r="CM136" s="64" t="s">
        <v>584</v>
      </c>
      <c r="CN136" s="64">
        <v>7200</v>
      </c>
      <c r="CO136" s="64" t="s">
        <v>585</v>
      </c>
      <c r="CP136" s="64">
        <v>40</v>
      </c>
      <c r="CQ136" s="64"/>
      <c r="CR136" s="64"/>
      <c r="CS136" s="64" t="s">
        <v>585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41"/>
        <v>0</v>
      </c>
      <c r="BD137" s="14">
        <f t="shared" si="42"/>
        <v>480</v>
      </c>
      <c r="BE137" s="14">
        <f t="shared" si="43"/>
        <v>0</v>
      </c>
      <c r="BF137" s="14">
        <f t="shared" si="44"/>
        <v>1200</v>
      </c>
      <c r="BG137" s="14">
        <f t="shared" si="45"/>
        <v>480</v>
      </c>
      <c r="BH137" s="14">
        <f t="shared" si="46"/>
        <v>960</v>
      </c>
      <c r="CF137" s="64">
        <v>133</v>
      </c>
      <c r="CG137" s="64">
        <v>2</v>
      </c>
      <c r="CH137" s="64" t="s">
        <v>380</v>
      </c>
      <c r="CI137" s="64">
        <v>33</v>
      </c>
      <c r="CJ137" s="64"/>
      <c r="CK137" s="64"/>
      <c r="CL137" s="64"/>
      <c r="CM137" s="64" t="s">
        <v>584</v>
      </c>
      <c r="CN137" s="64">
        <v>7200</v>
      </c>
      <c r="CO137" s="64" t="s">
        <v>585</v>
      </c>
      <c r="CP137" s="64">
        <v>40</v>
      </c>
      <c r="CQ137" s="64"/>
      <c r="CR137" s="64"/>
      <c r="CS137" s="64" t="s">
        <v>585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41"/>
        <v>0</v>
      </c>
      <c r="BD138" s="14">
        <f t="shared" si="42"/>
        <v>480</v>
      </c>
      <c r="BE138" s="14">
        <f t="shared" si="43"/>
        <v>0</v>
      </c>
      <c r="BF138" s="14">
        <f t="shared" si="44"/>
        <v>1200</v>
      </c>
      <c r="BG138" s="14">
        <f t="shared" si="45"/>
        <v>480</v>
      </c>
      <c r="BH138" s="14">
        <f t="shared" si="46"/>
        <v>960</v>
      </c>
      <c r="CF138" s="64">
        <v>134</v>
      </c>
      <c r="CG138" s="64">
        <v>2</v>
      </c>
      <c r="CH138" s="64" t="s">
        <v>380</v>
      </c>
      <c r="CI138" s="64">
        <v>34</v>
      </c>
      <c r="CJ138" s="64"/>
      <c r="CK138" s="64"/>
      <c r="CL138" s="64"/>
      <c r="CM138" s="64" t="s">
        <v>584</v>
      </c>
      <c r="CN138" s="64">
        <v>7200</v>
      </c>
      <c r="CO138" s="64" t="s">
        <v>585</v>
      </c>
      <c r="CP138" s="64">
        <v>40</v>
      </c>
      <c r="CQ138" s="64"/>
      <c r="CR138" s="64"/>
      <c r="CS138" s="64" t="s">
        <v>585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41"/>
        <v>0</v>
      </c>
      <c r="BD139" s="14">
        <f t="shared" si="42"/>
        <v>480</v>
      </c>
      <c r="BE139" s="14">
        <f t="shared" si="43"/>
        <v>0</v>
      </c>
      <c r="BF139" s="14">
        <f t="shared" si="44"/>
        <v>1200</v>
      </c>
      <c r="BG139" s="14">
        <f t="shared" si="45"/>
        <v>480</v>
      </c>
      <c r="BH139" s="14">
        <f t="shared" si="46"/>
        <v>960</v>
      </c>
      <c r="CF139" s="64">
        <v>135</v>
      </c>
      <c r="CG139" s="64">
        <v>2</v>
      </c>
      <c r="CH139" s="64" t="s">
        <v>380</v>
      </c>
      <c r="CI139" s="64">
        <v>35</v>
      </c>
      <c r="CJ139" s="64"/>
      <c r="CK139" s="64"/>
      <c r="CL139" s="64"/>
      <c r="CM139" s="64" t="s">
        <v>584</v>
      </c>
      <c r="CN139" s="64">
        <v>7200</v>
      </c>
      <c r="CO139" s="64" t="s">
        <v>585</v>
      </c>
      <c r="CP139" s="64">
        <v>40</v>
      </c>
      <c r="CQ139" s="64" t="s">
        <v>417</v>
      </c>
      <c r="CR139" s="64">
        <v>2</v>
      </c>
      <c r="CS139" s="64" t="s">
        <v>585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41"/>
        <v>0</v>
      </c>
      <c r="BD140" s="14">
        <f t="shared" si="42"/>
        <v>480</v>
      </c>
      <c r="BE140" s="14">
        <f t="shared" si="43"/>
        <v>0</v>
      </c>
      <c r="BF140" s="14">
        <f t="shared" si="44"/>
        <v>1200</v>
      </c>
      <c r="BG140" s="14">
        <f t="shared" si="45"/>
        <v>480</v>
      </c>
      <c r="BH140" s="14">
        <f t="shared" si="46"/>
        <v>960</v>
      </c>
      <c r="CF140" s="64">
        <v>136</v>
      </c>
      <c r="CG140" s="64">
        <v>2</v>
      </c>
      <c r="CH140" s="64" t="s">
        <v>380</v>
      </c>
      <c r="CI140" s="64">
        <v>36</v>
      </c>
      <c r="CJ140" s="64"/>
      <c r="CK140" s="64"/>
      <c r="CL140" s="64"/>
      <c r="CM140" s="64" t="s">
        <v>584</v>
      </c>
      <c r="CN140" s="64">
        <v>7200</v>
      </c>
      <c r="CO140" s="64" t="s">
        <v>585</v>
      </c>
      <c r="CP140" s="64">
        <v>45</v>
      </c>
      <c r="CQ140" s="64"/>
      <c r="CR140" s="64"/>
      <c r="CS140" s="64" t="s">
        <v>585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41"/>
        <v>0</v>
      </c>
      <c r="BD141" s="14">
        <f t="shared" si="42"/>
        <v>480</v>
      </c>
      <c r="BE141" s="14">
        <f t="shared" si="43"/>
        <v>0</v>
      </c>
      <c r="BF141" s="14">
        <f t="shared" si="44"/>
        <v>1200</v>
      </c>
      <c r="BG141" s="14">
        <f t="shared" si="45"/>
        <v>480</v>
      </c>
      <c r="BH141" s="14">
        <f t="shared" si="46"/>
        <v>960</v>
      </c>
      <c r="CF141" s="64">
        <v>137</v>
      </c>
      <c r="CG141" s="64">
        <v>2</v>
      </c>
      <c r="CH141" s="64" t="s">
        <v>380</v>
      </c>
      <c r="CI141" s="64">
        <v>37</v>
      </c>
      <c r="CJ141" s="64"/>
      <c r="CK141" s="64"/>
      <c r="CL141" s="64"/>
      <c r="CM141" s="64" t="s">
        <v>584</v>
      </c>
      <c r="CN141" s="64">
        <v>7200</v>
      </c>
      <c r="CO141" s="64" t="s">
        <v>585</v>
      </c>
      <c r="CP141" s="64">
        <v>45</v>
      </c>
      <c r="CQ141" s="64"/>
      <c r="CR141" s="64"/>
      <c r="CS141" s="64" t="s">
        <v>585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41"/>
        <v>0</v>
      </c>
      <c r="BD142" s="14">
        <f t="shared" si="42"/>
        <v>480</v>
      </c>
      <c r="BE142" s="14">
        <f t="shared" si="43"/>
        <v>0</v>
      </c>
      <c r="BF142" s="14">
        <f t="shared" si="44"/>
        <v>1200</v>
      </c>
      <c r="BG142" s="14">
        <f t="shared" si="45"/>
        <v>480</v>
      </c>
      <c r="BH142" s="14">
        <f t="shared" si="46"/>
        <v>960</v>
      </c>
      <c r="CF142" s="64">
        <v>138</v>
      </c>
      <c r="CG142" s="64">
        <v>2</v>
      </c>
      <c r="CH142" s="64" t="s">
        <v>380</v>
      </c>
      <c r="CI142" s="64">
        <v>38</v>
      </c>
      <c r="CJ142" s="64"/>
      <c r="CK142" s="64"/>
      <c r="CL142" s="64"/>
      <c r="CM142" s="64" t="s">
        <v>584</v>
      </c>
      <c r="CN142" s="64">
        <v>7200</v>
      </c>
      <c r="CO142" s="64" t="s">
        <v>585</v>
      </c>
      <c r="CP142" s="64">
        <v>45</v>
      </c>
      <c r="CQ142" s="64"/>
      <c r="CR142" s="64"/>
      <c r="CS142" s="64" t="s">
        <v>585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41"/>
        <v>0</v>
      </c>
      <c r="BD143" s="14">
        <f t="shared" si="42"/>
        <v>480</v>
      </c>
      <c r="BE143" s="14">
        <f t="shared" si="43"/>
        <v>0</v>
      </c>
      <c r="BF143" s="14">
        <f t="shared" si="44"/>
        <v>1200</v>
      </c>
      <c r="BG143" s="14">
        <f t="shared" si="45"/>
        <v>480</v>
      </c>
      <c r="BH143" s="14">
        <f t="shared" si="46"/>
        <v>960</v>
      </c>
      <c r="CF143" s="64">
        <v>139</v>
      </c>
      <c r="CG143" s="64">
        <v>2</v>
      </c>
      <c r="CH143" s="64" t="s">
        <v>380</v>
      </c>
      <c r="CI143" s="64">
        <v>39</v>
      </c>
      <c r="CJ143" s="64"/>
      <c r="CK143" s="64"/>
      <c r="CL143" s="64"/>
      <c r="CM143" s="64" t="s">
        <v>584</v>
      </c>
      <c r="CN143" s="64">
        <v>7200</v>
      </c>
      <c r="CO143" s="64" t="s">
        <v>585</v>
      </c>
      <c r="CP143" s="64">
        <v>45</v>
      </c>
      <c r="CQ143" s="64"/>
      <c r="CR143" s="64"/>
      <c r="CS143" s="64" t="s">
        <v>585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41"/>
        <v>0</v>
      </c>
      <c r="BD144" s="14">
        <f t="shared" si="42"/>
        <v>480</v>
      </c>
      <c r="BE144" s="14">
        <f t="shared" si="43"/>
        <v>0</v>
      </c>
      <c r="BF144" s="14">
        <f t="shared" si="44"/>
        <v>1200</v>
      </c>
      <c r="BG144" s="14">
        <f t="shared" si="45"/>
        <v>480</v>
      </c>
      <c r="BH144" s="14">
        <f t="shared" si="46"/>
        <v>960</v>
      </c>
      <c r="CF144" s="64">
        <v>140</v>
      </c>
      <c r="CG144" s="64">
        <v>2</v>
      </c>
      <c r="CH144" s="64" t="s">
        <v>380</v>
      </c>
      <c r="CI144" s="64">
        <v>40</v>
      </c>
      <c r="CJ144" s="64"/>
      <c r="CK144" s="64"/>
      <c r="CL144" s="64"/>
      <c r="CM144" s="64" t="s">
        <v>584</v>
      </c>
      <c r="CN144" s="64">
        <v>8640</v>
      </c>
      <c r="CO144" s="64" t="s">
        <v>585</v>
      </c>
      <c r="CP144" s="64">
        <v>45</v>
      </c>
      <c r="CQ144" s="64" t="s">
        <v>416</v>
      </c>
      <c r="CR144" s="64">
        <v>2</v>
      </c>
      <c r="CS144" s="64" t="s">
        <v>585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41"/>
        <v>0</v>
      </c>
      <c r="BD145" s="14">
        <f t="shared" si="42"/>
        <v>480</v>
      </c>
      <c r="BE145" s="14">
        <f t="shared" si="43"/>
        <v>0</v>
      </c>
      <c r="BF145" s="14">
        <f t="shared" si="44"/>
        <v>1200</v>
      </c>
      <c r="BG145" s="14">
        <f t="shared" si="45"/>
        <v>480</v>
      </c>
      <c r="BH145" s="14">
        <f t="shared" si="46"/>
        <v>960</v>
      </c>
      <c r="CF145" s="64">
        <v>141</v>
      </c>
      <c r="CG145" s="64">
        <v>2</v>
      </c>
      <c r="CH145" s="64" t="s">
        <v>380</v>
      </c>
      <c r="CI145" s="64">
        <v>41</v>
      </c>
      <c r="CJ145" s="64"/>
      <c r="CK145" s="64"/>
      <c r="CL145" s="64"/>
      <c r="CM145" s="64" t="s">
        <v>584</v>
      </c>
      <c r="CN145" s="64">
        <v>8640</v>
      </c>
      <c r="CO145" s="64" t="s">
        <v>585</v>
      </c>
      <c r="CP145" s="64">
        <v>50</v>
      </c>
      <c r="CQ145" s="64"/>
      <c r="CR145" s="64"/>
      <c r="CS145" s="64" t="s">
        <v>585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41"/>
        <v>0</v>
      </c>
      <c r="BD146" s="14">
        <f t="shared" si="42"/>
        <v>480</v>
      </c>
      <c r="BE146" s="14">
        <f t="shared" si="43"/>
        <v>0</v>
      </c>
      <c r="BF146" s="14">
        <f t="shared" si="44"/>
        <v>1200</v>
      </c>
      <c r="BG146" s="14">
        <f t="shared" si="45"/>
        <v>480</v>
      </c>
      <c r="BH146" s="14">
        <f t="shared" si="46"/>
        <v>960</v>
      </c>
      <c r="CF146" s="64">
        <v>142</v>
      </c>
      <c r="CG146" s="64">
        <v>2</v>
      </c>
      <c r="CH146" s="64" t="s">
        <v>380</v>
      </c>
      <c r="CI146" s="64">
        <v>42</v>
      </c>
      <c r="CJ146" s="64"/>
      <c r="CK146" s="64"/>
      <c r="CL146" s="64"/>
      <c r="CM146" s="64" t="s">
        <v>584</v>
      </c>
      <c r="CN146" s="64">
        <v>8640</v>
      </c>
      <c r="CO146" s="64" t="s">
        <v>585</v>
      </c>
      <c r="CP146" s="64">
        <v>50</v>
      </c>
      <c r="CQ146" s="64"/>
      <c r="CR146" s="64"/>
      <c r="CS146" s="64" t="s">
        <v>585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41"/>
        <v>0</v>
      </c>
      <c r="BD147" s="14">
        <f t="shared" si="42"/>
        <v>480</v>
      </c>
      <c r="BE147" s="14">
        <f t="shared" si="43"/>
        <v>0</v>
      </c>
      <c r="BF147" s="14">
        <f t="shared" si="44"/>
        <v>1200</v>
      </c>
      <c r="BG147" s="14">
        <f t="shared" si="45"/>
        <v>480</v>
      </c>
      <c r="BH147" s="14">
        <f t="shared" si="46"/>
        <v>960</v>
      </c>
      <c r="CF147" s="64">
        <v>143</v>
      </c>
      <c r="CG147" s="64">
        <v>2</v>
      </c>
      <c r="CH147" s="64" t="s">
        <v>380</v>
      </c>
      <c r="CI147" s="64">
        <v>43</v>
      </c>
      <c r="CJ147" s="64"/>
      <c r="CK147" s="64"/>
      <c r="CL147" s="64"/>
      <c r="CM147" s="64" t="s">
        <v>584</v>
      </c>
      <c r="CN147" s="64">
        <v>8640</v>
      </c>
      <c r="CO147" s="64" t="s">
        <v>585</v>
      </c>
      <c r="CP147" s="64">
        <v>50</v>
      </c>
      <c r="CQ147" s="64"/>
      <c r="CR147" s="64"/>
      <c r="CS147" s="64" t="s">
        <v>585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41"/>
        <v>0</v>
      </c>
      <c r="BD148" s="14">
        <f t="shared" si="42"/>
        <v>480</v>
      </c>
      <c r="BE148" s="14">
        <f t="shared" si="43"/>
        <v>0</v>
      </c>
      <c r="BF148" s="14">
        <f t="shared" si="44"/>
        <v>1200</v>
      </c>
      <c r="BG148" s="14">
        <f t="shared" si="45"/>
        <v>480</v>
      </c>
      <c r="BH148" s="14">
        <f t="shared" si="46"/>
        <v>960</v>
      </c>
      <c r="CF148" s="64">
        <v>144</v>
      </c>
      <c r="CG148" s="64">
        <v>2</v>
      </c>
      <c r="CH148" s="64" t="s">
        <v>380</v>
      </c>
      <c r="CI148" s="64">
        <v>44</v>
      </c>
      <c r="CJ148" s="64"/>
      <c r="CK148" s="64"/>
      <c r="CL148" s="64"/>
      <c r="CM148" s="64" t="s">
        <v>584</v>
      </c>
      <c r="CN148" s="64">
        <v>8640</v>
      </c>
      <c r="CO148" s="64" t="s">
        <v>585</v>
      </c>
      <c r="CP148" s="64">
        <v>50</v>
      </c>
      <c r="CQ148" s="64"/>
      <c r="CR148" s="64"/>
      <c r="CS148" s="64" t="s">
        <v>585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41"/>
        <v>0</v>
      </c>
      <c r="BD149" s="14">
        <f t="shared" si="42"/>
        <v>480</v>
      </c>
      <c r="BE149" s="14">
        <f t="shared" si="43"/>
        <v>0</v>
      </c>
      <c r="BF149" s="14">
        <f t="shared" si="44"/>
        <v>1200</v>
      </c>
      <c r="BG149" s="14">
        <f t="shared" si="45"/>
        <v>480</v>
      </c>
      <c r="BH149" s="14">
        <f t="shared" si="46"/>
        <v>960</v>
      </c>
      <c r="CF149" s="64">
        <v>145</v>
      </c>
      <c r="CG149" s="64">
        <v>2</v>
      </c>
      <c r="CH149" s="64" t="s">
        <v>380</v>
      </c>
      <c r="CI149" s="64">
        <v>45</v>
      </c>
      <c r="CJ149" s="64"/>
      <c r="CK149" s="64"/>
      <c r="CL149" s="64"/>
      <c r="CM149" s="64" t="s">
        <v>584</v>
      </c>
      <c r="CN149" s="64">
        <v>8640</v>
      </c>
      <c r="CO149" s="64" t="s">
        <v>585</v>
      </c>
      <c r="CP149" s="64">
        <v>50</v>
      </c>
      <c r="CQ149" s="64" t="s">
        <v>417</v>
      </c>
      <c r="CR149" s="64">
        <v>2</v>
      </c>
      <c r="CS149" s="64" t="s">
        <v>585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41"/>
        <v>0</v>
      </c>
      <c r="BD150" s="14">
        <f t="shared" si="42"/>
        <v>480</v>
      </c>
      <c r="BE150" s="14">
        <f t="shared" si="43"/>
        <v>0</v>
      </c>
      <c r="BF150" s="14">
        <f t="shared" si="44"/>
        <v>1200</v>
      </c>
      <c r="BG150" s="14">
        <f t="shared" si="45"/>
        <v>480</v>
      </c>
      <c r="BH150" s="14">
        <f t="shared" si="46"/>
        <v>960</v>
      </c>
      <c r="CF150" s="64">
        <v>146</v>
      </c>
      <c r="CG150" s="64">
        <v>2</v>
      </c>
      <c r="CH150" s="64" t="s">
        <v>380</v>
      </c>
      <c r="CI150" s="64">
        <v>46</v>
      </c>
      <c r="CJ150" s="64"/>
      <c r="CK150" s="64"/>
      <c r="CL150" s="64"/>
      <c r="CM150" s="64" t="s">
        <v>584</v>
      </c>
      <c r="CN150" s="64">
        <v>8640</v>
      </c>
      <c r="CO150" s="64" t="s">
        <v>585</v>
      </c>
      <c r="CP150" s="64">
        <v>55</v>
      </c>
      <c r="CQ150" s="64"/>
      <c r="CR150" s="64"/>
      <c r="CS150" s="64" t="s">
        <v>585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41"/>
        <v>0</v>
      </c>
      <c r="BD151" s="14">
        <f t="shared" si="42"/>
        <v>480</v>
      </c>
      <c r="BE151" s="14">
        <f t="shared" si="43"/>
        <v>0</v>
      </c>
      <c r="BF151" s="14">
        <f t="shared" si="44"/>
        <v>1200</v>
      </c>
      <c r="BG151" s="14">
        <f t="shared" si="45"/>
        <v>480</v>
      </c>
      <c r="BH151" s="14">
        <f t="shared" si="46"/>
        <v>960</v>
      </c>
      <c r="CF151" s="64">
        <v>147</v>
      </c>
      <c r="CG151" s="64">
        <v>2</v>
      </c>
      <c r="CH151" s="64" t="s">
        <v>380</v>
      </c>
      <c r="CI151" s="64">
        <v>47</v>
      </c>
      <c r="CJ151" s="64"/>
      <c r="CK151" s="64"/>
      <c r="CL151" s="64"/>
      <c r="CM151" s="64" t="s">
        <v>584</v>
      </c>
      <c r="CN151" s="64">
        <v>8640</v>
      </c>
      <c r="CO151" s="64" t="s">
        <v>585</v>
      </c>
      <c r="CP151" s="64">
        <v>55</v>
      </c>
      <c r="CQ151" s="64"/>
      <c r="CR151" s="64"/>
      <c r="CS151" s="64" t="s">
        <v>585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41"/>
        <v>0</v>
      </c>
      <c r="BD152" s="14">
        <f t="shared" si="42"/>
        <v>480</v>
      </c>
      <c r="BE152" s="14">
        <f t="shared" si="43"/>
        <v>0</v>
      </c>
      <c r="BF152" s="14">
        <f t="shared" si="44"/>
        <v>1200</v>
      </c>
      <c r="BG152" s="14">
        <f t="shared" si="45"/>
        <v>480</v>
      </c>
      <c r="BH152" s="14">
        <f t="shared" si="46"/>
        <v>960</v>
      </c>
      <c r="CF152" s="64">
        <v>148</v>
      </c>
      <c r="CG152" s="64">
        <v>2</v>
      </c>
      <c r="CH152" s="64" t="s">
        <v>380</v>
      </c>
      <c r="CI152" s="64">
        <v>48</v>
      </c>
      <c r="CJ152" s="64"/>
      <c r="CK152" s="64"/>
      <c r="CL152" s="64"/>
      <c r="CM152" s="64" t="s">
        <v>584</v>
      </c>
      <c r="CN152" s="64">
        <v>8640</v>
      </c>
      <c r="CO152" s="64" t="s">
        <v>585</v>
      </c>
      <c r="CP152" s="64">
        <v>55</v>
      </c>
      <c r="CQ152" s="64"/>
      <c r="CR152" s="64"/>
      <c r="CS152" s="64" t="s">
        <v>585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41"/>
        <v>0</v>
      </c>
      <c r="BD153" s="14">
        <f t="shared" si="42"/>
        <v>480</v>
      </c>
      <c r="BE153" s="14">
        <f t="shared" si="43"/>
        <v>0</v>
      </c>
      <c r="BF153" s="14">
        <f t="shared" si="44"/>
        <v>1200</v>
      </c>
      <c r="BG153" s="14">
        <f t="shared" si="45"/>
        <v>480</v>
      </c>
      <c r="BH153" s="14">
        <f t="shared" si="46"/>
        <v>960</v>
      </c>
      <c r="CF153" s="64">
        <v>149</v>
      </c>
      <c r="CG153" s="64">
        <v>2</v>
      </c>
      <c r="CH153" s="64" t="s">
        <v>380</v>
      </c>
      <c r="CI153" s="64">
        <v>49</v>
      </c>
      <c r="CJ153" s="64"/>
      <c r="CK153" s="64"/>
      <c r="CL153" s="64"/>
      <c r="CM153" s="64" t="s">
        <v>584</v>
      </c>
      <c r="CN153" s="64">
        <v>8640</v>
      </c>
      <c r="CO153" s="64" t="s">
        <v>585</v>
      </c>
      <c r="CP153" s="64">
        <v>55</v>
      </c>
      <c r="CQ153" s="64"/>
      <c r="CR153" s="64"/>
      <c r="CS153" s="64" t="s">
        <v>585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41"/>
        <v>0</v>
      </c>
      <c r="BD154" s="14">
        <f t="shared" si="42"/>
        <v>480</v>
      </c>
      <c r="BE154" s="14">
        <f t="shared" si="43"/>
        <v>0</v>
      </c>
      <c r="BF154" s="14">
        <f t="shared" si="44"/>
        <v>1200</v>
      </c>
      <c r="BG154" s="14">
        <f t="shared" si="45"/>
        <v>480</v>
      </c>
      <c r="BH154" s="14">
        <f t="shared" si="46"/>
        <v>960</v>
      </c>
      <c r="CF154" s="64">
        <v>150</v>
      </c>
      <c r="CG154" s="64">
        <v>2</v>
      </c>
      <c r="CH154" s="64" t="s">
        <v>380</v>
      </c>
      <c r="CI154" s="64">
        <v>50</v>
      </c>
      <c r="CJ154" s="64"/>
      <c r="CK154" s="64"/>
      <c r="CL154" s="64"/>
      <c r="CM154" s="64" t="s">
        <v>584</v>
      </c>
      <c r="CN154" s="64">
        <v>8640</v>
      </c>
      <c r="CO154" s="64" t="s">
        <v>585</v>
      </c>
      <c r="CP154" s="64">
        <v>55</v>
      </c>
      <c r="CQ154" s="64" t="s">
        <v>416</v>
      </c>
      <c r="CR154" s="64">
        <v>2</v>
      </c>
      <c r="CS154" s="64" t="s">
        <v>585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41"/>
        <v>0</v>
      </c>
      <c r="BD155" s="14">
        <f t="shared" si="42"/>
        <v>480</v>
      </c>
      <c r="BE155" s="14">
        <f t="shared" si="43"/>
        <v>0</v>
      </c>
      <c r="BF155" s="14">
        <f t="shared" si="44"/>
        <v>1200</v>
      </c>
      <c r="BG155" s="14">
        <f t="shared" si="45"/>
        <v>480</v>
      </c>
      <c r="BH155" s="14">
        <f t="shared" si="46"/>
        <v>960</v>
      </c>
      <c r="CF155" s="64">
        <v>151</v>
      </c>
      <c r="CG155" s="64">
        <v>2</v>
      </c>
      <c r="CH155" s="64" t="s">
        <v>380</v>
      </c>
      <c r="CI155" s="64">
        <v>51</v>
      </c>
      <c r="CJ155" s="64"/>
      <c r="CK155" s="64"/>
      <c r="CL155" s="64"/>
      <c r="CM155" s="64" t="s">
        <v>584</v>
      </c>
      <c r="CN155" s="64">
        <v>8640</v>
      </c>
      <c r="CO155" s="64" t="s">
        <v>585</v>
      </c>
      <c r="CP155" s="64">
        <v>60</v>
      </c>
      <c r="CQ155" s="64"/>
      <c r="CR155" s="64"/>
      <c r="CS155" s="64" t="s">
        <v>585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41"/>
        <v>0</v>
      </c>
      <c r="BD156" s="14">
        <f t="shared" si="42"/>
        <v>480</v>
      </c>
      <c r="BE156" s="14">
        <f t="shared" si="43"/>
        <v>0</v>
      </c>
      <c r="BF156" s="14">
        <f t="shared" si="44"/>
        <v>1200</v>
      </c>
      <c r="BG156" s="14">
        <f t="shared" si="45"/>
        <v>480</v>
      </c>
      <c r="BH156" s="14">
        <f t="shared" si="46"/>
        <v>960</v>
      </c>
      <c r="CF156" s="64">
        <v>152</v>
      </c>
      <c r="CG156" s="64">
        <v>2</v>
      </c>
      <c r="CH156" s="64" t="s">
        <v>380</v>
      </c>
      <c r="CI156" s="64">
        <v>52</v>
      </c>
      <c r="CJ156" s="64"/>
      <c r="CK156" s="64"/>
      <c r="CL156" s="64"/>
      <c r="CM156" s="64" t="s">
        <v>584</v>
      </c>
      <c r="CN156" s="64">
        <v>8640</v>
      </c>
      <c r="CO156" s="64" t="s">
        <v>585</v>
      </c>
      <c r="CP156" s="64">
        <v>60</v>
      </c>
      <c r="CQ156" s="64"/>
      <c r="CR156" s="64"/>
      <c r="CS156" s="64" t="s">
        <v>585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41"/>
        <v>0</v>
      </c>
      <c r="BD157" s="14">
        <f t="shared" si="42"/>
        <v>480</v>
      </c>
      <c r="BE157" s="14">
        <f t="shared" si="43"/>
        <v>0</v>
      </c>
      <c r="BF157" s="14">
        <f t="shared" si="44"/>
        <v>1200</v>
      </c>
      <c r="BG157" s="14">
        <f t="shared" si="45"/>
        <v>480</v>
      </c>
      <c r="BH157" s="14">
        <f t="shared" si="46"/>
        <v>960</v>
      </c>
      <c r="CF157" s="64">
        <v>153</v>
      </c>
      <c r="CG157" s="64">
        <v>2</v>
      </c>
      <c r="CH157" s="64" t="s">
        <v>380</v>
      </c>
      <c r="CI157" s="64">
        <v>53</v>
      </c>
      <c r="CJ157" s="64"/>
      <c r="CK157" s="64"/>
      <c r="CL157" s="64"/>
      <c r="CM157" s="64" t="s">
        <v>584</v>
      </c>
      <c r="CN157" s="64">
        <v>8640</v>
      </c>
      <c r="CO157" s="64" t="s">
        <v>585</v>
      </c>
      <c r="CP157" s="64">
        <v>60</v>
      </c>
      <c r="CQ157" s="64"/>
      <c r="CR157" s="64"/>
      <c r="CS157" s="64" t="s">
        <v>585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41"/>
        <v>0</v>
      </c>
      <c r="BD158" s="14">
        <f t="shared" si="42"/>
        <v>480</v>
      </c>
      <c r="BE158" s="14">
        <f t="shared" si="43"/>
        <v>0</v>
      </c>
      <c r="BF158" s="14">
        <f t="shared" si="44"/>
        <v>1200</v>
      </c>
      <c r="BG158" s="14">
        <f t="shared" si="45"/>
        <v>480</v>
      </c>
      <c r="BH158" s="14">
        <f t="shared" si="46"/>
        <v>960</v>
      </c>
      <c r="CF158" s="64">
        <v>154</v>
      </c>
      <c r="CG158" s="64">
        <v>2</v>
      </c>
      <c r="CH158" s="64" t="s">
        <v>380</v>
      </c>
      <c r="CI158" s="64">
        <v>54</v>
      </c>
      <c r="CJ158" s="64"/>
      <c r="CK158" s="64"/>
      <c r="CL158" s="64"/>
      <c r="CM158" s="64" t="s">
        <v>584</v>
      </c>
      <c r="CN158" s="64">
        <v>8640</v>
      </c>
      <c r="CO158" s="64" t="s">
        <v>585</v>
      </c>
      <c r="CP158" s="64">
        <v>60</v>
      </c>
      <c r="CQ158" s="64"/>
      <c r="CR158" s="64"/>
      <c r="CS158" s="64" t="s">
        <v>585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41"/>
        <v>0</v>
      </c>
      <c r="BD159" s="14">
        <f t="shared" si="42"/>
        <v>480</v>
      </c>
      <c r="BE159" s="14">
        <f t="shared" si="43"/>
        <v>0</v>
      </c>
      <c r="BF159" s="14">
        <f t="shared" si="44"/>
        <v>1200</v>
      </c>
      <c r="BG159" s="14">
        <f t="shared" si="45"/>
        <v>480</v>
      </c>
      <c r="BH159" s="14">
        <f t="shared" si="46"/>
        <v>960</v>
      </c>
      <c r="CF159" s="64">
        <v>155</v>
      </c>
      <c r="CG159" s="64">
        <v>2</v>
      </c>
      <c r="CH159" s="64" t="s">
        <v>380</v>
      </c>
      <c r="CI159" s="64">
        <v>55</v>
      </c>
      <c r="CJ159" s="64"/>
      <c r="CK159" s="64"/>
      <c r="CL159" s="64"/>
      <c r="CM159" s="64" t="s">
        <v>584</v>
      </c>
      <c r="CN159" s="64">
        <v>10800</v>
      </c>
      <c r="CO159" s="64" t="s">
        <v>585</v>
      </c>
      <c r="CP159" s="64">
        <v>60</v>
      </c>
      <c r="CQ159" s="64" t="s">
        <v>417</v>
      </c>
      <c r="CR159" s="64">
        <v>2</v>
      </c>
      <c r="CS159" s="64" t="s">
        <v>585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41"/>
        <v>0</v>
      </c>
      <c r="BD160" s="14">
        <f t="shared" si="42"/>
        <v>480</v>
      </c>
      <c r="BE160" s="14">
        <f t="shared" si="43"/>
        <v>0</v>
      </c>
      <c r="BF160" s="14">
        <f t="shared" si="44"/>
        <v>1200</v>
      </c>
      <c r="BG160" s="14">
        <f t="shared" si="45"/>
        <v>480</v>
      </c>
      <c r="BH160" s="14">
        <f t="shared" si="46"/>
        <v>960</v>
      </c>
      <c r="CF160" s="64">
        <v>156</v>
      </c>
      <c r="CG160" s="64">
        <v>2</v>
      </c>
      <c r="CH160" s="64" t="s">
        <v>380</v>
      </c>
      <c r="CI160" s="64">
        <v>56</v>
      </c>
      <c r="CJ160" s="64"/>
      <c r="CK160" s="64"/>
      <c r="CL160" s="64"/>
      <c r="CM160" s="64" t="s">
        <v>584</v>
      </c>
      <c r="CN160" s="64">
        <v>10800</v>
      </c>
      <c r="CO160" s="64" t="s">
        <v>585</v>
      </c>
      <c r="CP160" s="64">
        <v>65</v>
      </c>
      <c r="CQ160" s="64"/>
      <c r="CR160" s="64"/>
      <c r="CS160" s="64" t="s">
        <v>585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41"/>
        <v>0</v>
      </c>
      <c r="BD161" s="14">
        <f t="shared" si="42"/>
        <v>480</v>
      </c>
      <c r="BE161" s="14">
        <f t="shared" si="43"/>
        <v>0</v>
      </c>
      <c r="BF161" s="14">
        <f t="shared" si="44"/>
        <v>1200</v>
      </c>
      <c r="BG161" s="14">
        <f t="shared" si="45"/>
        <v>480</v>
      </c>
      <c r="BH161" s="14">
        <f t="shared" si="46"/>
        <v>960</v>
      </c>
      <c r="CF161" s="64">
        <v>157</v>
      </c>
      <c r="CG161" s="64">
        <v>2</v>
      </c>
      <c r="CH161" s="64" t="s">
        <v>380</v>
      </c>
      <c r="CI161" s="64">
        <v>57</v>
      </c>
      <c r="CJ161" s="64"/>
      <c r="CK161" s="64"/>
      <c r="CL161" s="64"/>
      <c r="CM161" s="64" t="s">
        <v>584</v>
      </c>
      <c r="CN161" s="64">
        <v>10800</v>
      </c>
      <c r="CO161" s="64" t="s">
        <v>585</v>
      </c>
      <c r="CP161" s="64">
        <v>65</v>
      </c>
      <c r="CQ161" s="64"/>
      <c r="CR161" s="64"/>
      <c r="CS161" s="64" t="s">
        <v>585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41"/>
        <v>0</v>
      </c>
      <c r="BD162" s="14">
        <f t="shared" si="42"/>
        <v>480</v>
      </c>
      <c r="BE162" s="14">
        <f t="shared" si="43"/>
        <v>0</v>
      </c>
      <c r="BF162" s="14">
        <f t="shared" si="44"/>
        <v>1200</v>
      </c>
      <c r="BG162" s="14">
        <f t="shared" si="45"/>
        <v>480</v>
      </c>
      <c r="BH162" s="14">
        <f t="shared" si="46"/>
        <v>960</v>
      </c>
      <c r="CF162" s="64">
        <v>158</v>
      </c>
      <c r="CG162" s="64">
        <v>2</v>
      </c>
      <c r="CH162" s="64" t="s">
        <v>380</v>
      </c>
      <c r="CI162" s="64">
        <v>58</v>
      </c>
      <c r="CJ162" s="64"/>
      <c r="CK162" s="64"/>
      <c r="CL162" s="64"/>
      <c r="CM162" s="64" t="s">
        <v>584</v>
      </c>
      <c r="CN162" s="64">
        <v>10800</v>
      </c>
      <c r="CO162" s="64" t="s">
        <v>585</v>
      </c>
      <c r="CP162" s="64">
        <v>65</v>
      </c>
      <c r="CQ162" s="64"/>
      <c r="CR162" s="64"/>
      <c r="CS162" s="64" t="s">
        <v>585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41"/>
        <v>0</v>
      </c>
      <c r="BD163" s="14">
        <f t="shared" si="42"/>
        <v>480</v>
      </c>
      <c r="BE163" s="14">
        <f t="shared" si="43"/>
        <v>0</v>
      </c>
      <c r="BF163" s="14">
        <f t="shared" si="44"/>
        <v>1200</v>
      </c>
      <c r="BG163" s="14">
        <f t="shared" si="45"/>
        <v>480</v>
      </c>
      <c r="BH163" s="14">
        <f t="shared" si="46"/>
        <v>960</v>
      </c>
      <c r="CF163" s="64">
        <v>159</v>
      </c>
      <c r="CG163" s="64">
        <v>2</v>
      </c>
      <c r="CH163" s="64" t="s">
        <v>380</v>
      </c>
      <c r="CI163" s="64">
        <v>59</v>
      </c>
      <c r="CJ163" s="64"/>
      <c r="CK163" s="64"/>
      <c r="CL163" s="64"/>
      <c r="CM163" s="64" t="s">
        <v>584</v>
      </c>
      <c r="CN163" s="64">
        <v>10800</v>
      </c>
      <c r="CO163" s="64" t="s">
        <v>585</v>
      </c>
      <c r="CP163" s="64">
        <v>65</v>
      </c>
      <c r="CQ163" s="64"/>
      <c r="CR163" s="64"/>
      <c r="CS163" s="64" t="s">
        <v>585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41"/>
        <v>0</v>
      </c>
      <c r="BD164" s="14">
        <f t="shared" si="42"/>
        <v>480</v>
      </c>
      <c r="BE164" s="14">
        <f t="shared" si="43"/>
        <v>0</v>
      </c>
      <c r="BF164" s="14">
        <f t="shared" si="44"/>
        <v>1200</v>
      </c>
      <c r="BG164" s="14">
        <f t="shared" si="45"/>
        <v>480</v>
      </c>
      <c r="BH164" s="14">
        <f t="shared" si="46"/>
        <v>960</v>
      </c>
      <c r="CF164" s="64">
        <v>160</v>
      </c>
      <c r="CG164" s="64">
        <v>2</v>
      </c>
      <c r="CH164" s="64" t="s">
        <v>380</v>
      </c>
      <c r="CI164" s="64">
        <v>60</v>
      </c>
      <c r="CJ164" s="64"/>
      <c r="CK164" s="64"/>
      <c r="CL164" s="64"/>
      <c r="CM164" s="64" t="s">
        <v>584</v>
      </c>
      <c r="CN164" s="64">
        <v>10800</v>
      </c>
      <c r="CO164" s="64" t="s">
        <v>585</v>
      </c>
      <c r="CP164" s="64">
        <v>65</v>
      </c>
      <c r="CQ164" s="64" t="s">
        <v>416</v>
      </c>
      <c r="CR164" s="64">
        <v>2</v>
      </c>
      <c r="CS164" s="64" t="s">
        <v>585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41"/>
        <v>0</v>
      </c>
      <c r="BD165" s="14">
        <f t="shared" si="42"/>
        <v>480</v>
      </c>
      <c r="BE165" s="14">
        <f t="shared" si="43"/>
        <v>0</v>
      </c>
      <c r="BF165" s="14">
        <f t="shared" si="44"/>
        <v>1200</v>
      </c>
      <c r="BG165" s="14">
        <f t="shared" si="45"/>
        <v>480</v>
      </c>
      <c r="BH165" s="14">
        <f t="shared" si="46"/>
        <v>960</v>
      </c>
      <c r="CF165" s="64">
        <v>161</v>
      </c>
      <c r="CG165" s="64">
        <v>2</v>
      </c>
      <c r="CH165" s="64" t="s">
        <v>380</v>
      </c>
      <c r="CI165" s="64">
        <v>61</v>
      </c>
      <c r="CJ165" s="64"/>
      <c r="CK165" s="64"/>
      <c r="CL165" s="64"/>
      <c r="CM165" s="64" t="s">
        <v>584</v>
      </c>
      <c r="CN165" s="64">
        <v>10800</v>
      </c>
      <c r="CO165" s="64" t="s">
        <v>585</v>
      </c>
      <c r="CP165" s="64">
        <v>70</v>
      </c>
      <c r="CQ165" s="64"/>
      <c r="CR165" s="64"/>
      <c r="CS165" s="64" t="s">
        <v>585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41"/>
        <v>0</v>
      </c>
      <c r="BD166" s="14">
        <f t="shared" si="42"/>
        <v>480</v>
      </c>
      <c r="BE166" s="14">
        <f t="shared" si="43"/>
        <v>0</v>
      </c>
      <c r="BF166" s="14">
        <f t="shared" si="44"/>
        <v>1200</v>
      </c>
      <c r="BG166" s="14">
        <f t="shared" si="45"/>
        <v>480</v>
      </c>
      <c r="BH166" s="14">
        <f t="shared" si="46"/>
        <v>960</v>
      </c>
      <c r="CF166" s="64">
        <v>162</v>
      </c>
      <c r="CG166" s="64">
        <v>2</v>
      </c>
      <c r="CH166" s="64" t="s">
        <v>380</v>
      </c>
      <c r="CI166" s="64">
        <v>62</v>
      </c>
      <c r="CJ166" s="64"/>
      <c r="CK166" s="64"/>
      <c r="CL166" s="64"/>
      <c r="CM166" s="64" t="s">
        <v>584</v>
      </c>
      <c r="CN166" s="64">
        <v>10800</v>
      </c>
      <c r="CO166" s="64" t="s">
        <v>585</v>
      </c>
      <c r="CP166" s="64">
        <v>70</v>
      </c>
      <c r="CQ166" s="64"/>
      <c r="CR166" s="64"/>
      <c r="CS166" s="64" t="s">
        <v>585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41"/>
        <v>0</v>
      </c>
      <c r="BD167" s="14">
        <f t="shared" si="42"/>
        <v>480</v>
      </c>
      <c r="BE167" s="14">
        <f t="shared" si="43"/>
        <v>0</v>
      </c>
      <c r="BF167" s="14">
        <f t="shared" si="44"/>
        <v>1200</v>
      </c>
      <c r="BG167" s="14">
        <f t="shared" si="45"/>
        <v>480</v>
      </c>
      <c r="BH167" s="14">
        <f t="shared" si="46"/>
        <v>960</v>
      </c>
      <c r="CF167" s="64">
        <v>163</v>
      </c>
      <c r="CG167" s="64">
        <v>2</v>
      </c>
      <c r="CH167" s="64" t="s">
        <v>380</v>
      </c>
      <c r="CI167" s="64">
        <v>63</v>
      </c>
      <c r="CJ167" s="64"/>
      <c r="CK167" s="64"/>
      <c r="CL167" s="64"/>
      <c r="CM167" s="64" t="s">
        <v>584</v>
      </c>
      <c r="CN167" s="64">
        <v>10800</v>
      </c>
      <c r="CO167" s="64" t="s">
        <v>585</v>
      </c>
      <c r="CP167" s="64">
        <v>70</v>
      </c>
      <c r="CQ167" s="64"/>
      <c r="CR167" s="64"/>
      <c r="CS167" s="64" t="s">
        <v>585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41"/>
        <v>0</v>
      </c>
      <c r="BD168" s="14">
        <f t="shared" si="42"/>
        <v>480</v>
      </c>
      <c r="BE168" s="14">
        <f t="shared" si="43"/>
        <v>0</v>
      </c>
      <c r="BF168" s="14">
        <f t="shared" si="44"/>
        <v>1200</v>
      </c>
      <c r="BG168" s="14">
        <f t="shared" si="45"/>
        <v>480</v>
      </c>
      <c r="BH168" s="14">
        <f t="shared" si="46"/>
        <v>960</v>
      </c>
      <c r="CF168" s="64">
        <v>164</v>
      </c>
      <c r="CG168" s="64">
        <v>2</v>
      </c>
      <c r="CH168" s="64" t="s">
        <v>380</v>
      </c>
      <c r="CI168" s="64">
        <v>64</v>
      </c>
      <c r="CJ168" s="64"/>
      <c r="CK168" s="64"/>
      <c r="CL168" s="64"/>
      <c r="CM168" s="64" t="s">
        <v>584</v>
      </c>
      <c r="CN168" s="64">
        <v>10800</v>
      </c>
      <c r="CO168" s="64" t="s">
        <v>585</v>
      </c>
      <c r="CP168" s="64">
        <v>70</v>
      </c>
      <c r="CQ168" s="64"/>
      <c r="CR168" s="64"/>
      <c r="CS168" s="64" t="s">
        <v>585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41"/>
        <v>0</v>
      </c>
      <c r="BD169" s="14">
        <f t="shared" si="42"/>
        <v>480</v>
      </c>
      <c r="BE169" s="14">
        <f t="shared" si="43"/>
        <v>0</v>
      </c>
      <c r="BF169" s="14">
        <f t="shared" si="44"/>
        <v>1200</v>
      </c>
      <c r="BG169" s="14">
        <f t="shared" si="45"/>
        <v>480</v>
      </c>
      <c r="BH169" s="14">
        <f t="shared" si="46"/>
        <v>960</v>
      </c>
      <c r="CF169" s="64">
        <v>165</v>
      </c>
      <c r="CG169" s="64">
        <v>2</v>
      </c>
      <c r="CH169" s="64" t="s">
        <v>380</v>
      </c>
      <c r="CI169" s="64">
        <v>65</v>
      </c>
      <c r="CJ169" s="64"/>
      <c r="CK169" s="64"/>
      <c r="CL169" s="64"/>
      <c r="CM169" s="64" t="s">
        <v>584</v>
      </c>
      <c r="CN169" s="64">
        <v>10800</v>
      </c>
      <c r="CO169" s="64" t="s">
        <v>585</v>
      </c>
      <c r="CP169" s="64">
        <v>70</v>
      </c>
      <c r="CQ169" s="64" t="s">
        <v>417</v>
      </c>
      <c r="CR169" s="64">
        <v>2</v>
      </c>
      <c r="CS169" s="64" t="s">
        <v>585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7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8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9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50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5"/>
        <v>480</v>
      </c>
      <c r="BH170" s="14">
        <f t="shared" si="46"/>
        <v>960</v>
      </c>
      <c r="CF170" s="64">
        <v>166</v>
      </c>
      <c r="CG170" s="64">
        <v>2</v>
      </c>
      <c r="CH170" s="64" t="s">
        <v>380</v>
      </c>
      <c r="CI170" s="64">
        <v>66</v>
      </c>
      <c r="CJ170" s="64"/>
      <c r="CK170" s="64"/>
      <c r="CL170" s="64"/>
      <c r="CM170" s="64" t="s">
        <v>584</v>
      </c>
      <c r="CN170" s="64">
        <v>10800</v>
      </c>
      <c r="CO170" s="64" t="s">
        <v>585</v>
      </c>
      <c r="CP170" s="64">
        <v>75</v>
      </c>
      <c r="CQ170" s="64"/>
      <c r="CR170" s="64"/>
      <c r="CS170" s="64" t="s">
        <v>585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7"/>
        <v>0</v>
      </c>
      <c r="BD171" s="14">
        <f t="shared" si="48"/>
        <v>480</v>
      </c>
      <c r="BE171" s="14">
        <f t="shared" si="49"/>
        <v>0</v>
      </c>
      <c r="BF171" s="14">
        <f t="shared" si="50"/>
        <v>1200</v>
      </c>
      <c r="BG171" s="14">
        <f t="shared" si="45"/>
        <v>480</v>
      </c>
      <c r="BH171" s="14">
        <f t="shared" si="46"/>
        <v>960</v>
      </c>
      <c r="CF171" s="64">
        <v>167</v>
      </c>
      <c r="CG171" s="64">
        <v>2</v>
      </c>
      <c r="CH171" s="64" t="s">
        <v>380</v>
      </c>
      <c r="CI171" s="64">
        <v>67</v>
      </c>
      <c r="CJ171" s="64"/>
      <c r="CK171" s="64"/>
      <c r="CL171" s="64"/>
      <c r="CM171" s="64" t="s">
        <v>584</v>
      </c>
      <c r="CN171" s="64">
        <v>10800</v>
      </c>
      <c r="CO171" s="64" t="s">
        <v>585</v>
      </c>
      <c r="CP171" s="64">
        <v>75</v>
      </c>
      <c r="CQ171" s="64"/>
      <c r="CR171" s="64"/>
      <c r="CS171" s="64" t="s">
        <v>585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7"/>
        <v>0</v>
      </c>
      <c r="BD172" s="14">
        <f t="shared" si="48"/>
        <v>480</v>
      </c>
      <c r="BE172" s="14">
        <f t="shared" si="49"/>
        <v>0</v>
      </c>
      <c r="BF172" s="14">
        <f t="shared" si="50"/>
        <v>1200</v>
      </c>
      <c r="BG172" s="14">
        <f t="shared" si="45"/>
        <v>480</v>
      </c>
      <c r="BH172" s="14">
        <f t="shared" si="46"/>
        <v>960</v>
      </c>
      <c r="CF172" s="64">
        <v>168</v>
      </c>
      <c r="CG172" s="64">
        <v>2</v>
      </c>
      <c r="CH172" s="64" t="s">
        <v>380</v>
      </c>
      <c r="CI172" s="64">
        <v>68</v>
      </c>
      <c r="CJ172" s="64"/>
      <c r="CK172" s="64"/>
      <c r="CL172" s="64"/>
      <c r="CM172" s="64" t="s">
        <v>584</v>
      </c>
      <c r="CN172" s="64">
        <v>10800</v>
      </c>
      <c r="CO172" s="64" t="s">
        <v>585</v>
      </c>
      <c r="CP172" s="64">
        <v>75</v>
      </c>
      <c r="CQ172" s="64"/>
      <c r="CR172" s="64"/>
      <c r="CS172" s="64" t="s">
        <v>585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7"/>
        <v>0</v>
      </c>
      <c r="BD173" s="14">
        <f t="shared" si="48"/>
        <v>480</v>
      </c>
      <c r="BE173" s="14">
        <f t="shared" si="49"/>
        <v>0</v>
      </c>
      <c r="BF173" s="14">
        <f t="shared" si="50"/>
        <v>1200</v>
      </c>
      <c r="BG173" s="14">
        <f t="shared" si="45"/>
        <v>480</v>
      </c>
      <c r="BH173" s="14">
        <f t="shared" si="46"/>
        <v>960</v>
      </c>
      <c r="CF173" s="64">
        <v>169</v>
      </c>
      <c r="CG173" s="64">
        <v>2</v>
      </c>
      <c r="CH173" s="64" t="s">
        <v>380</v>
      </c>
      <c r="CI173" s="64">
        <v>69</v>
      </c>
      <c r="CJ173" s="64"/>
      <c r="CK173" s="64"/>
      <c r="CL173" s="64"/>
      <c r="CM173" s="64" t="s">
        <v>584</v>
      </c>
      <c r="CN173" s="64">
        <v>10800</v>
      </c>
      <c r="CO173" s="64" t="s">
        <v>585</v>
      </c>
      <c r="CP173" s="64">
        <v>75</v>
      </c>
      <c r="CQ173" s="64"/>
      <c r="CR173" s="64"/>
      <c r="CS173" s="64" t="s">
        <v>585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7"/>
        <v>0</v>
      </c>
      <c r="BD174" s="14">
        <f t="shared" si="48"/>
        <v>480</v>
      </c>
      <c r="BE174" s="14">
        <f t="shared" si="49"/>
        <v>0</v>
      </c>
      <c r="BF174" s="14">
        <f t="shared" si="50"/>
        <v>1200</v>
      </c>
      <c r="BG174" s="14">
        <f t="shared" si="45"/>
        <v>480</v>
      </c>
      <c r="BH174" s="14">
        <f t="shared" si="46"/>
        <v>960</v>
      </c>
      <c r="CF174" s="64">
        <v>170</v>
      </c>
      <c r="CG174" s="64">
        <v>2</v>
      </c>
      <c r="CH174" s="64" t="s">
        <v>380</v>
      </c>
      <c r="CI174" s="64">
        <v>70</v>
      </c>
      <c r="CJ174" s="64"/>
      <c r="CK174" s="64"/>
      <c r="CL174" s="64"/>
      <c r="CM174" s="64" t="s">
        <v>584</v>
      </c>
      <c r="CN174" s="64">
        <v>13200</v>
      </c>
      <c r="CO174" s="64" t="s">
        <v>585</v>
      </c>
      <c r="CP174" s="64">
        <v>75</v>
      </c>
      <c r="CQ174" s="64" t="s">
        <v>416</v>
      </c>
      <c r="CR174" s="64">
        <v>2</v>
      </c>
      <c r="CS174" s="64" t="s">
        <v>585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7"/>
        <v>0</v>
      </c>
      <c r="BD175" s="14">
        <f t="shared" si="48"/>
        <v>480</v>
      </c>
      <c r="BE175" s="14">
        <f t="shared" si="49"/>
        <v>0</v>
      </c>
      <c r="BF175" s="14">
        <f t="shared" si="50"/>
        <v>1200</v>
      </c>
      <c r="BG175" s="14">
        <f t="shared" si="45"/>
        <v>480</v>
      </c>
      <c r="BH175" s="14">
        <f t="shared" si="46"/>
        <v>960</v>
      </c>
      <c r="CF175" s="64">
        <v>171</v>
      </c>
      <c r="CG175" s="64">
        <v>2</v>
      </c>
      <c r="CH175" s="64" t="s">
        <v>380</v>
      </c>
      <c r="CI175" s="64">
        <v>71</v>
      </c>
      <c r="CJ175" s="64"/>
      <c r="CK175" s="64"/>
      <c r="CL175" s="64"/>
      <c r="CM175" s="64" t="s">
        <v>584</v>
      </c>
      <c r="CN175" s="64">
        <v>13200</v>
      </c>
      <c r="CO175" s="64" t="s">
        <v>585</v>
      </c>
      <c r="CP175" s="64">
        <v>80</v>
      </c>
      <c r="CQ175" s="64"/>
      <c r="CR175" s="64"/>
      <c r="CS175" s="64" t="s">
        <v>585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7"/>
        <v>0</v>
      </c>
      <c r="BD176" s="14">
        <f t="shared" si="48"/>
        <v>480</v>
      </c>
      <c r="BE176" s="14">
        <f t="shared" si="49"/>
        <v>0</v>
      </c>
      <c r="BF176" s="14">
        <f t="shared" si="50"/>
        <v>1200</v>
      </c>
      <c r="BG176" s="14">
        <f t="shared" si="45"/>
        <v>480</v>
      </c>
      <c r="BH176" s="14">
        <f t="shared" si="46"/>
        <v>960</v>
      </c>
      <c r="CF176" s="64">
        <v>172</v>
      </c>
      <c r="CG176" s="64">
        <v>2</v>
      </c>
      <c r="CH176" s="64" t="s">
        <v>380</v>
      </c>
      <c r="CI176" s="64">
        <v>72</v>
      </c>
      <c r="CJ176" s="64"/>
      <c r="CK176" s="64"/>
      <c r="CL176" s="64"/>
      <c r="CM176" s="64" t="s">
        <v>584</v>
      </c>
      <c r="CN176" s="64">
        <v>13200</v>
      </c>
      <c r="CO176" s="64" t="s">
        <v>585</v>
      </c>
      <c r="CP176" s="64">
        <v>80</v>
      </c>
      <c r="CQ176" s="64"/>
      <c r="CR176" s="64"/>
      <c r="CS176" s="64" t="s">
        <v>585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7"/>
        <v>0</v>
      </c>
      <c r="BD177" s="14">
        <f t="shared" si="48"/>
        <v>480</v>
      </c>
      <c r="BE177" s="14">
        <f t="shared" si="49"/>
        <v>0</v>
      </c>
      <c r="BF177" s="14">
        <f t="shared" si="50"/>
        <v>1200</v>
      </c>
      <c r="BG177" s="14">
        <f t="shared" si="45"/>
        <v>480</v>
      </c>
      <c r="BH177" s="14">
        <f t="shared" si="46"/>
        <v>960</v>
      </c>
      <c r="CF177" s="64">
        <v>173</v>
      </c>
      <c r="CG177" s="64">
        <v>2</v>
      </c>
      <c r="CH177" s="64" t="s">
        <v>380</v>
      </c>
      <c r="CI177" s="64">
        <v>73</v>
      </c>
      <c r="CJ177" s="64"/>
      <c r="CK177" s="64"/>
      <c r="CL177" s="64"/>
      <c r="CM177" s="64" t="s">
        <v>584</v>
      </c>
      <c r="CN177" s="64">
        <v>13200</v>
      </c>
      <c r="CO177" s="64" t="s">
        <v>585</v>
      </c>
      <c r="CP177" s="64">
        <v>80</v>
      </c>
      <c r="CQ177" s="64"/>
      <c r="CR177" s="64"/>
      <c r="CS177" s="64" t="s">
        <v>585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7"/>
        <v>0</v>
      </c>
      <c r="BD178" s="14">
        <f t="shared" si="48"/>
        <v>480</v>
      </c>
      <c r="BE178" s="14">
        <f t="shared" si="49"/>
        <v>0</v>
      </c>
      <c r="BF178" s="14">
        <f t="shared" si="50"/>
        <v>1200</v>
      </c>
      <c r="BG178" s="14">
        <f t="shared" si="45"/>
        <v>480</v>
      </c>
      <c r="BH178" s="14">
        <f t="shared" si="46"/>
        <v>960</v>
      </c>
      <c r="CF178" s="64">
        <v>174</v>
      </c>
      <c r="CG178" s="64">
        <v>2</v>
      </c>
      <c r="CH178" s="64" t="s">
        <v>380</v>
      </c>
      <c r="CI178" s="64">
        <v>74</v>
      </c>
      <c r="CJ178" s="64"/>
      <c r="CK178" s="64"/>
      <c r="CL178" s="64"/>
      <c r="CM178" s="64" t="s">
        <v>584</v>
      </c>
      <c r="CN178" s="64">
        <v>13200</v>
      </c>
      <c r="CO178" s="64" t="s">
        <v>585</v>
      </c>
      <c r="CP178" s="64">
        <v>80</v>
      </c>
      <c r="CQ178" s="64"/>
      <c r="CR178" s="64"/>
      <c r="CS178" s="64" t="s">
        <v>585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7"/>
        <v>0</v>
      </c>
      <c r="BD179" s="14">
        <f t="shared" si="48"/>
        <v>480</v>
      </c>
      <c r="BE179" s="14">
        <f t="shared" si="49"/>
        <v>0</v>
      </c>
      <c r="BF179" s="14">
        <f t="shared" si="50"/>
        <v>1200</v>
      </c>
      <c r="BG179" s="14">
        <f t="shared" si="45"/>
        <v>480</v>
      </c>
      <c r="BH179" s="14">
        <f t="shared" si="46"/>
        <v>960</v>
      </c>
      <c r="CF179" s="64">
        <v>175</v>
      </c>
      <c r="CG179" s="64">
        <v>2</v>
      </c>
      <c r="CH179" s="64" t="s">
        <v>380</v>
      </c>
      <c r="CI179" s="64">
        <v>75</v>
      </c>
      <c r="CJ179" s="64"/>
      <c r="CK179" s="64"/>
      <c r="CL179" s="64"/>
      <c r="CM179" s="64" t="s">
        <v>584</v>
      </c>
      <c r="CN179" s="64">
        <v>13200</v>
      </c>
      <c r="CO179" s="64" t="s">
        <v>585</v>
      </c>
      <c r="CP179" s="64">
        <v>80</v>
      </c>
      <c r="CQ179" s="64" t="s">
        <v>417</v>
      </c>
      <c r="CR179" s="64">
        <v>2</v>
      </c>
      <c r="CS179" s="64" t="s">
        <v>585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7"/>
        <v>0</v>
      </c>
      <c r="BD180" s="14">
        <f t="shared" si="48"/>
        <v>480</v>
      </c>
      <c r="BE180" s="14">
        <f t="shared" si="49"/>
        <v>0</v>
      </c>
      <c r="BF180" s="14">
        <f t="shared" si="50"/>
        <v>1200</v>
      </c>
      <c r="BG180" s="14">
        <f t="shared" si="45"/>
        <v>480</v>
      </c>
      <c r="BH180" s="14">
        <f t="shared" si="46"/>
        <v>960</v>
      </c>
      <c r="CF180" s="64">
        <v>176</v>
      </c>
      <c r="CG180" s="64">
        <v>2</v>
      </c>
      <c r="CH180" s="64" t="s">
        <v>380</v>
      </c>
      <c r="CI180" s="64">
        <v>76</v>
      </c>
      <c r="CJ180" s="64"/>
      <c r="CK180" s="64"/>
      <c r="CL180" s="64"/>
      <c r="CM180" s="64" t="s">
        <v>584</v>
      </c>
      <c r="CN180" s="64">
        <v>13200</v>
      </c>
      <c r="CO180" s="64" t="s">
        <v>585</v>
      </c>
      <c r="CP180" s="64">
        <v>85</v>
      </c>
      <c r="CQ180" s="64"/>
      <c r="CR180" s="64"/>
      <c r="CS180" s="64" t="s">
        <v>585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7"/>
        <v>0</v>
      </c>
      <c r="BD181" s="14">
        <f t="shared" si="48"/>
        <v>480</v>
      </c>
      <c r="BE181" s="14">
        <f t="shared" si="49"/>
        <v>0</v>
      </c>
      <c r="BF181" s="14">
        <f t="shared" si="50"/>
        <v>1200</v>
      </c>
      <c r="BG181" s="14">
        <f t="shared" si="45"/>
        <v>480</v>
      </c>
      <c r="BH181" s="14">
        <f t="shared" si="46"/>
        <v>960</v>
      </c>
      <c r="CF181" s="64">
        <v>177</v>
      </c>
      <c r="CG181" s="64">
        <v>2</v>
      </c>
      <c r="CH181" s="64" t="s">
        <v>380</v>
      </c>
      <c r="CI181" s="64">
        <v>77</v>
      </c>
      <c r="CJ181" s="64"/>
      <c r="CK181" s="64"/>
      <c r="CL181" s="64"/>
      <c r="CM181" s="64" t="s">
        <v>584</v>
      </c>
      <c r="CN181" s="64">
        <v>13200</v>
      </c>
      <c r="CO181" s="64" t="s">
        <v>585</v>
      </c>
      <c r="CP181" s="64">
        <v>85</v>
      </c>
      <c r="CQ181" s="64"/>
      <c r="CR181" s="64"/>
      <c r="CS181" s="64" t="s">
        <v>585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7"/>
        <v>0</v>
      </c>
      <c r="BD182" s="14">
        <f t="shared" si="48"/>
        <v>480</v>
      </c>
      <c r="BE182" s="14">
        <f t="shared" si="49"/>
        <v>0</v>
      </c>
      <c r="BF182" s="14">
        <f t="shared" si="50"/>
        <v>1200</v>
      </c>
      <c r="BG182" s="14">
        <f t="shared" si="45"/>
        <v>480</v>
      </c>
      <c r="BH182" s="14">
        <f t="shared" si="46"/>
        <v>960</v>
      </c>
      <c r="CF182" s="64">
        <v>178</v>
      </c>
      <c r="CG182" s="64">
        <v>2</v>
      </c>
      <c r="CH182" s="64" t="s">
        <v>380</v>
      </c>
      <c r="CI182" s="64">
        <v>78</v>
      </c>
      <c r="CJ182" s="64"/>
      <c r="CK182" s="64"/>
      <c r="CL182" s="64"/>
      <c r="CM182" s="64" t="s">
        <v>584</v>
      </c>
      <c r="CN182" s="64">
        <v>13200</v>
      </c>
      <c r="CO182" s="64" t="s">
        <v>585</v>
      </c>
      <c r="CP182" s="64">
        <v>85</v>
      </c>
      <c r="CQ182" s="64"/>
      <c r="CR182" s="64"/>
      <c r="CS182" s="64" t="s">
        <v>585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7"/>
        <v>0</v>
      </c>
      <c r="BD183" s="14">
        <f t="shared" si="48"/>
        <v>480</v>
      </c>
      <c r="BE183" s="14">
        <f t="shared" si="49"/>
        <v>0</v>
      </c>
      <c r="BF183" s="14">
        <f t="shared" si="50"/>
        <v>1200</v>
      </c>
      <c r="BG183" s="14">
        <f t="shared" si="45"/>
        <v>480</v>
      </c>
      <c r="BH183" s="14">
        <f t="shared" si="46"/>
        <v>960</v>
      </c>
      <c r="CF183" s="64">
        <v>179</v>
      </c>
      <c r="CG183" s="64">
        <v>2</v>
      </c>
      <c r="CH183" s="64" t="s">
        <v>380</v>
      </c>
      <c r="CI183" s="64">
        <v>79</v>
      </c>
      <c r="CJ183" s="64"/>
      <c r="CK183" s="64"/>
      <c r="CL183" s="64"/>
      <c r="CM183" s="64" t="s">
        <v>584</v>
      </c>
      <c r="CN183" s="64">
        <v>13200</v>
      </c>
      <c r="CO183" s="64" t="s">
        <v>585</v>
      </c>
      <c r="CP183" s="64">
        <v>85</v>
      </c>
      <c r="CQ183" s="64"/>
      <c r="CR183" s="64"/>
      <c r="CS183" s="64" t="s">
        <v>585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7"/>
        <v>0</v>
      </c>
      <c r="BD184" s="14">
        <f t="shared" si="48"/>
        <v>480</v>
      </c>
      <c r="BE184" s="14">
        <f t="shared" si="49"/>
        <v>0</v>
      </c>
      <c r="BF184" s="14">
        <f t="shared" si="50"/>
        <v>1200</v>
      </c>
      <c r="BG184" s="14">
        <f t="shared" si="45"/>
        <v>480</v>
      </c>
      <c r="BH184" s="14">
        <f t="shared" si="46"/>
        <v>960</v>
      </c>
      <c r="CF184" s="64">
        <v>180</v>
      </c>
      <c r="CG184" s="64">
        <v>2</v>
      </c>
      <c r="CH184" s="64" t="s">
        <v>380</v>
      </c>
      <c r="CI184" s="64">
        <v>80</v>
      </c>
      <c r="CJ184" s="64"/>
      <c r="CK184" s="64"/>
      <c r="CL184" s="64"/>
      <c r="CM184" s="64" t="s">
        <v>584</v>
      </c>
      <c r="CN184" s="64">
        <v>13200</v>
      </c>
      <c r="CO184" s="64" t="s">
        <v>585</v>
      </c>
      <c r="CP184" s="64">
        <v>85</v>
      </c>
      <c r="CQ184" s="64" t="s">
        <v>416</v>
      </c>
      <c r="CR184" s="64">
        <v>2</v>
      </c>
      <c r="CS184" s="64" t="s">
        <v>585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7"/>
        <v>0</v>
      </c>
      <c r="BD185" s="14">
        <f t="shared" si="48"/>
        <v>480</v>
      </c>
      <c r="BE185" s="14">
        <f t="shared" si="49"/>
        <v>0</v>
      </c>
      <c r="BF185" s="14">
        <f t="shared" si="50"/>
        <v>1200</v>
      </c>
      <c r="BG185" s="14">
        <f t="shared" si="45"/>
        <v>480</v>
      </c>
      <c r="BH185" s="14">
        <f t="shared" si="46"/>
        <v>960</v>
      </c>
      <c r="CF185" s="64">
        <v>181</v>
      </c>
      <c r="CG185" s="64">
        <v>2</v>
      </c>
      <c r="CH185" s="64" t="s">
        <v>380</v>
      </c>
      <c r="CI185" s="64">
        <v>81</v>
      </c>
      <c r="CJ185" s="64"/>
      <c r="CK185" s="64"/>
      <c r="CL185" s="64"/>
      <c r="CM185" s="64" t="s">
        <v>584</v>
      </c>
      <c r="CN185" s="64">
        <v>13200</v>
      </c>
      <c r="CO185" s="64" t="s">
        <v>585</v>
      </c>
      <c r="CP185" s="64">
        <v>90</v>
      </c>
      <c r="CQ185" s="64"/>
      <c r="CR185" s="64"/>
      <c r="CS185" s="64" t="s">
        <v>585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7"/>
        <v>0</v>
      </c>
      <c r="BD186" s="14">
        <f t="shared" si="48"/>
        <v>480</v>
      </c>
      <c r="BE186" s="14">
        <f t="shared" si="49"/>
        <v>0</v>
      </c>
      <c r="BF186" s="14">
        <f t="shared" si="50"/>
        <v>1200</v>
      </c>
      <c r="BG186" s="14">
        <f t="shared" si="45"/>
        <v>480</v>
      </c>
      <c r="BH186" s="14">
        <f t="shared" si="46"/>
        <v>960</v>
      </c>
      <c r="CF186" s="64">
        <v>182</v>
      </c>
      <c r="CG186" s="64">
        <v>2</v>
      </c>
      <c r="CH186" s="64" t="s">
        <v>380</v>
      </c>
      <c r="CI186" s="64">
        <v>82</v>
      </c>
      <c r="CJ186" s="64"/>
      <c r="CK186" s="64"/>
      <c r="CL186" s="64"/>
      <c r="CM186" s="64" t="s">
        <v>584</v>
      </c>
      <c r="CN186" s="64">
        <v>13200</v>
      </c>
      <c r="CO186" s="64" t="s">
        <v>585</v>
      </c>
      <c r="CP186" s="64">
        <v>90</v>
      </c>
      <c r="CQ186" s="64"/>
      <c r="CR186" s="64"/>
      <c r="CS186" s="64" t="s">
        <v>585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7"/>
        <v>0</v>
      </c>
      <c r="BD187" s="14">
        <f t="shared" si="48"/>
        <v>480</v>
      </c>
      <c r="BE187" s="14">
        <f t="shared" si="49"/>
        <v>0</v>
      </c>
      <c r="BF187" s="14">
        <f t="shared" si="50"/>
        <v>1200</v>
      </c>
      <c r="BG187" s="14">
        <f t="shared" si="45"/>
        <v>480</v>
      </c>
      <c r="BH187" s="14">
        <f t="shared" si="46"/>
        <v>960</v>
      </c>
      <c r="CF187" s="64">
        <v>183</v>
      </c>
      <c r="CG187" s="64">
        <v>2</v>
      </c>
      <c r="CH187" s="64" t="s">
        <v>380</v>
      </c>
      <c r="CI187" s="64">
        <v>83</v>
      </c>
      <c r="CJ187" s="64"/>
      <c r="CK187" s="64"/>
      <c r="CL187" s="64"/>
      <c r="CM187" s="64" t="s">
        <v>584</v>
      </c>
      <c r="CN187" s="64">
        <v>13200</v>
      </c>
      <c r="CO187" s="64" t="s">
        <v>585</v>
      </c>
      <c r="CP187" s="64">
        <v>90</v>
      </c>
      <c r="CQ187" s="64"/>
      <c r="CR187" s="64"/>
      <c r="CS187" s="64" t="s">
        <v>585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7"/>
        <v>0</v>
      </c>
      <c r="BD188" s="14">
        <f t="shared" si="48"/>
        <v>480</v>
      </c>
      <c r="BE188" s="14">
        <f t="shared" si="49"/>
        <v>0</v>
      </c>
      <c r="BF188" s="14">
        <f t="shared" si="50"/>
        <v>1200</v>
      </c>
      <c r="BG188" s="14">
        <f t="shared" si="45"/>
        <v>480</v>
      </c>
      <c r="BH188" s="14">
        <f t="shared" si="46"/>
        <v>960</v>
      </c>
      <c r="CF188" s="64">
        <v>184</v>
      </c>
      <c r="CG188" s="64">
        <v>2</v>
      </c>
      <c r="CH188" s="64" t="s">
        <v>380</v>
      </c>
      <c r="CI188" s="64">
        <v>84</v>
      </c>
      <c r="CJ188" s="64"/>
      <c r="CK188" s="64"/>
      <c r="CL188" s="64"/>
      <c r="CM188" s="64" t="s">
        <v>584</v>
      </c>
      <c r="CN188" s="64">
        <v>13200</v>
      </c>
      <c r="CO188" s="64" t="s">
        <v>585</v>
      </c>
      <c r="CP188" s="64">
        <v>90</v>
      </c>
      <c r="CQ188" s="64"/>
      <c r="CR188" s="64"/>
      <c r="CS188" s="64" t="s">
        <v>585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7"/>
        <v>0</v>
      </c>
      <c r="BD189" s="14">
        <f t="shared" si="48"/>
        <v>480</v>
      </c>
      <c r="BE189" s="14">
        <f t="shared" si="49"/>
        <v>0</v>
      </c>
      <c r="BF189" s="14">
        <f t="shared" si="50"/>
        <v>1200</v>
      </c>
      <c r="BG189" s="14">
        <f t="shared" si="45"/>
        <v>480</v>
      </c>
      <c r="BH189" s="14">
        <f t="shared" si="46"/>
        <v>960</v>
      </c>
      <c r="CF189" s="64">
        <v>185</v>
      </c>
      <c r="CG189" s="64">
        <v>2</v>
      </c>
      <c r="CH189" s="64" t="s">
        <v>380</v>
      </c>
      <c r="CI189" s="64">
        <v>85</v>
      </c>
      <c r="CJ189" s="64"/>
      <c r="CK189" s="64"/>
      <c r="CL189" s="64"/>
      <c r="CM189" s="64" t="s">
        <v>584</v>
      </c>
      <c r="CN189" s="64">
        <v>15600</v>
      </c>
      <c r="CO189" s="64" t="s">
        <v>585</v>
      </c>
      <c r="CP189" s="64">
        <v>90</v>
      </c>
      <c r="CQ189" s="64" t="s">
        <v>417</v>
      </c>
      <c r="CR189" s="64">
        <v>2</v>
      </c>
      <c r="CS189" s="64" t="s">
        <v>585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7"/>
        <v>0</v>
      </c>
      <c r="BD190" s="14">
        <f t="shared" si="48"/>
        <v>480</v>
      </c>
      <c r="BE190" s="14">
        <f t="shared" si="49"/>
        <v>0</v>
      </c>
      <c r="BF190" s="14">
        <f t="shared" si="50"/>
        <v>1200</v>
      </c>
      <c r="BG190" s="14">
        <f t="shared" si="45"/>
        <v>480</v>
      </c>
      <c r="BH190" s="14">
        <f t="shared" si="46"/>
        <v>960</v>
      </c>
      <c r="CF190" s="64">
        <v>186</v>
      </c>
      <c r="CG190" s="64">
        <v>2</v>
      </c>
      <c r="CH190" s="64" t="s">
        <v>380</v>
      </c>
      <c r="CI190" s="64">
        <v>86</v>
      </c>
      <c r="CJ190" s="64"/>
      <c r="CK190" s="64"/>
      <c r="CL190" s="64"/>
      <c r="CM190" s="64" t="s">
        <v>584</v>
      </c>
      <c r="CN190" s="64">
        <v>15600</v>
      </c>
      <c r="CO190" s="64" t="s">
        <v>585</v>
      </c>
      <c r="CP190" s="64">
        <v>95</v>
      </c>
      <c r="CQ190" s="64"/>
      <c r="CR190" s="64"/>
      <c r="CS190" s="64" t="s">
        <v>585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7"/>
        <v>0</v>
      </c>
      <c r="BD191" s="14">
        <f t="shared" si="48"/>
        <v>480</v>
      </c>
      <c r="BE191" s="14">
        <f t="shared" si="49"/>
        <v>0</v>
      </c>
      <c r="BF191" s="14">
        <f t="shared" si="50"/>
        <v>1200</v>
      </c>
      <c r="BG191" s="14">
        <f t="shared" si="45"/>
        <v>480</v>
      </c>
      <c r="BH191" s="14">
        <f t="shared" si="46"/>
        <v>960</v>
      </c>
      <c r="CF191" s="64">
        <v>187</v>
      </c>
      <c r="CG191" s="64">
        <v>2</v>
      </c>
      <c r="CH191" s="64" t="s">
        <v>380</v>
      </c>
      <c r="CI191" s="64">
        <v>87</v>
      </c>
      <c r="CJ191" s="64"/>
      <c r="CK191" s="64"/>
      <c r="CL191" s="64"/>
      <c r="CM191" s="64" t="s">
        <v>584</v>
      </c>
      <c r="CN191" s="64">
        <v>15600</v>
      </c>
      <c r="CO191" s="64" t="s">
        <v>585</v>
      </c>
      <c r="CP191" s="64">
        <v>95</v>
      </c>
      <c r="CQ191" s="64"/>
      <c r="CR191" s="64"/>
      <c r="CS191" s="64" t="s">
        <v>585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7"/>
        <v>0</v>
      </c>
      <c r="BD192" s="14">
        <f t="shared" si="48"/>
        <v>480</v>
      </c>
      <c r="BE192" s="14">
        <f t="shared" si="49"/>
        <v>0</v>
      </c>
      <c r="BF192" s="14">
        <f t="shared" si="50"/>
        <v>1200</v>
      </c>
      <c r="BG192" s="14">
        <f t="shared" si="45"/>
        <v>480</v>
      </c>
      <c r="BH192" s="14">
        <f t="shared" si="46"/>
        <v>960</v>
      </c>
      <c r="CF192" s="64">
        <v>188</v>
      </c>
      <c r="CG192" s="64">
        <v>2</v>
      </c>
      <c r="CH192" s="64" t="s">
        <v>380</v>
      </c>
      <c r="CI192" s="64">
        <v>88</v>
      </c>
      <c r="CJ192" s="64"/>
      <c r="CK192" s="64"/>
      <c r="CL192" s="64"/>
      <c r="CM192" s="64" t="s">
        <v>584</v>
      </c>
      <c r="CN192" s="64">
        <v>15600</v>
      </c>
      <c r="CO192" s="64" t="s">
        <v>585</v>
      </c>
      <c r="CP192" s="64">
        <v>95</v>
      </c>
      <c r="CQ192" s="64"/>
      <c r="CR192" s="64"/>
      <c r="CS192" s="64" t="s">
        <v>585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7"/>
        <v>0</v>
      </c>
      <c r="BD193" s="14">
        <f t="shared" si="48"/>
        <v>480</v>
      </c>
      <c r="BE193" s="14">
        <f t="shared" si="49"/>
        <v>0</v>
      </c>
      <c r="BF193" s="14">
        <f t="shared" si="50"/>
        <v>1200</v>
      </c>
      <c r="BG193" s="14">
        <f t="shared" si="45"/>
        <v>480</v>
      </c>
      <c r="BH193" s="14">
        <f t="shared" si="46"/>
        <v>960</v>
      </c>
      <c r="CF193" s="64">
        <v>189</v>
      </c>
      <c r="CG193" s="64">
        <v>2</v>
      </c>
      <c r="CH193" s="64" t="s">
        <v>380</v>
      </c>
      <c r="CI193" s="64">
        <v>89</v>
      </c>
      <c r="CJ193" s="64"/>
      <c r="CK193" s="64"/>
      <c r="CL193" s="64"/>
      <c r="CM193" s="64" t="s">
        <v>584</v>
      </c>
      <c r="CN193" s="64">
        <v>15600</v>
      </c>
      <c r="CO193" s="64" t="s">
        <v>585</v>
      </c>
      <c r="CP193" s="64">
        <v>95</v>
      </c>
      <c r="CQ193" s="64"/>
      <c r="CR193" s="64"/>
      <c r="CS193" s="64" t="s">
        <v>585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7"/>
        <v>0</v>
      </c>
      <c r="BD194" s="14">
        <f t="shared" si="48"/>
        <v>480</v>
      </c>
      <c r="BE194" s="14">
        <f t="shared" si="49"/>
        <v>0</v>
      </c>
      <c r="BF194" s="14">
        <f t="shared" si="50"/>
        <v>1200</v>
      </c>
      <c r="BG194" s="14">
        <f t="shared" si="45"/>
        <v>480</v>
      </c>
      <c r="BH194" s="14">
        <f t="shared" si="46"/>
        <v>960</v>
      </c>
      <c r="CF194" s="64">
        <v>190</v>
      </c>
      <c r="CG194" s="64">
        <v>2</v>
      </c>
      <c r="CH194" s="64" t="s">
        <v>380</v>
      </c>
      <c r="CI194" s="64">
        <v>90</v>
      </c>
      <c r="CJ194" s="64"/>
      <c r="CK194" s="64"/>
      <c r="CL194" s="64"/>
      <c r="CM194" s="64" t="s">
        <v>584</v>
      </c>
      <c r="CN194" s="64">
        <v>15600</v>
      </c>
      <c r="CO194" s="64" t="s">
        <v>585</v>
      </c>
      <c r="CP194" s="64">
        <v>95</v>
      </c>
      <c r="CQ194" s="64" t="s">
        <v>416</v>
      </c>
      <c r="CR194" s="64">
        <v>2</v>
      </c>
      <c r="CS194" s="64" t="s">
        <v>585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7"/>
        <v>0</v>
      </c>
      <c r="BD195" s="14">
        <f t="shared" si="48"/>
        <v>480</v>
      </c>
      <c r="BE195" s="14">
        <f t="shared" si="49"/>
        <v>0</v>
      </c>
      <c r="BF195" s="14">
        <f t="shared" si="50"/>
        <v>1200</v>
      </c>
      <c r="BG195" s="14">
        <f t="shared" si="45"/>
        <v>480</v>
      </c>
      <c r="BH195" s="14">
        <f t="shared" si="46"/>
        <v>960</v>
      </c>
      <c r="CF195" s="64">
        <v>191</v>
      </c>
      <c r="CG195" s="64">
        <v>2</v>
      </c>
      <c r="CH195" s="64" t="s">
        <v>380</v>
      </c>
      <c r="CI195" s="64">
        <v>91</v>
      </c>
      <c r="CJ195" s="64"/>
      <c r="CK195" s="64"/>
      <c r="CL195" s="64"/>
      <c r="CM195" s="64" t="s">
        <v>584</v>
      </c>
      <c r="CN195" s="64">
        <v>15600</v>
      </c>
      <c r="CO195" s="64" t="s">
        <v>585</v>
      </c>
      <c r="CP195" s="64">
        <v>100</v>
      </c>
      <c r="CQ195" s="64"/>
      <c r="CR195" s="64"/>
      <c r="CS195" s="64" t="s">
        <v>585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7"/>
        <v>0</v>
      </c>
      <c r="BD196" s="14">
        <f t="shared" si="48"/>
        <v>480</v>
      </c>
      <c r="BE196" s="14">
        <f t="shared" si="49"/>
        <v>0</v>
      </c>
      <c r="BF196" s="14">
        <f t="shared" si="50"/>
        <v>1200</v>
      </c>
      <c r="BG196" s="14">
        <f t="shared" si="45"/>
        <v>480</v>
      </c>
      <c r="BH196" s="14">
        <f t="shared" si="46"/>
        <v>960</v>
      </c>
      <c r="CF196" s="64">
        <v>192</v>
      </c>
      <c r="CG196" s="64">
        <v>2</v>
      </c>
      <c r="CH196" s="64" t="s">
        <v>380</v>
      </c>
      <c r="CI196" s="64">
        <v>92</v>
      </c>
      <c r="CJ196" s="64"/>
      <c r="CK196" s="64"/>
      <c r="CL196" s="64"/>
      <c r="CM196" s="64" t="s">
        <v>584</v>
      </c>
      <c r="CN196" s="64">
        <v>15600</v>
      </c>
      <c r="CO196" s="64" t="s">
        <v>585</v>
      </c>
      <c r="CP196" s="64">
        <v>100</v>
      </c>
      <c r="CQ196" s="64"/>
      <c r="CR196" s="64"/>
      <c r="CS196" s="64" t="s">
        <v>585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7"/>
        <v>0</v>
      </c>
      <c r="BD197" s="14">
        <f t="shared" si="48"/>
        <v>480</v>
      </c>
      <c r="BE197" s="14">
        <f t="shared" si="49"/>
        <v>0</v>
      </c>
      <c r="BF197" s="14">
        <f t="shared" si="50"/>
        <v>1200</v>
      </c>
      <c r="BG197" s="14">
        <f t="shared" si="45"/>
        <v>480</v>
      </c>
      <c r="BH197" s="14">
        <f t="shared" si="46"/>
        <v>960</v>
      </c>
      <c r="CF197" s="64">
        <v>193</v>
      </c>
      <c r="CG197" s="64">
        <v>2</v>
      </c>
      <c r="CH197" s="64" t="s">
        <v>380</v>
      </c>
      <c r="CI197" s="64">
        <v>93</v>
      </c>
      <c r="CJ197" s="64"/>
      <c r="CK197" s="64"/>
      <c r="CL197" s="64"/>
      <c r="CM197" s="64" t="s">
        <v>584</v>
      </c>
      <c r="CN197" s="64">
        <v>15600</v>
      </c>
      <c r="CO197" s="64" t="s">
        <v>585</v>
      </c>
      <c r="CP197" s="64">
        <v>100</v>
      </c>
      <c r="CQ197" s="64"/>
      <c r="CR197" s="64"/>
      <c r="CS197" s="64" t="s">
        <v>585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7"/>
        <v>0</v>
      </c>
      <c r="BD198" s="14">
        <f t="shared" si="48"/>
        <v>480</v>
      </c>
      <c r="BE198" s="14">
        <f t="shared" si="49"/>
        <v>0</v>
      </c>
      <c r="BF198" s="14">
        <f t="shared" si="50"/>
        <v>1200</v>
      </c>
      <c r="BG198" s="14">
        <f t="shared" si="45"/>
        <v>480</v>
      </c>
      <c r="BH198" s="14">
        <f t="shared" si="46"/>
        <v>960</v>
      </c>
      <c r="CF198" s="64">
        <v>194</v>
      </c>
      <c r="CG198" s="64">
        <v>2</v>
      </c>
      <c r="CH198" s="64" t="s">
        <v>380</v>
      </c>
      <c r="CI198" s="64">
        <v>94</v>
      </c>
      <c r="CJ198" s="64"/>
      <c r="CK198" s="64"/>
      <c r="CL198" s="64"/>
      <c r="CM198" s="64" t="s">
        <v>584</v>
      </c>
      <c r="CN198" s="64">
        <v>15600</v>
      </c>
      <c r="CO198" s="64" t="s">
        <v>585</v>
      </c>
      <c r="CP198" s="64">
        <v>100</v>
      </c>
      <c r="CQ198" s="64"/>
      <c r="CR198" s="64"/>
      <c r="CS198" s="64" t="s">
        <v>585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7"/>
        <v>0</v>
      </c>
      <c r="BD199" s="14">
        <f t="shared" si="48"/>
        <v>480</v>
      </c>
      <c r="BE199" s="14">
        <f t="shared" si="49"/>
        <v>0</v>
      </c>
      <c r="BF199" s="14">
        <f t="shared" si="50"/>
        <v>1200</v>
      </c>
      <c r="BG199" s="14">
        <f t="shared" ref="BG199:BG262" si="51">BC199+BD198</f>
        <v>480</v>
      </c>
      <c r="BH199" s="14">
        <f t="shared" ref="BH199:BH262" si="52">BG199*BH$3</f>
        <v>960</v>
      </c>
      <c r="CF199" s="64">
        <v>195</v>
      </c>
      <c r="CG199" s="64">
        <v>2</v>
      </c>
      <c r="CH199" s="64" t="s">
        <v>380</v>
      </c>
      <c r="CI199" s="64">
        <v>95</v>
      </c>
      <c r="CJ199" s="64"/>
      <c r="CK199" s="64"/>
      <c r="CL199" s="64"/>
      <c r="CM199" s="64" t="s">
        <v>584</v>
      </c>
      <c r="CN199" s="64">
        <v>15600</v>
      </c>
      <c r="CO199" s="64" t="s">
        <v>585</v>
      </c>
      <c r="CP199" s="64">
        <v>100</v>
      </c>
      <c r="CQ199" s="64" t="s">
        <v>417</v>
      </c>
      <c r="CR199" s="64">
        <v>2</v>
      </c>
      <c r="CS199" s="64" t="s">
        <v>585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7"/>
        <v>0</v>
      </c>
      <c r="BD200" s="14">
        <f t="shared" si="48"/>
        <v>480</v>
      </c>
      <c r="BE200" s="14">
        <f t="shared" si="49"/>
        <v>0</v>
      </c>
      <c r="BF200" s="14">
        <f t="shared" si="50"/>
        <v>1200</v>
      </c>
      <c r="BG200" s="14">
        <f t="shared" si="51"/>
        <v>480</v>
      </c>
      <c r="BH200" s="14">
        <f t="shared" si="52"/>
        <v>960</v>
      </c>
      <c r="CF200" s="64">
        <v>196</v>
      </c>
      <c r="CG200" s="64">
        <v>2</v>
      </c>
      <c r="CH200" s="64" t="s">
        <v>380</v>
      </c>
      <c r="CI200" s="64">
        <v>96</v>
      </c>
      <c r="CJ200" s="64"/>
      <c r="CK200" s="64"/>
      <c r="CL200" s="64"/>
      <c r="CM200" s="64" t="s">
        <v>584</v>
      </c>
      <c r="CN200" s="64">
        <v>15600</v>
      </c>
      <c r="CO200" s="64" t="s">
        <v>585</v>
      </c>
      <c r="CP200" s="64">
        <v>105</v>
      </c>
      <c r="CQ200" s="64"/>
      <c r="CR200" s="64"/>
      <c r="CS200" s="64" t="s">
        <v>585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7"/>
        <v>0</v>
      </c>
      <c r="BD201" s="14">
        <f t="shared" si="48"/>
        <v>480</v>
      </c>
      <c r="BE201" s="14">
        <f t="shared" si="49"/>
        <v>0</v>
      </c>
      <c r="BF201" s="14">
        <f t="shared" si="50"/>
        <v>1200</v>
      </c>
      <c r="BG201" s="14">
        <f t="shared" si="51"/>
        <v>480</v>
      </c>
      <c r="BH201" s="14">
        <f t="shared" si="52"/>
        <v>960</v>
      </c>
      <c r="CF201" s="64">
        <v>197</v>
      </c>
      <c r="CG201" s="64">
        <v>2</v>
      </c>
      <c r="CH201" s="64" t="s">
        <v>380</v>
      </c>
      <c r="CI201" s="64">
        <v>97</v>
      </c>
      <c r="CJ201" s="64"/>
      <c r="CK201" s="64"/>
      <c r="CL201" s="64"/>
      <c r="CM201" s="64" t="s">
        <v>584</v>
      </c>
      <c r="CN201" s="64">
        <v>15600</v>
      </c>
      <c r="CO201" s="64" t="s">
        <v>585</v>
      </c>
      <c r="CP201" s="64">
        <v>105</v>
      </c>
      <c r="CQ201" s="64"/>
      <c r="CR201" s="64"/>
      <c r="CS201" s="64" t="s">
        <v>585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7"/>
        <v>0</v>
      </c>
      <c r="BD202" s="14">
        <f t="shared" si="48"/>
        <v>480</v>
      </c>
      <c r="BE202" s="14">
        <f t="shared" si="49"/>
        <v>0</v>
      </c>
      <c r="BF202" s="14">
        <f t="shared" si="50"/>
        <v>1200</v>
      </c>
      <c r="BG202" s="14">
        <f t="shared" si="51"/>
        <v>480</v>
      </c>
      <c r="BH202" s="14">
        <f t="shared" si="52"/>
        <v>960</v>
      </c>
      <c r="CF202" s="64">
        <v>198</v>
      </c>
      <c r="CG202" s="64">
        <v>2</v>
      </c>
      <c r="CH202" s="64" t="s">
        <v>380</v>
      </c>
      <c r="CI202" s="64">
        <v>98</v>
      </c>
      <c r="CJ202" s="64"/>
      <c r="CK202" s="64"/>
      <c r="CL202" s="64"/>
      <c r="CM202" s="64" t="s">
        <v>584</v>
      </c>
      <c r="CN202" s="64">
        <v>15600</v>
      </c>
      <c r="CO202" s="64" t="s">
        <v>585</v>
      </c>
      <c r="CP202" s="64">
        <v>105</v>
      </c>
      <c r="CQ202" s="64"/>
      <c r="CR202" s="64"/>
      <c r="CS202" s="64" t="s">
        <v>585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7"/>
        <v>0</v>
      </c>
      <c r="BD203" s="14">
        <f t="shared" si="48"/>
        <v>480</v>
      </c>
      <c r="BE203" s="14">
        <f t="shared" si="49"/>
        <v>0</v>
      </c>
      <c r="BF203" s="14">
        <f t="shared" si="50"/>
        <v>1200</v>
      </c>
      <c r="BG203" s="14">
        <f t="shared" si="51"/>
        <v>480</v>
      </c>
      <c r="BH203" s="14">
        <f t="shared" si="52"/>
        <v>960</v>
      </c>
      <c r="CF203" s="64">
        <v>199</v>
      </c>
      <c r="CG203" s="64">
        <v>2</v>
      </c>
      <c r="CH203" s="64" t="s">
        <v>380</v>
      </c>
      <c r="CI203" s="64">
        <v>99</v>
      </c>
      <c r="CJ203" s="64"/>
      <c r="CK203" s="64"/>
      <c r="CL203" s="64"/>
      <c r="CM203" s="64" t="s">
        <v>584</v>
      </c>
      <c r="CN203" s="64">
        <v>15600</v>
      </c>
      <c r="CO203" s="64" t="s">
        <v>585</v>
      </c>
      <c r="CP203" s="64">
        <v>105</v>
      </c>
      <c r="CQ203" s="64"/>
      <c r="CR203" s="64"/>
      <c r="CS203" s="64" t="s">
        <v>585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7"/>
        <v>0</v>
      </c>
      <c r="BD204" s="14">
        <f t="shared" si="48"/>
        <v>480</v>
      </c>
      <c r="BE204" s="14">
        <f t="shared" si="49"/>
        <v>0</v>
      </c>
      <c r="BF204" s="14">
        <f t="shared" si="50"/>
        <v>1200</v>
      </c>
      <c r="BG204" s="14">
        <f t="shared" si="51"/>
        <v>480</v>
      </c>
      <c r="BH204" s="14">
        <f t="shared" si="52"/>
        <v>960</v>
      </c>
      <c r="CF204" s="64">
        <v>200</v>
      </c>
      <c r="CG204" s="64">
        <v>2</v>
      </c>
      <c r="CH204" s="64" t="s">
        <v>380</v>
      </c>
      <c r="CI204" s="64">
        <v>100</v>
      </c>
      <c r="CJ204" s="64"/>
      <c r="CK204" s="64"/>
      <c r="CL204" s="64"/>
      <c r="CM204" s="64" t="s">
        <v>584</v>
      </c>
      <c r="CN204" s="64">
        <v>18000</v>
      </c>
      <c r="CO204" s="64" t="s">
        <v>585</v>
      </c>
      <c r="CP204" s="64">
        <v>105</v>
      </c>
      <c r="CQ204" s="64" t="s">
        <v>416</v>
      </c>
      <c r="CR204" s="64">
        <v>2</v>
      </c>
      <c r="CS204" s="64" t="s">
        <v>585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7"/>
        <v>0</v>
      </c>
      <c r="BD205" s="14">
        <f t="shared" si="48"/>
        <v>480</v>
      </c>
      <c r="BE205" s="14">
        <f t="shared" si="49"/>
        <v>0</v>
      </c>
      <c r="BF205" s="14">
        <f t="shared" si="50"/>
        <v>1200</v>
      </c>
      <c r="BG205" s="14">
        <f t="shared" si="51"/>
        <v>480</v>
      </c>
      <c r="BH205" s="14">
        <f t="shared" si="52"/>
        <v>960</v>
      </c>
      <c r="CF205" s="64">
        <v>201</v>
      </c>
      <c r="CG205" s="64">
        <v>3</v>
      </c>
      <c r="CH205" s="64" t="s">
        <v>380</v>
      </c>
      <c r="CI205" s="64">
        <v>1</v>
      </c>
      <c r="CJ205" s="64"/>
      <c r="CK205" s="64"/>
      <c r="CL205" s="64"/>
      <c r="CM205" s="64" t="s">
        <v>584</v>
      </c>
      <c r="CN205" s="64">
        <v>5760</v>
      </c>
      <c r="CO205" s="64" t="s">
        <v>585</v>
      </c>
      <c r="CP205" s="64">
        <v>15</v>
      </c>
      <c r="CQ205" s="64"/>
      <c r="CR205" s="64"/>
      <c r="CS205" s="64" t="s">
        <v>585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7"/>
        <v>0</v>
      </c>
      <c r="BD206" s="14">
        <f t="shared" si="48"/>
        <v>480</v>
      </c>
      <c r="BE206" s="14">
        <f t="shared" si="49"/>
        <v>0</v>
      </c>
      <c r="BF206" s="14">
        <f t="shared" si="50"/>
        <v>1200</v>
      </c>
      <c r="BG206" s="14">
        <f t="shared" si="51"/>
        <v>480</v>
      </c>
      <c r="BH206" s="14">
        <f t="shared" si="52"/>
        <v>960</v>
      </c>
      <c r="CF206" s="64">
        <v>202</v>
      </c>
      <c r="CG206" s="64">
        <v>3</v>
      </c>
      <c r="CH206" s="64" t="s">
        <v>380</v>
      </c>
      <c r="CI206" s="64">
        <v>2</v>
      </c>
      <c r="CJ206" s="64"/>
      <c r="CK206" s="64"/>
      <c r="CL206" s="64"/>
      <c r="CM206" s="64" t="s">
        <v>584</v>
      </c>
      <c r="CN206" s="64">
        <v>5760</v>
      </c>
      <c r="CO206" s="64" t="s">
        <v>585</v>
      </c>
      <c r="CP206" s="64">
        <v>15</v>
      </c>
      <c r="CQ206" s="64" t="s">
        <v>418</v>
      </c>
      <c r="CR206" s="64">
        <v>1</v>
      </c>
      <c r="CS206" s="64" t="s">
        <v>585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7"/>
        <v>0</v>
      </c>
      <c r="BD207" s="14">
        <f t="shared" si="48"/>
        <v>480</v>
      </c>
      <c r="BE207" s="14">
        <f t="shared" si="49"/>
        <v>0</v>
      </c>
      <c r="BF207" s="14">
        <f t="shared" si="50"/>
        <v>1200</v>
      </c>
      <c r="BG207" s="14">
        <f t="shared" si="51"/>
        <v>480</v>
      </c>
      <c r="BH207" s="14">
        <f t="shared" si="52"/>
        <v>960</v>
      </c>
      <c r="CF207" s="64">
        <v>203</v>
      </c>
      <c r="CG207" s="64">
        <v>3</v>
      </c>
      <c r="CH207" s="64" t="s">
        <v>380</v>
      </c>
      <c r="CI207" s="64">
        <v>3</v>
      </c>
      <c r="CJ207" s="64"/>
      <c r="CK207" s="64"/>
      <c r="CL207" s="64"/>
      <c r="CM207" s="64" t="s">
        <v>584</v>
      </c>
      <c r="CN207" s="64">
        <v>5760</v>
      </c>
      <c r="CO207" s="64" t="s">
        <v>585</v>
      </c>
      <c r="CP207" s="64">
        <v>15</v>
      </c>
      <c r="CQ207" s="64"/>
      <c r="CR207" s="64"/>
      <c r="CS207" s="64" t="s">
        <v>585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7"/>
        <v>0</v>
      </c>
      <c r="BD208" s="14">
        <f t="shared" si="48"/>
        <v>480</v>
      </c>
      <c r="BE208" s="14">
        <f t="shared" si="49"/>
        <v>0</v>
      </c>
      <c r="BF208" s="14">
        <f t="shared" si="50"/>
        <v>1200</v>
      </c>
      <c r="BG208" s="14">
        <f t="shared" si="51"/>
        <v>480</v>
      </c>
      <c r="BH208" s="14">
        <f t="shared" si="52"/>
        <v>960</v>
      </c>
      <c r="CF208" s="64">
        <v>204</v>
      </c>
      <c r="CG208" s="64">
        <v>3</v>
      </c>
      <c r="CH208" s="64" t="s">
        <v>380</v>
      </c>
      <c r="CI208" s="64">
        <v>4</v>
      </c>
      <c r="CJ208" s="64"/>
      <c r="CK208" s="64"/>
      <c r="CL208" s="64"/>
      <c r="CM208" s="64" t="s">
        <v>584</v>
      </c>
      <c r="CN208" s="64">
        <v>5760</v>
      </c>
      <c r="CO208" s="64" t="s">
        <v>585</v>
      </c>
      <c r="CP208" s="64">
        <v>15</v>
      </c>
      <c r="CQ208" s="64" t="s">
        <v>419</v>
      </c>
      <c r="CR208" s="64">
        <v>1</v>
      </c>
      <c r="CS208" s="64" t="s">
        <v>585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7"/>
        <v>0</v>
      </c>
      <c r="BD209" s="14">
        <f t="shared" si="48"/>
        <v>480</v>
      </c>
      <c r="BE209" s="14">
        <f t="shared" si="49"/>
        <v>0</v>
      </c>
      <c r="BF209" s="14">
        <f t="shared" si="50"/>
        <v>1200</v>
      </c>
      <c r="BG209" s="14">
        <f t="shared" si="51"/>
        <v>480</v>
      </c>
      <c r="BH209" s="14">
        <f t="shared" si="52"/>
        <v>960</v>
      </c>
      <c r="CF209" s="64">
        <v>205</v>
      </c>
      <c r="CG209" s="64">
        <v>3</v>
      </c>
      <c r="CH209" s="64" t="s">
        <v>380</v>
      </c>
      <c r="CI209" s="64">
        <v>5</v>
      </c>
      <c r="CJ209" s="64"/>
      <c r="CK209" s="64"/>
      <c r="CL209" s="64"/>
      <c r="CM209" s="64" t="s">
        <v>584</v>
      </c>
      <c r="CN209" s="64">
        <v>5760</v>
      </c>
      <c r="CO209" s="64" t="s">
        <v>585</v>
      </c>
      <c r="CP209" s="64">
        <v>15</v>
      </c>
      <c r="CQ209" s="64"/>
      <c r="CR209" s="64"/>
      <c r="CS209" s="64" t="s">
        <v>585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7"/>
        <v>0</v>
      </c>
      <c r="BD210" s="14">
        <f t="shared" si="48"/>
        <v>480</v>
      </c>
      <c r="BE210" s="14">
        <f t="shared" si="49"/>
        <v>0</v>
      </c>
      <c r="BF210" s="14">
        <f t="shared" si="50"/>
        <v>1200</v>
      </c>
      <c r="BG210" s="14">
        <f t="shared" si="51"/>
        <v>480</v>
      </c>
      <c r="BH210" s="14">
        <f t="shared" si="52"/>
        <v>960</v>
      </c>
      <c r="CF210" s="64">
        <v>206</v>
      </c>
      <c r="CG210" s="64">
        <v>3</v>
      </c>
      <c r="CH210" s="64" t="s">
        <v>380</v>
      </c>
      <c r="CI210" s="64">
        <v>6</v>
      </c>
      <c r="CJ210" s="64"/>
      <c r="CK210" s="64"/>
      <c r="CL210" s="64"/>
      <c r="CM210" s="64" t="s">
        <v>584</v>
      </c>
      <c r="CN210" s="64">
        <v>7200</v>
      </c>
      <c r="CO210" s="64" t="s">
        <v>585</v>
      </c>
      <c r="CP210" s="64">
        <v>20</v>
      </c>
      <c r="CQ210" s="64"/>
      <c r="CR210" s="64"/>
      <c r="CS210" s="64" t="s">
        <v>585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7"/>
        <v>0</v>
      </c>
      <c r="BD211" s="14">
        <f t="shared" si="48"/>
        <v>480</v>
      </c>
      <c r="BE211" s="14">
        <f t="shared" si="49"/>
        <v>0</v>
      </c>
      <c r="BF211" s="14">
        <f t="shared" si="50"/>
        <v>1200</v>
      </c>
      <c r="BG211" s="14">
        <f t="shared" si="51"/>
        <v>480</v>
      </c>
      <c r="BH211" s="14">
        <f t="shared" si="52"/>
        <v>960</v>
      </c>
      <c r="CF211" s="64">
        <v>207</v>
      </c>
      <c r="CG211" s="64">
        <v>3</v>
      </c>
      <c r="CH211" s="64" t="s">
        <v>380</v>
      </c>
      <c r="CI211" s="64">
        <v>7</v>
      </c>
      <c r="CJ211" s="64"/>
      <c r="CK211" s="64"/>
      <c r="CL211" s="64"/>
      <c r="CM211" s="64" t="s">
        <v>584</v>
      </c>
      <c r="CN211" s="64">
        <v>7200</v>
      </c>
      <c r="CO211" s="64" t="s">
        <v>585</v>
      </c>
      <c r="CP211" s="64">
        <v>20</v>
      </c>
      <c r="CQ211" s="64" t="s">
        <v>422</v>
      </c>
      <c r="CR211" s="64">
        <v>1</v>
      </c>
      <c r="CS211" s="64" t="s">
        <v>585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7"/>
        <v>0</v>
      </c>
      <c r="BD212" s="14">
        <f t="shared" si="48"/>
        <v>480</v>
      </c>
      <c r="BE212" s="14">
        <f t="shared" si="49"/>
        <v>0</v>
      </c>
      <c r="BF212" s="14">
        <f t="shared" si="50"/>
        <v>1200</v>
      </c>
      <c r="BG212" s="14">
        <f t="shared" si="51"/>
        <v>480</v>
      </c>
      <c r="BH212" s="14">
        <f t="shared" si="52"/>
        <v>960</v>
      </c>
      <c r="CF212" s="64">
        <v>208</v>
      </c>
      <c r="CG212" s="64">
        <v>3</v>
      </c>
      <c r="CH212" s="64" t="s">
        <v>380</v>
      </c>
      <c r="CI212" s="64">
        <v>8</v>
      </c>
      <c r="CJ212" s="64"/>
      <c r="CK212" s="64"/>
      <c r="CL212" s="64"/>
      <c r="CM212" s="64" t="s">
        <v>584</v>
      </c>
      <c r="CN212" s="64">
        <v>7200</v>
      </c>
      <c r="CO212" s="64" t="s">
        <v>585</v>
      </c>
      <c r="CP212" s="64">
        <v>20</v>
      </c>
      <c r="CQ212" s="64"/>
      <c r="CR212" s="64"/>
      <c r="CS212" s="64" t="s">
        <v>585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7"/>
        <v>0</v>
      </c>
      <c r="BD213" s="14">
        <f t="shared" si="48"/>
        <v>480</v>
      </c>
      <c r="BE213" s="14">
        <f t="shared" si="49"/>
        <v>0</v>
      </c>
      <c r="BF213" s="14">
        <f t="shared" si="50"/>
        <v>1200</v>
      </c>
      <c r="BG213" s="14">
        <f t="shared" si="51"/>
        <v>480</v>
      </c>
      <c r="BH213" s="14">
        <f t="shared" si="52"/>
        <v>960</v>
      </c>
      <c r="CF213" s="64">
        <v>209</v>
      </c>
      <c r="CG213" s="64">
        <v>3</v>
      </c>
      <c r="CH213" s="64" t="s">
        <v>380</v>
      </c>
      <c r="CI213" s="64">
        <v>9</v>
      </c>
      <c r="CJ213" s="64"/>
      <c r="CK213" s="64"/>
      <c r="CL213" s="64"/>
      <c r="CM213" s="64" t="s">
        <v>584</v>
      </c>
      <c r="CN213" s="64">
        <v>7200</v>
      </c>
      <c r="CO213" s="64" t="s">
        <v>585</v>
      </c>
      <c r="CP213" s="64">
        <v>20</v>
      </c>
      <c r="CQ213" s="64"/>
      <c r="CR213" s="64"/>
      <c r="CS213" s="64" t="s">
        <v>585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7"/>
        <v>0</v>
      </c>
      <c r="BD214" s="14">
        <f t="shared" si="48"/>
        <v>480</v>
      </c>
      <c r="BE214" s="14">
        <f t="shared" si="49"/>
        <v>0</v>
      </c>
      <c r="BF214" s="14">
        <f t="shared" si="50"/>
        <v>1200</v>
      </c>
      <c r="BG214" s="14">
        <f t="shared" si="51"/>
        <v>480</v>
      </c>
      <c r="BH214" s="14">
        <f t="shared" si="52"/>
        <v>960</v>
      </c>
      <c r="CF214" s="64">
        <v>210</v>
      </c>
      <c r="CG214" s="64">
        <v>3</v>
      </c>
      <c r="CH214" s="64" t="s">
        <v>380</v>
      </c>
      <c r="CI214" s="64">
        <v>10</v>
      </c>
      <c r="CJ214" s="64"/>
      <c r="CK214" s="64"/>
      <c r="CL214" s="64"/>
      <c r="CM214" s="64" t="s">
        <v>584</v>
      </c>
      <c r="CN214" s="64">
        <v>7200</v>
      </c>
      <c r="CO214" s="64" t="s">
        <v>585</v>
      </c>
      <c r="CP214" s="64">
        <v>20</v>
      </c>
      <c r="CQ214" s="64" t="s">
        <v>423</v>
      </c>
      <c r="CR214" s="64">
        <v>1</v>
      </c>
      <c r="CS214" s="64" t="s">
        <v>585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7"/>
        <v>0</v>
      </c>
      <c r="BD215" s="14">
        <f t="shared" si="48"/>
        <v>480</v>
      </c>
      <c r="BE215" s="14">
        <f t="shared" si="49"/>
        <v>0</v>
      </c>
      <c r="BF215" s="14">
        <f t="shared" si="50"/>
        <v>1200</v>
      </c>
      <c r="BG215" s="14">
        <f t="shared" si="51"/>
        <v>480</v>
      </c>
      <c r="BH215" s="14">
        <f t="shared" si="52"/>
        <v>960</v>
      </c>
      <c r="CF215" s="64">
        <v>211</v>
      </c>
      <c r="CG215" s="64">
        <v>3</v>
      </c>
      <c r="CH215" s="64" t="s">
        <v>380</v>
      </c>
      <c r="CI215" s="64">
        <v>11</v>
      </c>
      <c r="CJ215" s="64"/>
      <c r="CK215" s="64"/>
      <c r="CL215" s="64"/>
      <c r="CM215" s="64" t="s">
        <v>584</v>
      </c>
      <c r="CN215" s="64">
        <v>9000</v>
      </c>
      <c r="CO215" s="64" t="s">
        <v>585</v>
      </c>
      <c r="CP215" s="64">
        <v>25</v>
      </c>
      <c r="CQ215" s="64"/>
      <c r="CR215" s="64"/>
      <c r="CS215" s="64" t="s">
        <v>585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7"/>
        <v>0</v>
      </c>
      <c r="BD216" s="14">
        <f t="shared" si="48"/>
        <v>480</v>
      </c>
      <c r="BE216" s="14">
        <f t="shared" si="49"/>
        <v>0</v>
      </c>
      <c r="BF216" s="14">
        <f t="shared" si="50"/>
        <v>1200</v>
      </c>
      <c r="BG216" s="14">
        <f t="shared" si="51"/>
        <v>480</v>
      </c>
      <c r="BH216" s="14">
        <f t="shared" si="52"/>
        <v>960</v>
      </c>
      <c r="CF216" s="64">
        <v>212</v>
      </c>
      <c r="CG216" s="64">
        <v>3</v>
      </c>
      <c r="CH216" s="64" t="s">
        <v>380</v>
      </c>
      <c r="CI216" s="64">
        <v>12</v>
      </c>
      <c r="CJ216" s="64"/>
      <c r="CK216" s="64"/>
      <c r="CL216" s="64"/>
      <c r="CM216" s="64" t="s">
        <v>584</v>
      </c>
      <c r="CN216" s="64">
        <v>9000</v>
      </c>
      <c r="CO216" s="64" t="s">
        <v>585</v>
      </c>
      <c r="CP216" s="64">
        <v>25</v>
      </c>
      <c r="CQ216" s="64"/>
      <c r="CR216" s="64"/>
      <c r="CS216" s="64" t="s">
        <v>585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7"/>
        <v>0</v>
      </c>
      <c r="BD217" s="14">
        <f t="shared" si="48"/>
        <v>480</v>
      </c>
      <c r="BE217" s="14">
        <f t="shared" si="49"/>
        <v>0</v>
      </c>
      <c r="BF217" s="14">
        <f t="shared" si="50"/>
        <v>1200</v>
      </c>
      <c r="BG217" s="14">
        <f t="shared" si="51"/>
        <v>480</v>
      </c>
      <c r="BH217" s="14">
        <f t="shared" si="52"/>
        <v>960</v>
      </c>
      <c r="CF217" s="64">
        <v>213</v>
      </c>
      <c r="CG217" s="64">
        <v>3</v>
      </c>
      <c r="CH217" s="64" t="s">
        <v>380</v>
      </c>
      <c r="CI217" s="64">
        <v>13</v>
      </c>
      <c r="CJ217" s="64"/>
      <c r="CK217" s="64"/>
      <c r="CL217" s="64"/>
      <c r="CM217" s="64" t="s">
        <v>584</v>
      </c>
      <c r="CN217" s="64">
        <v>9000</v>
      </c>
      <c r="CO217" s="64" t="s">
        <v>585</v>
      </c>
      <c r="CP217" s="64">
        <v>25</v>
      </c>
      <c r="CQ217" s="64"/>
      <c r="CR217" s="64"/>
      <c r="CS217" s="64" t="s">
        <v>585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7"/>
        <v>0</v>
      </c>
      <c r="BD218" s="14">
        <f t="shared" si="48"/>
        <v>480</v>
      </c>
      <c r="BE218" s="14">
        <f t="shared" si="49"/>
        <v>0</v>
      </c>
      <c r="BF218" s="14">
        <f t="shared" si="50"/>
        <v>1200</v>
      </c>
      <c r="BG218" s="14">
        <f t="shared" si="51"/>
        <v>480</v>
      </c>
      <c r="BH218" s="14">
        <f t="shared" si="52"/>
        <v>960</v>
      </c>
      <c r="CF218" s="64">
        <v>214</v>
      </c>
      <c r="CG218" s="64">
        <v>3</v>
      </c>
      <c r="CH218" s="64" t="s">
        <v>380</v>
      </c>
      <c r="CI218" s="64">
        <v>14</v>
      </c>
      <c r="CJ218" s="64"/>
      <c r="CK218" s="64"/>
      <c r="CL218" s="64"/>
      <c r="CM218" s="64" t="s">
        <v>584</v>
      </c>
      <c r="CN218" s="64">
        <v>9000</v>
      </c>
      <c r="CO218" s="64" t="s">
        <v>585</v>
      </c>
      <c r="CP218" s="64">
        <v>25</v>
      </c>
      <c r="CQ218" s="64"/>
      <c r="CR218" s="64"/>
      <c r="CS218" s="64" t="s">
        <v>585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7"/>
        <v>0</v>
      </c>
      <c r="BD219" s="14">
        <f t="shared" si="48"/>
        <v>480</v>
      </c>
      <c r="BE219" s="14">
        <f t="shared" si="49"/>
        <v>0</v>
      </c>
      <c r="BF219" s="14">
        <f t="shared" si="50"/>
        <v>1200</v>
      </c>
      <c r="BG219" s="14">
        <f t="shared" si="51"/>
        <v>480</v>
      </c>
      <c r="BH219" s="14">
        <f t="shared" si="52"/>
        <v>960</v>
      </c>
      <c r="CF219" s="64">
        <v>215</v>
      </c>
      <c r="CG219" s="64">
        <v>3</v>
      </c>
      <c r="CH219" s="64" t="s">
        <v>380</v>
      </c>
      <c r="CI219" s="64">
        <v>15</v>
      </c>
      <c r="CJ219" s="64"/>
      <c r="CK219" s="64"/>
      <c r="CL219" s="64"/>
      <c r="CM219" s="64" t="s">
        <v>584</v>
      </c>
      <c r="CN219" s="64">
        <v>9000</v>
      </c>
      <c r="CO219" s="64" t="s">
        <v>585</v>
      </c>
      <c r="CP219" s="64">
        <v>25</v>
      </c>
      <c r="CQ219" s="64" t="s">
        <v>418</v>
      </c>
      <c r="CR219" s="64">
        <v>2</v>
      </c>
      <c r="CS219" s="64" t="s">
        <v>585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7"/>
        <v>0</v>
      </c>
      <c r="BD220" s="14">
        <f t="shared" si="48"/>
        <v>480</v>
      </c>
      <c r="BE220" s="14">
        <f t="shared" si="49"/>
        <v>0</v>
      </c>
      <c r="BF220" s="14">
        <f t="shared" si="50"/>
        <v>1200</v>
      </c>
      <c r="BG220" s="14">
        <f t="shared" si="51"/>
        <v>480</v>
      </c>
      <c r="BH220" s="14">
        <f t="shared" si="52"/>
        <v>960</v>
      </c>
      <c r="CF220" s="64">
        <v>216</v>
      </c>
      <c r="CG220" s="64">
        <v>3</v>
      </c>
      <c r="CH220" s="64" t="s">
        <v>380</v>
      </c>
      <c r="CI220" s="64">
        <v>16</v>
      </c>
      <c r="CJ220" s="64"/>
      <c r="CK220" s="64"/>
      <c r="CL220" s="64"/>
      <c r="CM220" s="64" t="s">
        <v>584</v>
      </c>
      <c r="CN220" s="64">
        <v>10800</v>
      </c>
      <c r="CO220" s="64" t="s">
        <v>585</v>
      </c>
      <c r="CP220" s="64">
        <v>30</v>
      </c>
      <c r="CQ220" s="64"/>
      <c r="CR220" s="64"/>
      <c r="CS220" s="64" t="s">
        <v>585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7"/>
        <v>0</v>
      </c>
      <c r="BD221" s="14">
        <f t="shared" si="48"/>
        <v>480</v>
      </c>
      <c r="BE221" s="14">
        <f t="shared" si="49"/>
        <v>0</v>
      </c>
      <c r="BF221" s="14">
        <f t="shared" si="50"/>
        <v>1200</v>
      </c>
      <c r="BG221" s="14">
        <f t="shared" si="51"/>
        <v>480</v>
      </c>
      <c r="BH221" s="14">
        <f t="shared" si="52"/>
        <v>960</v>
      </c>
      <c r="CF221" s="64">
        <v>217</v>
      </c>
      <c r="CG221" s="64">
        <v>3</v>
      </c>
      <c r="CH221" s="64" t="s">
        <v>380</v>
      </c>
      <c r="CI221" s="64">
        <v>17</v>
      </c>
      <c r="CJ221" s="64"/>
      <c r="CK221" s="64"/>
      <c r="CL221" s="64"/>
      <c r="CM221" s="64" t="s">
        <v>584</v>
      </c>
      <c r="CN221" s="64">
        <v>10800</v>
      </c>
      <c r="CO221" s="64" t="s">
        <v>585</v>
      </c>
      <c r="CP221" s="64">
        <v>30</v>
      </c>
      <c r="CQ221" s="64"/>
      <c r="CR221" s="64"/>
      <c r="CS221" s="64" t="s">
        <v>585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7"/>
        <v>0</v>
      </c>
      <c r="BD222" s="14">
        <f t="shared" si="48"/>
        <v>480</v>
      </c>
      <c r="BE222" s="14">
        <f t="shared" si="49"/>
        <v>0</v>
      </c>
      <c r="BF222" s="14">
        <f t="shared" si="50"/>
        <v>1200</v>
      </c>
      <c r="BG222" s="14">
        <f t="shared" si="51"/>
        <v>480</v>
      </c>
      <c r="BH222" s="14">
        <f t="shared" si="52"/>
        <v>960</v>
      </c>
      <c r="CF222" s="64">
        <v>218</v>
      </c>
      <c r="CG222" s="64">
        <v>3</v>
      </c>
      <c r="CH222" s="64" t="s">
        <v>380</v>
      </c>
      <c r="CI222" s="64">
        <v>18</v>
      </c>
      <c r="CJ222" s="64"/>
      <c r="CK222" s="64"/>
      <c r="CL222" s="64"/>
      <c r="CM222" s="64" t="s">
        <v>584</v>
      </c>
      <c r="CN222" s="64">
        <v>10800</v>
      </c>
      <c r="CO222" s="64" t="s">
        <v>585</v>
      </c>
      <c r="CP222" s="64">
        <v>30</v>
      </c>
      <c r="CQ222" s="64"/>
      <c r="CR222" s="64"/>
      <c r="CS222" s="64" t="s">
        <v>585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7"/>
        <v>0</v>
      </c>
      <c r="BD223" s="14">
        <f t="shared" si="48"/>
        <v>480</v>
      </c>
      <c r="BE223" s="14">
        <f t="shared" si="49"/>
        <v>0</v>
      </c>
      <c r="BF223" s="14">
        <f t="shared" si="50"/>
        <v>1200</v>
      </c>
      <c r="BG223" s="14">
        <f t="shared" si="51"/>
        <v>480</v>
      </c>
      <c r="BH223" s="14">
        <f t="shared" si="52"/>
        <v>960</v>
      </c>
      <c r="CF223" s="64">
        <v>219</v>
      </c>
      <c r="CG223" s="64">
        <v>3</v>
      </c>
      <c r="CH223" s="64" t="s">
        <v>380</v>
      </c>
      <c r="CI223" s="64">
        <v>19</v>
      </c>
      <c r="CJ223" s="64"/>
      <c r="CK223" s="64"/>
      <c r="CL223" s="64"/>
      <c r="CM223" s="64" t="s">
        <v>584</v>
      </c>
      <c r="CN223" s="64">
        <v>10800</v>
      </c>
      <c r="CO223" s="64" t="s">
        <v>585</v>
      </c>
      <c r="CP223" s="64">
        <v>30</v>
      </c>
      <c r="CQ223" s="64"/>
      <c r="CR223" s="64"/>
      <c r="CS223" s="64" t="s">
        <v>585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7"/>
        <v>0</v>
      </c>
      <c r="BD224" s="14">
        <f t="shared" si="48"/>
        <v>480</v>
      </c>
      <c r="BE224" s="14">
        <f t="shared" si="49"/>
        <v>0</v>
      </c>
      <c r="BF224" s="14">
        <f t="shared" si="50"/>
        <v>1200</v>
      </c>
      <c r="BG224" s="14">
        <f t="shared" si="51"/>
        <v>480</v>
      </c>
      <c r="BH224" s="14">
        <f t="shared" si="52"/>
        <v>960</v>
      </c>
      <c r="CF224" s="64">
        <v>220</v>
      </c>
      <c r="CG224" s="64">
        <v>3</v>
      </c>
      <c r="CH224" s="64" t="s">
        <v>380</v>
      </c>
      <c r="CI224" s="64">
        <v>20</v>
      </c>
      <c r="CJ224" s="64"/>
      <c r="CK224" s="64"/>
      <c r="CL224" s="64"/>
      <c r="CM224" s="64" t="s">
        <v>584</v>
      </c>
      <c r="CN224" s="64">
        <v>12960</v>
      </c>
      <c r="CO224" s="64" t="s">
        <v>585</v>
      </c>
      <c r="CP224" s="64">
        <v>30</v>
      </c>
      <c r="CQ224" s="64" t="s">
        <v>419</v>
      </c>
      <c r="CR224" s="64">
        <v>2</v>
      </c>
      <c r="CS224" s="64" t="s">
        <v>585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7"/>
        <v>0</v>
      </c>
      <c r="BD225" s="14">
        <f t="shared" si="48"/>
        <v>480</v>
      </c>
      <c r="BE225" s="14">
        <f t="shared" si="49"/>
        <v>0</v>
      </c>
      <c r="BF225" s="14">
        <f t="shared" si="50"/>
        <v>1200</v>
      </c>
      <c r="BG225" s="14">
        <f t="shared" si="51"/>
        <v>480</v>
      </c>
      <c r="BH225" s="14">
        <f t="shared" si="52"/>
        <v>960</v>
      </c>
      <c r="CF225" s="64">
        <v>221</v>
      </c>
      <c r="CG225" s="64">
        <v>3</v>
      </c>
      <c r="CH225" s="64" t="s">
        <v>380</v>
      </c>
      <c r="CI225" s="64">
        <v>21</v>
      </c>
      <c r="CJ225" s="64"/>
      <c r="CK225" s="64"/>
      <c r="CL225" s="64"/>
      <c r="CM225" s="64" t="s">
        <v>584</v>
      </c>
      <c r="CN225" s="64">
        <v>12960</v>
      </c>
      <c r="CO225" s="64" t="s">
        <v>585</v>
      </c>
      <c r="CP225" s="64">
        <v>35</v>
      </c>
      <c r="CQ225" s="64"/>
      <c r="CR225" s="64"/>
      <c r="CS225" s="64" t="s">
        <v>585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7"/>
        <v>0</v>
      </c>
      <c r="BD226" s="14">
        <f t="shared" si="48"/>
        <v>480</v>
      </c>
      <c r="BE226" s="14">
        <f t="shared" si="49"/>
        <v>0</v>
      </c>
      <c r="BF226" s="14">
        <f t="shared" si="50"/>
        <v>1200</v>
      </c>
      <c r="BG226" s="14">
        <f t="shared" si="51"/>
        <v>480</v>
      </c>
      <c r="BH226" s="14">
        <f t="shared" si="52"/>
        <v>960</v>
      </c>
      <c r="CF226" s="64">
        <v>222</v>
      </c>
      <c r="CG226" s="64">
        <v>3</v>
      </c>
      <c r="CH226" s="64" t="s">
        <v>380</v>
      </c>
      <c r="CI226" s="64">
        <v>22</v>
      </c>
      <c r="CJ226" s="64"/>
      <c r="CK226" s="64"/>
      <c r="CL226" s="64"/>
      <c r="CM226" s="64" t="s">
        <v>584</v>
      </c>
      <c r="CN226" s="64">
        <v>12960</v>
      </c>
      <c r="CO226" s="64" t="s">
        <v>585</v>
      </c>
      <c r="CP226" s="64">
        <v>35</v>
      </c>
      <c r="CQ226" s="64"/>
      <c r="CR226" s="64"/>
      <c r="CS226" s="64" t="s">
        <v>585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7"/>
        <v>0</v>
      </c>
      <c r="BD227" s="14">
        <f t="shared" si="48"/>
        <v>480</v>
      </c>
      <c r="BE227" s="14">
        <f t="shared" si="49"/>
        <v>0</v>
      </c>
      <c r="BF227" s="14">
        <f t="shared" si="50"/>
        <v>1200</v>
      </c>
      <c r="BG227" s="14">
        <f t="shared" si="51"/>
        <v>480</v>
      </c>
      <c r="BH227" s="14">
        <f t="shared" si="52"/>
        <v>960</v>
      </c>
      <c r="CF227" s="64">
        <v>223</v>
      </c>
      <c r="CG227" s="64">
        <v>3</v>
      </c>
      <c r="CH227" s="64" t="s">
        <v>380</v>
      </c>
      <c r="CI227" s="64">
        <v>23</v>
      </c>
      <c r="CJ227" s="64"/>
      <c r="CK227" s="64"/>
      <c r="CL227" s="64"/>
      <c r="CM227" s="64" t="s">
        <v>584</v>
      </c>
      <c r="CN227" s="64">
        <v>12960</v>
      </c>
      <c r="CO227" s="64" t="s">
        <v>585</v>
      </c>
      <c r="CP227" s="64">
        <v>35</v>
      </c>
      <c r="CQ227" s="64"/>
      <c r="CR227" s="64"/>
      <c r="CS227" s="64" t="s">
        <v>585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7"/>
        <v>0</v>
      </c>
      <c r="BD228" s="14">
        <f t="shared" si="48"/>
        <v>480</v>
      </c>
      <c r="BE228" s="14">
        <f t="shared" si="49"/>
        <v>0</v>
      </c>
      <c r="BF228" s="14">
        <f t="shared" si="50"/>
        <v>1200</v>
      </c>
      <c r="BG228" s="14">
        <f t="shared" si="51"/>
        <v>480</v>
      </c>
      <c r="BH228" s="14">
        <f t="shared" si="52"/>
        <v>960</v>
      </c>
      <c r="CF228" s="64">
        <v>224</v>
      </c>
      <c r="CG228" s="64">
        <v>3</v>
      </c>
      <c r="CH228" s="64" t="s">
        <v>380</v>
      </c>
      <c r="CI228" s="64">
        <v>24</v>
      </c>
      <c r="CJ228" s="64"/>
      <c r="CK228" s="64"/>
      <c r="CL228" s="64"/>
      <c r="CM228" s="64" t="s">
        <v>584</v>
      </c>
      <c r="CN228" s="64">
        <v>12960</v>
      </c>
      <c r="CO228" s="64" t="s">
        <v>585</v>
      </c>
      <c r="CP228" s="64">
        <v>35</v>
      </c>
      <c r="CQ228" s="64"/>
      <c r="CR228" s="64"/>
      <c r="CS228" s="64" t="s">
        <v>585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7"/>
        <v>0</v>
      </c>
      <c r="BD229" s="14">
        <f t="shared" si="48"/>
        <v>480</v>
      </c>
      <c r="BE229" s="14">
        <f t="shared" si="49"/>
        <v>0</v>
      </c>
      <c r="BF229" s="14">
        <f t="shared" si="50"/>
        <v>1200</v>
      </c>
      <c r="BG229" s="14">
        <f t="shared" si="51"/>
        <v>480</v>
      </c>
      <c r="BH229" s="14">
        <f t="shared" si="52"/>
        <v>960</v>
      </c>
      <c r="CF229" s="64">
        <v>225</v>
      </c>
      <c r="CG229" s="64">
        <v>3</v>
      </c>
      <c r="CH229" s="64" t="s">
        <v>380</v>
      </c>
      <c r="CI229" s="64">
        <v>25</v>
      </c>
      <c r="CJ229" s="64"/>
      <c r="CK229" s="64"/>
      <c r="CL229" s="64"/>
      <c r="CM229" s="64" t="s">
        <v>584</v>
      </c>
      <c r="CN229" s="64">
        <v>12960</v>
      </c>
      <c r="CO229" s="64" t="s">
        <v>585</v>
      </c>
      <c r="CP229" s="64">
        <v>35</v>
      </c>
      <c r="CQ229" s="64" t="s">
        <v>422</v>
      </c>
      <c r="CR229" s="64">
        <v>2</v>
      </c>
      <c r="CS229" s="64" t="s">
        <v>585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7"/>
        <v>0</v>
      </c>
      <c r="BD230" s="14">
        <f t="shared" si="48"/>
        <v>480</v>
      </c>
      <c r="BE230" s="14">
        <f t="shared" si="49"/>
        <v>0</v>
      </c>
      <c r="BF230" s="14">
        <f t="shared" si="50"/>
        <v>1200</v>
      </c>
      <c r="BG230" s="14">
        <f t="shared" si="51"/>
        <v>480</v>
      </c>
      <c r="BH230" s="14">
        <f t="shared" si="52"/>
        <v>960</v>
      </c>
      <c r="CF230" s="64">
        <v>226</v>
      </c>
      <c r="CG230" s="64">
        <v>3</v>
      </c>
      <c r="CH230" s="64" t="s">
        <v>380</v>
      </c>
      <c r="CI230" s="64">
        <v>26</v>
      </c>
      <c r="CJ230" s="64"/>
      <c r="CK230" s="64"/>
      <c r="CL230" s="64"/>
      <c r="CM230" s="64" t="s">
        <v>584</v>
      </c>
      <c r="CN230" s="64">
        <v>12960</v>
      </c>
      <c r="CO230" s="64" t="s">
        <v>585</v>
      </c>
      <c r="CP230" s="64">
        <v>40</v>
      </c>
      <c r="CQ230" s="64"/>
      <c r="CR230" s="64"/>
      <c r="CS230" s="64" t="s">
        <v>585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7"/>
        <v>0</v>
      </c>
      <c r="BD231" s="14">
        <f t="shared" si="48"/>
        <v>480</v>
      </c>
      <c r="BE231" s="14">
        <f t="shared" si="49"/>
        <v>0</v>
      </c>
      <c r="BF231" s="14">
        <f t="shared" si="50"/>
        <v>1200</v>
      </c>
      <c r="BG231" s="14">
        <f t="shared" si="51"/>
        <v>480</v>
      </c>
      <c r="BH231" s="14">
        <f t="shared" si="52"/>
        <v>960</v>
      </c>
      <c r="CF231" s="64">
        <v>227</v>
      </c>
      <c r="CG231" s="64">
        <v>3</v>
      </c>
      <c r="CH231" s="64" t="s">
        <v>380</v>
      </c>
      <c r="CI231" s="64">
        <v>27</v>
      </c>
      <c r="CJ231" s="64"/>
      <c r="CK231" s="64"/>
      <c r="CL231" s="64"/>
      <c r="CM231" s="64" t="s">
        <v>584</v>
      </c>
      <c r="CN231" s="64">
        <v>12960</v>
      </c>
      <c r="CO231" s="64" t="s">
        <v>585</v>
      </c>
      <c r="CP231" s="64">
        <v>40</v>
      </c>
      <c r="CQ231" s="64"/>
      <c r="CR231" s="64"/>
      <c r="CS231" s="64" t="s">
        <v>585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7"/>
        <v>0</v>
      </c>
      <c r="BD232" s="14">
        <f t="shared" si="48"/>
        <v>480</v>
      </c>
      <c r="BE232" s="14">
        <f t="shared" si="49"/>
        <v>0</v>
      </c>
      <c r="BF232" s="14">
        <f t="shared" si="50"/>
        <v>1200</v>
      </c>
      <c r="BG232" s="14">
        <f t="shared" si="51"/>
        <v>480</v>
      </c>
      <c r="BH232" s="14">
        <f t="shared" si="52"/>
        <v>960</v>
      </c>
      <c r="CF232" s="64">
        <v>228</v>
      </c>
      <c r="CG232" s="64">
        <v>3</v>
      </c>
      <c r="CH232" s="64" t="s">
        <v>380</v>
      </c>
      <c r="CI232" s="64">
        <v>28</v>
      </c>
      <c r="CJ232" s="64"/>
      <c r="CK232" s="64"/>
      <c r="CL232" s="64"/>
      <c r="CM232" s="64" t="s">
        <v>584</v>
      </c>
      <c r="CN232" s="64">
        <v>12960</v>
      </c>
      <c r="CO232" s="64" t="s">
        <v>585</v>
      </c>
      <c r="CP232" s="64">
        <v>40</v>
      </c>
      <c r="CQ232" s="64"/>
      <c r="CR232" s="64"/>
      <c r="CS232" s="64" t="s">
        <v>585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7"/>
        <v>0</v>
      </c>
      <c r="BD233" s="14">
        <f t="shared" si="48"/>
        <v>480</v>
      </c>
      <c r="BE233" s="14">
        <f t="shared" si="49"/>
        <v>0</v>
      </c>
      <c r="BF233" s="14">
        <f t="shared" si="50"/>
        <v>1200</v>
      </c>
      <c r="BG233" s="14">
        <f t="shared" si="51"/>
        <v>480</v>
      </c>
      <c r="BH233" s="14">
        <f t="shared" si="52"/>
        <v>960</v>
      </c>
      <c r="CF233" s="64">
        <v>229</v>
      </c>
      <c r="CG233" s="64">
        <v>3</v>
      </c>
      <c r="CH233" s="64" t="s">
        <v>380</v>
      </c>
      <c r="CI233" s="64">
        <v>29</v>
      </c>
      <c r="CJ233" s="64"/>
      <c r="CK233" s="64"/>
      <c r="CL233" s="64"/>
      <c r="CM233" s="64" t="s">
        <v>584</v>
      </c>
      <c r="CN233" s="64">
        <v>12960</v>
      </c>
      <c r="CO233" s="64" t="s">
        <v>585</v>
      </c>
      <c r="CP233" s="64">
        <v>40</v>
      </c>
      <c r="CQ233" s="64"/>
      <c r="CR233" s="64"/>
      <c r="CS233" s="64" t="s">
        <v>585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3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4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5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6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51"/>
        <v>480</v>
      </c>
      <c r="BH234" s="14">
        <f t="shared" si="52"/>
        <v>960</v>
      </c>
      <c r="CF234" s="64">
        <v>230</v>
      </c>
      <c r="CG234" s="64">
        <v>3</v>
      </c>
      <c r="CH234" s="64" t="s">
        <v>380</v>
      </c>
      <c r="CI234" s="64">
        <v>30</v>
      </c>
      <c r="CJ234" s="64"/>
      <c r="CK234" s="64"/>
      <c r="CL234" s="64"/>
      <c r="CM234" s="64" t="s">
        <v>584</v>
      </c>
      <c r="CN234" s="64">
        <v>16200</v>
      </c>
      <c r="CO234" s="64" t="s">
        <v>585</v>
      </c>
      <c r="CP234" s="64">
        <v>40</v>
      </c>
      <c r="CQ234" s="64" t="s">
        <v>423</v>
      </c>
      <c r="CR234" s="64">
        <v>2</v>
      </c>
      <c r="CS234" s="64" t="s">
        <v>585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3"/>
        <v>0</v>
      </c>
      <c r="BD235" s="14">
        <f t="shared" si="54"/>
        <v>480</v>
      </c>
      <c r="BE235" s="14">
        <f t="shared" si="55"/>
        <v>0</v>
      </c>
      <c r="BF235" s="14">
        <f t="shared" si="56"/>
        <v>1200</v>
      </c>
      <c r="BG235" s="14">
        <f t="shared" si="51"/>
        <v>480</v>
      </c>
      <c r="BH235" s="14">
        <f t="shared" si="52"/>
        <v>960</v>
      </c>
      <c r="CF235" s="64">
        <v>231</v>
      </c>
      <c r="CG235" s="64">
        <v>3</v>
      </c>
      <c r="CH235" s="64" t="s">
        <v>380</v>
      </c>
      <c r="CI235" s="64">
        <v>31</v>
      </c>
      <c r="CJ235" s="64"/>
      <c r="CK235" s="64"/>
      <c r="CL235" s="64"/>
      <c r="CM235" s="64" t="s">
        <v>584</v>
      </c>
      <c r="CN235" s="64">
        <v>16200</v>
      </c>
      <c r="CO235" s="64" t="s">
        <v>585</v>
      </c>
      <c r="CP235" s="64">
        <v>45</v>
      </c>
      <c r="CQ235" s="64"/>
      <c r="CR235" s="64"/>
      <c r="CS235" s="64" t="s">
        <v>585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3"/>
        <v>0</v>
      </c>
      <c r="BD236" s="14">
        <f t="shared" si="54"/>
        <v>480</v>
      </c>
      <c r="BE236" s="14">
        <f t="shared" si="55"/>
        <v>0</v>
      </c>
      <c r="BF236" s="14">
        <f t="shared" si="56"/>
        <v>1200</v>
      </c>
      <c r="BG236" s="14">
        <f t="shared" si="51"/>
        <v>480</v>
      </c>
      <c r="BH236" s="14">
        <f t="shared" si="52"/>
        <v>960</v>
      </c>
      <c r="CF236" s="64">
        <v>232</v>
      </c>
      <c r="CG236" s="64">
        <v>3</v>
      </c>
      <c r="CH236" s="64" t="s">
        <v>380</v>
      </c>
      <c r="CI236" s="64">
        <v>32</v>
      </c>
      <c r="CJ236" s="64"/>
      <c r="CK236" s="64"/>
      <c r="CL236" s="64"/>
      <c r="CM236" s="64" t="s">
        <v>584</v>
      </c>
      <c r="CN236" s="64">
        <v>16200</v>
      </c>
      <c r="CO236" s="64" t="s">
        <v>585</v>
      </c>
      <c r="CP236" s="64">
        <v>45</v>
      </c>
      <c r="CQ236" s="64"/>
      <c r="CR236" s="64"/>
      <c r="CS236" s="64" t="s">
        <v>585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3"/>
        <v>0</v>
      </c>
      <c r="BD237" s="14">
        <f t="shared" si="54"/>
        <v>480</v>
      </c>
      <c r="BE237" s="14">
        <f t="shared" si="55"/>
        <v>0</v>
      </c>
      <c r="BF237" s="14">
        <f t="shared" si="56"/>
        <v>1200</v>
      </c>
      <c r="BG237" s="14">
        <f t="shared" si="51"/>
        <v>480</v>
      </c>
      <c r="BH237" s="14">
        <f t="shared" si="52"/>
        <v>960</v>
      </c>
      <c r="CF237" s="64">
        <v>233</v>
      </c>
      <c r="CG237" s="64">
        <v>3</v>
      </c>
      <c r="CH237" s="64" t="s">
        <v>380</v>
      </c>
      <c r="CI237" s="64">
        <v>33</v>
      </c>
      <c r="CJ237" s="64"/>
      <c r="CK237" s="64"/>
      <c r="CL237" s="64"/>
      <c r="CM237" s="64" t="s">
        <v>584</v>
      </c>
      <c r="CN237" s="64">
        <v>16200</v>
      </c>
      <c r="CO237" s="64" t="s">
        <v>585</v>
      </c>
      <c r="CP237" s="64">
        <v>45</v>
      </c>
      <c r="CQ237" s="64"/>
      <c r="CR237" s="64"/>
      <c r="CS237" s="64" t="s">
        <v>585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3"/>
        <v>0</v>
      </c>
      <c r="BD238" s="14">
        <f t="shared" si="54"/>
        <v>480</v>
      </c>
      <c r="BE238" s="14">
        <f t="shared" si="55"/>
        <v>0</v>
      </c>
      <c r="BF238" s="14">
        <f t="shared" si="56"/>
        <v>1200</v>
      </c>
      <c r="BG238" s="14">
        <f t="shared" si="51"/>
        <v>480</v>
      </c>
      <c r="BH238" s="14">
        <f t="shared" si="52"/>
        <v>960</v>
      </c>
      <c r="CF238" s="64">
        <v>234</v>
      </c>
      <c r="CG238" s="64">
        <v>3</v>
      </c>
      <c r="CH238" s="64" t="s">
        <v>380</v>
      </c>
      <c r="CI238" s="64">
        <v>34</v>
      </c>
      <c r="CJ238" s="64"/>
      <c r="CK238" s="64"/>
      <c r="CL238" s="64"/>
      <c r="CM238" s="64" t="s">
        <v>584</v>
      </c>
      <c r="CN238" s="64">
        <v>16200</v>
      </c>
      <c r="CO238" s="64" t="s">
        <v>585</v>
      </c>
      <c r="CP238" s="64">
        <v>45</v>
      </c>
      <c r="CQ238" s="64"/>
      <c r="CR238" s="64"/>
      <c r="CS238" s="64" t="s">
        <v>585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3"/>
        <v>0</v>
      </c>
      <c r="BD239" s="14">
        <f t="shared" si="54"/>
        <v>480</v>
      </c>
      <c r="BE239" s="14">
        <f t="shared" si="55"/>
        <v>0</v>
      </c>
      <c r="BF239" s="14">
        <f t="shared" si="56"/>
        <v>1200</v>
      </c>
      <c r="BG239" s="14">
        <f t="shared" si="51"/>
        <v>480</v>
      </c>
      <c r="BH239" s="14">
        <f t="shared" si="52"/>
        <v>960</v>
      </c>
      <c r="CF239" s="64">
        <v>235</v>
      </c>
      <c r="CG239" s="64">
        <v>3</v>
      </c>
      <c r="CH239" s="64" t="s">
        <v>380</v>
      </c>
      <c r="CI239" s="64">
        <v>35</v>
      </c>
      <c r="CJ239" s="64"/>
      <c r="CK239" s="64"/>
      <c r="CL239" s="64"/>
      <c r="CM239" s="64" t="s">
        <v>584</v>
      </c>
      <c r="CN239" s="64">
        <v>16200</v>
      </c>
      <c r="CO239" s="64" t="s">
        <v>585</v>
      </c>
      <c r="CP239" s="64">
        <v>45</v>
      </c>
      <c r="CQ239" s="64" t="s">
        <v>418</v>
      </c>
      <c r="CR239" s="64">
        <v>2</v>
      </c>
      <c r="CS239" s="64" t="s">
        <v>585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3"/>
        <v>0</v>
      </c>
      <c r="BD240" s="14">
        <f t="shared" si="54"/>
        <v>480</v>
      </c>
      <c r="BE240" s="14">
        <f t="shared" si="55"/>
        <v>0</v>
      </c>
      <c r="BF240" s="14">
        <f t="shared" si="56"/>
        <v>1200</v>
      </c>
      <c r="BG240" s="14">
        <f t="shared" si="51"/>
        <v>480</v>
      </c>
      <c r="BH240" s="14">
        <f t="shared" si="52"/>
        <v>960</v>
      </c>
      <c r="CF240" s="64">
        <v>236</v>
      </c>
      <c r="CG240" s="64">
        <v>3</v>
      </c>
      <c r="CH240" s="64" t="s">
        <v>380</v>
      </c>
      <c r="CI240" s="64">
        <v>36</v>
      </c>
      <c r="CJ240" s="64"/>
      <c r="CK240" s="64"/>
      <c r="CL240" s="64"/>
      <c r="CM240" s="64" t="s">
        <v>584</v>
      </c>
      <c r="CN240" s="64">
        <v>16200</v>
      </c>
      <c r="CO240" s="64" t="s">
        <v>585</v>
      </c>
      <c r="CP240" s="64">
        <v>50</v>
      </c>
      <c r="CQ240" s="64"/>
      <c r="CR240" s="64"/>
      <c r="CS240" s="64" t="s">
        <v>585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3"/>
        <v>0</v>
      </c>
      <c r="BD241" s="14">
        <f t="shared" si="54"/>
        <v>480</v>
      </c>
      <c r="BE241" s="14">
        <f t="shared" si="55"/>
        <v>0</v>
      </c>
      <c r="BF241" s="14">
        <f t="shared" si="56"/>
        <v>1200</v>
      </c>
      <c r="BG241" s="14">
        <f t="shared" si="51"/>
        <v>480</v>
      </c>
      <c r="BH241" s="14">
        <f t="shared" si="52"/>
        <v>960</v>
      </c>
      <c r="CF241" s="64">
        <v>237</v>
      </c>
      <c r="CG241" s="64">
        <v>3</v>
      </c>
      <c r="CH241" s="64" t="s">
        <v>380</v>
      </c>
      <c r="CI241" s="64">
        <v>37</v>
      </c>
      <c r="CJ241" s="64"/>
      <c r="CK241" s="64"/>
      <c r="CL241" s="64"/>
      <c r="CM241" s="64" t="s">
        <v>584</v>
      </c>
      <c r="CN241" s="64">
        <v>16200</v>
      </c>
      <c r="CO241" s="64" t="s">
        <v>585</v>
      </c>
      <c r="CP241" s="64">
        <v>50</v>
      </c>
      <c r="CQ241" s="64"/>
      <c r="CR241" s="64"/>
      <c r="CS241" s="64" t="s">
        <v>585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3"/>
        <v>0</v>
      </c>
      <c r="BD242" s="14">
        <f t="shared" si="54"/>
        <v>480</v>
      </c>
      <c r="BE242" s="14">
        <f t="shared" si="55"/>
        <v>0</v>
      </c>
      <c r="BF242" s="14">
        <f t="shared" si="56"/>
        <v>1200</v>
      </c>
      <c r="BG242" s="14">
        <f t="shared" si="51"/>
        <v>480</v>
      </c>
      <c r="BH242" s="14">
        <f t="shared" si="52"/>
        <v>960</v>
      </c>
      <c r="CF242" s="64">
        <v>238</v>
      </c>
      <c r="CG242" s="64">
        <v>3</v>
      </c>
      <c r="CH242" s="64" t="s">
        <v>380</v>
      </c>
      <c r="CI242" s="64">
        <v>38</v>
      </c>
      <c r="CJ242" s="64"/>
      <c r="CK242" s="64"/>
      <c r="CL242" s="64"/>
      <c r="CM242" s="64" t="s">
        <v>584</v>
      </c>
      <c r="CN242" s="64">
        <v>16200</v>
      </c>
      <c r="CO242" s="64" t="s">
        <v>585</v>
      </c>
      <c r="CP242" s="64">
        <v>50</v>
      </c>
      <c r="CQ242" s="64"/>
      <c r="CR242" s="64"/>
      <c r="CS242" s="64" t="s">
        <v>585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3"/>
        <v>0</v>
      </c>
      <c r="BD243" s="14">
        <f t="shared" si="54"/>
        <v>480</v>
      </c>
      <c r="BE243" s="14">
        <f t="shared" si="55"/>
        <v>0</v>
      </c>
      <c r="BF243" s="14">
        <f t="shared" si="56"/>
        <v>1200</v>
      </c>
      <c r="BG243" s="14">
        <f t="shared" si="51"/>
        <v>480</v>
      </c>
      <c r="BH243" s="14">
        <f t="shared" si="52"/>
        <v>960</v>
      </c>
      <c r="CF243" s="64">
        <v>239</v>
      </c>
      <c r="CG243" s="64">
        <v>3</v>
      </c>
      <c r="CH243" s="64" t="s">
        <v>380</v>
      </c>
      <c r="CI243" s="64">
        <v>39</v>
      </c>
      <c r="CJ243" s="64"/>
      <c r="CK243" s="64"/>
      <c r="CL243" s="64"/>
      <c r="CM243" s="64" t="s">
        <v>584</v>
      </c>
      <c r="CN243" s="64">
        <v>16200</v>
      </c>
      <c r="CO243" s="64" t="s">
        <v>585</v>
      </c>
      <c r="CP243" s="64">
        <v>50</v>
      </c>
      <c r="CQ243" s="64"/>
      <c r="CR243" s="64"/>
      <c r="CS243" s="64" t="s">
        <v>585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3"/>
        <v>0</v>
      </c>
      <c r="BD244" s="14">
        <f t="shared" si="54"/>
        <v>480</v>
      </c>
      <c r="BE244" s="14">
        <f t="shared" si="55"/>
        <v>0</v>
      </c>
      <c r="BF244" s="14">
        <f t="shared" si="56"/>
        <v>1200</v>
      </c>
      <c r="BG244" s="14">
        <f t="shared" si="51"/>
        <v>480</v>
      </c>
      <c r="BH244" s="14">
        <f t="shared" si="52"/>
        <v>960</v>
      </c>
      <c r="CF244" s="64">
        <v>240</v>
      </c>
      <c r="CG244" s="64">
        <v>3</v>
      </c>
      <c r="CH244" s="64" t="s">
        <v>380</v>
      </c>
      <c r="CI244" s="64">
        <v>40</v>
      </c>
      <c r="CJ244" s="64"/>
      <c r="CK244" s="64"/>
      <c r="CL244" s="64"/>
      <c r="CM244" s="64" t="s">
        <v>584</v>
      </c>
      <c r="CN244" s="64">
        <v>16200</v>
      </c>
      <c r="CO244" s="64" t="s">
        <v>585</v>
      </c>
      <c r="CP244" s="64">
        <v>50</v>
      </c>
      <c r="CQ244" s="64" t="s">
        <v>419</v>
      </c>
      <c r="CR244" s="64">
        <v>2</v>
      </c>
      <c r="CS244" s="64" t="s">
        <v>585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3"/>
        <v>0</v>
      </c>
      <c r="BD245" s="14">
        <f t="shared" si="54"/>
        <v>480</v>
      </c>
      <c r="BE245" s="14">
        <f t="shared" si="55"/>
        <v>0</v>
      </c>
      <c r="BF245" s="14">
        <f t="shared" si="56"/>
        <v>1200</v>
      </c>
      <c r="BG245" s="14">
        <f t="shared" si="51"/>
        <v>480</v>
      </c>
      <c r="BH245" s="14">
        <f t="shared" si="52"/>
        <v>960</v>
      </c>
      <c r="CF245" s="64">
        <v>241</v>
      </c>
      <c r="CG245" s="64">
        <v>3</v>
      </c>
      <c r="CH245" s="64" t="s">
        <v>380</v>
      </c>
      <c r="CI245" s="64">
        <v>41</v>
      </c>
      <c r="CJ245" s="64"/>
      <c r="CK245" s="64"/>
      <c r="CL245" s="64"/>
      <c r="CM245" s="64" t="s">
        <v>584</v>
      </c>
      <c r="CN245" s="64">
        <v>16200</v>
      </c>
      <c r="CO245" s="64" t="s">
        <v>585</v>
      </c>
      <c r="CP245" s="64">
        <v>55</v>
      </c>
      <c r="CQ245" s="64"/>
      <c r="CR245" s="64"/>
      <c r="CS245" s="64" t="s">
        <v>585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3"/>
        <v>0</v>
      </c>
      <c r="BD246" s="14">
        <f t="shared" si="54"/>
        <v>480</v>
      </c>
      <c r="BE246" s="14">
        <f t="shared" si="55"/>
        <v>0</v>
      </c>
      <c r="BF246" s="14">
        <f t="shared" si="56"/>
        <v>1200</v>
      </c>
      <c r="BG246" s="14">
        <f t="shared" si="51"/>
        <v>480</v>
      </c>
      <c r="BH246" s="14">
        <f t="shared" si="52"/>
        <v>960</v>
      </c>
      <c r="CF246" s="64">
        <v>242</v>
      </c>
      <c r="CG246" s="64">
        <v>3</v>
      </c>
      <c r="CH246" s="64" t="s">
        <v>380</v>
      </c>
      <c r="CI246" s="64">
        <v>42</v>
      </c>
      <c r="CJ246" s="64"/>
      <c r="CK246" s="64"/>
      <c r="CL246" s="64"/>
      <c r="CM246" s="64" t="s">
        <v>584</v>
      </c>
      <c r="CN246" s="64">
        <v>16200</v>
      </c>
      <c r="CO246" s="64" t="s">
        <v>585</v>
      </c>
      <c r="CP246" s="64">
        <v>55</v>
      </c>
      <c r="CQ246" s="64"/>
      <c r="CR246" s="64"/>
      <c r="CS246" s="64" t="s">
        <v>585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3"/>
        <v>0</v>
      </c>
      <c r="BD247" s="14">
        <f t="shared" si="54"/>
        <v>480</v>
      </c>
      <c r="BE247" s="14">
        <f t="shared" si="55"/>
        <v>0</v>
      </c>
      <c r="BF247" s="14">
        <f t="shared" si="56"/>
        <v>1200</v>
      </c>
      <c r="BG247" s="14">
        <f t="shared" si="51"/>
        <v>480</v>
      </c>
      <c r="BH247" s="14">
        <f t="shared" si="52"/>
        <v>960</v>
      </c>
      <c r="CF247" s="64">
        <v>243</v>
      </c>
      <c r="CG247" s="64">
        <v>3</v>
      </c>
      <c r="CH247" s="64" t="s">
        <v>380</v>
      </c>
      <c r="CI247" s="64">
        <v>43</v>
      </c>
      <c r="CJ247" s="64"/>
      <c r="CK247" s="64"/>
      <c r="CL247" s="64"/>
      <c r="CM247" s="64" t="s">
        <v>584</v>
      </c>
      <c r="CN247" s="64">
        <v>16200</v>
      </c>
      <c r="CO247" s="64" t="s">
        <v>585</v>
      </c>
      <c r="CP247" s="64">
        <v>55</v>
      </c>
      <c r="CQ247" s="64"/>
      <c r="CR247" s="64"/>
      <c r="CS247" s="64" t="s">
        <v>585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3"/>
        <v>0</v>
      </c>
      <c r="BD248" s="14">
        <f t="shared" si="54"/>
        <v>480</v>
      </c>
      <c r="BE248" s="14">
        <f t="shared" si="55"/>
        <v>0</v>
      </c>
      <c r="BF248" s="14">
        <f t="shared" si="56"/>
        <v>1200</v>
      </c>
      <c r="BG248" s="14">
        <f t="shared" si="51"/>
        <v>480</v>
      </c>
      <c r="BH248" s="14">
        <f t="shared" si="52"/>
        <v>960</v>
      </c>
      <c r="CF248" s="64">
        <v>244</v>
      </c>
      <c r="CG248" s="64">
        <v>3</v>
      </c>
      <c r="CH248" s="64" t="s">
        <v>380</v>
      </c>
      <c r="CI248" s="64">
        <v>44</v>
      </c>
      <c r="CJ248" s="64"/>
      <c r="CK248" s="64"/>
      <c r="CL248" s="64"/>
      <c r="CM248" s="64" t="s">
        <v>584</v>
      </c>
      <c r="CN248" s="64">
        <v>16200</v>
      </c>
      <c r="CO248" s="64" t="s">
        <v>585</v>
      </c>
      <c r="CP248" s="64">
        <v>55</v>
      </c>
      <c r="CQ248" s="64"/>
      <c r="CR248" s="64"/>
      <c r="CS248" s="64" t="s">
        <v>585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3"/>
        <v>0</v>
      </c>
      <c r="BD249" s="14">
        <f t="shared" si="54"/>
        <v>480</v>
      </c>
      <c r="BE249" s="14">
        <f t="shared" si="55"/>
        <v>0</v>
      </c>
      <c r="BF249" s="14">
        <f t="shared" si="56"/>
        <v>1200</v>
      </c>
      <c r="BG249" s="14">
        <f t="shared" si="51"/>
        <v>480</v>
      </c>
      <c r="BH249" s="14">
        <f t="shared" si="52"/>
        <v>960</v>
      </c>
      <c r="CF249" s="64">
        <v>245</v>
      </c>
      <c r="CG249" s="64">
        <v>3</v>
      </c>
      <c r="CH249" s="64" t="s">
        <v>380</v>
      </c>
      <c r="CI249" s="64">
        <v>45</v>
      </c>
      <c r="CJ249" s="64"/>
      <c r="CK249" s="64"/>
      <c r="CL249" s="64"/>
      <c r="CM249" s="64" t="s">
        <v>584</v>
      </c>
      <c r="CN249" s="64">
        <v>19800</v>
      </c>
      <c r="CO249" s="64" t="s">
        <v>585</v>
      </c>
      <c r="CP249" s="64">
        <v>55</v>
      </c>
      <c r="CQ249" s="64" t="s">
        <v>422</v>
      </c>
      <c r="CR249" s="64">
        <v>2</v>
      </c>
      <c r="CS249" s="64" t="s">
        <v>585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3"/>
        <v>0</v>
      </c>
      <c r="BD250" s="14">
        <f t="shared" si="54"/>
        <v>480</v>
      </c>
      <c r="BE250" s="14">
        <f t="shared" si="55"/>
        <v>0</v>
      </c>
      <c r="BF250" s="14">
        <f t="shared" si="56"/>
        <v>1200</v>
      </c>
      <c r="BG250" s="14">
        <f t="shared" si="51"/>
        <v>480</v>
      </c>
      <c r="BH250" s="14">
        <f t="shared" si="52"/>
        <v>960</v>
      </c>
      <c r="CF250" s="64">
        <v>246</v>
      </c>
      <c r="CG250" s="64">
        <v>3</v>
      </c>
      <c r="CH250" s="64" t="s">
        <v>380</v>
      </c>
      <c r="CI250" s="64">
        <v>46</v>
      </c>
      <c r="CJ250" s="64"/>
      <c r="CK250" s="64"/>
      <c r="CL250" s="64"/>
      <c r="CM250" s="64" t="s">
        <v>584</v>
      </c>
      <c r="CN250" s="64">
        <v>19800</v>
      </c>
      <c r="CO250" s="64" t="s">
        <v>585</v>
      </c>
      <c r="CP250" s="64">
        <v>60</v>
      </c>
      <c r="CQ250" s="64"/>
      <c r="CR250" s="64"/>
      <c r="CS250" s="64" t="s">
        <v>585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3"/>
        <v>0</v>
      </c>
      <c r="BD251" s="14">
        <f t="shared" si="54"/>
        <v>480</v>
      </c>
      <c r="BE251" s="14">
        <f t="shared" si="55"/>
        <v>0</v>
      </c>
      <c r="BF251" s="14">
        <f t="shared" si="56"/>
        <v>1200</v>
      </c>
      <c r="BG251" s="14">
        <f t="shared" si="51"/>
        <v>480</v>
      </c>
      <c r="BH251" s="14">
        <f t="shared" si="52"/>
        <v>960</v>
      </c>
      <c r="CF251" s="64">
        <v>247</v>
      </c>
      <c r="CG251" s="64">
        <v>3</v>
      </c>
      <c r="CH251" s="64" t="s">
        <v>380</v>
      </c>
      <c r="CI251" s="64">
        <v>47</v>
      </c>
      <c r="CJ251" s="64"/>
      <c r="CK251" s="64"/>
      <c r="CL251" s="64"/>
      <c r="CM251" s="64" t="s">
        <v>584</v>
      </c>
      <c r="CN251" s="64">
        <v>19800</v>
      </c>
      <c r="CO251" s="64" t="s">
        <v>585</v>
      </c>
      <c r="CP251" s="64">
        <v>60</v>
      </c>
      <c r="CQ251" s="64"/>
      <c r="CR251" s="64"/>
      <c r="CS251" s="64" t="s">
        <v>585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3"/>
        <v>0</v>
      </c>
      <c r="BD252" s="14">
        <f t="shared" si="54"/>
        <v>480</v>
      </c>
      <c r="BE252" s="14">
        <f t="shared" si="55"/>
        <v>0</v>
      </c>
      <c r="BF252" s="14">
        <f t="shared" si="56"/>
        <v>1200</v>
      </c>
      <c r="BG252" s="14">
        <f t="shared" si="51"/>
        <v>480</v>
      </c>
      <c r="BH252" s="14">
        <f t="shared" si="52"/>
        <v>960</v>
      </c>
      <c r="CF252" s="64">
        <v>248</v>
      </c>
      <c r="CG252" s="64">
        <v>3</v>
      </c>
      <c r="CH252" s="64" t="s">
        <v>380</v>
      </c>
      <c r="CI252" s="64">
        <v>48</v>
      </c>
      <c r="CJ252" s="64"/>
      <c r="CK252" s="64"/>
      <c r="CL252" s="64"/>
      <c r="CM252" s="64" t="s">
        <v>584</v>
      </c>
      <c r="CN252" s="64">
        <v>19800</v>
      </c>
      <c r="CO252" s="64" t="s">
        <v>585</v>
      </c>
      <c r="CP252" s="64">
        <v>60</v>
      </c>
      <c r="CQ252" s="64"/>
      <c r="CR252" s="64"/>
      <c r="CS252" s="64" t="s">
        <v>585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3"/>
        <v>0</v>
      </c>
      <c r="BD253" s="14">
        <f t="shared" si="54"/>
        <v>480</v>
      </c>
      <c r="BE253" s="14">
        <f t="shared" si="55"/>
        <v>0</v>
      </c>
      <c r="BF253" s="14">
        <f t="shared" si="56"/>
        <v>1200</v>
      </c>
      <c r="BG253" s="14">
        <f t="shared" si="51"/>
        <v>480</v>
      </c>
      <c r="BH253" s="14">
        <f t="shared" si="52"/>
        <v>960</v>
      </c>
      <c r="CF253" s="64">
        <v>249</v>
      </c>
      <c r="CG253" s="64">
        <v>3</v>
      </c>
      <c r="CH253" s="64" t="s">
        <v>380</v>
      </c>
      <c r="CI253" s="64">
        <v>49</v>
      </c>
      <c r="CJ253" s="64"/>
      <c r="CK253" s="64"/>
      <c r="CL253" s="64"/>
      <c r="CM253" s="64" t="s">
        <v>584</v>
      </c>
      <c r="CN253" s="64">
        <v>19800</v>
      </c>
      <c r="CO253" s="64" t="s">
        <v>585</v>
      </c>
      <c r="CP253" s="64">
        <v>60</v>
      </c>
      <c r="CQ253" s="64"/>
      <c r="CR253" s="64"/>
      <c r="CS253" s="64" t="s">
        <v>585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3"/>
        <v>0</v>
      </c>
      <c r="BD254" s="14">
        <f t="shared" si="54"/>
        <v>480</v>
      </c>
      <c r="BE254" s="14">
        <f t="shared" si="55"/>
        <v>0</v>
      </c>
      <c r="BF254" s="14">
        <f t="shared" si="56"/>
        <v>1200</v>
      </c>
      <c r="BG254" s="14">
        <f t="shared" si="51"/>
        <v>480</v>
      </c>
      <c r="BH254" s="14">
        <f t="shared" si="52"/>
        <v>960</v>
      </c>
      <c r="CF254" s="64">
        <v>250</v>
      </c>
      <c r="CG254" s="64">
        <v>3</v>
      </c>
      <c r="CH254" s="64" t="s">
        <v>380</v>
      </c>
      <c r="CI254" s="64">
        <v>50</v>
      </c>
      <c r="CJ254" s="64"/>
      <c r="CK254" s="64"/>
      <c r="CL254" s="64"/>
      <c r="CM254" s="64" t="s">
        <v>584</v>
      </c>
      <c r="CN254" s="64">
        <v>19800</v>
      </c>
      <c r="CO254" s="64" t="s">
        <v>585</v>
      </c>
      <c r="CP254" s="64">
        <v>60</v>
      </c>
      <c r="CQ254" s="64" t="s">
        <v>423</v>
      </c>
      <c r="CR254" s="64">
        <v>2</v>
      </c>
      <c r="CS254" s="64" t="s">
        <v>585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3"/>
        <v>0</v>
      </c>
      <c r="BD255" s="14">
        <f t="shared" si="54"/>
        <v>480</v>
      </c>
      <c r="BE255" s="14">
        <f t="shared" si="55"/>
        <v>0</v>
      </c>
      <c r="BF255" s="14">
        <f t="shared" si="56"/>
        <v>1200</v>
      </c>
      <c r="BG255" s="14">
        <f t="shared" si="51"/>
        <v>480</v>
      </c>
      <c r="BH255" s="14">
        <f t="shared" si="52"/>
        <v>960</v>
      </c>
      <c r="CF255" s="64">
        <v>251</v>
      </c>
      <c r="CG255" s="64">
        <v>3</v>
      </c>
      <c r="CH255" s="64" t="s">
        <v>380</v>
      </c>
      <c r="CI255" s="64">
        <v>51</v>
      </c>
      <c r="CJ255" s="64"/>
      <c r="CK255" s="64"/>
      <c r="CL255" s="64"/>
      <c r="CM255" s="64" t="s">
        <v>584</v>
      </c>
      <c r="CN255" s="64">
        <v>19800</v>
      </c>
      <c r="CO255" s="64" t="s">
        <v>585</v>
      </c>
      <c r="CP255" s="64">
        <v>65</v>
      </c>
      <c r="CQ255" s="64"/>
      <c r="CR255" s="64"/>
      <c r="CS255" s="64" t="s">
        <v>585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3"/>
        <v>0</v>
      </c>
      <c r="BD256" s="14">
        <f t="shared" si="54"/>
        <v>480</v>
      </c>
      <c r="BE256" s="14">
        <f t="shared" si="55"/>
        <v>0</v>
      </c>
      <c r="BF256" s="14">
        <f t="shared" si="56"/>
        <v>1200</v>
      </c>
      <c r="BG256" s="14">
        <f t="shared" si="51"/>
        <v>480</v>
      </c>
      <c r="BH256" s="14">
        <f t="shared" si="52"/>
        <v>960</v>
      </c>
      <c r="CF256" s="64">
        <v>252</v>
      </c>
      <c r="CG256" s="64">
        <v>3</v>
      </c>
      <c r="CH256" s="64" t="s">
        <v>380</v>
      </c>
      <c r="CI256" s="64">
        <v>52</v>
      </c>
      <c r="CJ256" s="64"/>
      <c r="CK256" s="64"/>
      <c r="CL256" s="64"/>
      <c r="CM256" s="64" t="s">
        <v>584</v>
      </c>
      <c r="CN256" s="64">
        <v>19800</v>
      </c>
      <c r="CO256" s="64" t="s">
        <v>585</v>
      </c>
      <c r="CP256" s="64">
        <v>65</v>
      </c>
      <c r="CQ256" s="64"/>
      <c r="CR256" s="64"/>
      <c r="CS256" s="64" t="s">
        <v>585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3"/>
        <v>0</v>
      </c>
      <c r="BD257" s="14">
        <f t="shared" si="54"/>
        <v>480</v>
      </c>
      <c r="BE257" s="14">
        <f t="shared" si="55"/>
        <v>0</v>
      </c>
      <c r="BF257" s="14">
        <f t="shared" si="56"/>
        <v>1200</v>
      </c>
      <c r="BG257" s="14">
        <f t="shared" si="51"/>
        <v>480</v>
      </c>
      <c r="BH257" s="14">
        <f t="shared" si="52"/>
        <v>960</v>
      </c>
      <c r="CF257" s="64">
        <v>253</v>
      </c>
      <c r="CG257" s="64">
        <v>3</v>
      </c>
      <c r="CH257" s="64" t="s">
        <v>380</v>
      </c>
      <c r="CI257" s="64">
        <v>53</v>
      </c>
      <c r="CJ257" s="64"/>
      <c r="CK257" s="64"/>
      <c r="CL257" s="64"/>
      <c r="CM257" s="64" t="s">
        <v>584</v>
      </c>
      <c r="CN257" s="64">
        <v>19800</v>
      </c>
      <c r="CO257" s="64" t="s">
        <v>585</v>
      </c>
      <c r="CP257" s="64">
        <v>65</v>
      </c>
      <c r="CQ257" s="64"/>
      <c r="CR257" s="64"/>
      <c r="CS257" s="64" t="s">
        <v>585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3"/>
        <v>0</v>
      </c>
      <c r="BD258" s="14">
        <f t="shared" si="54"/>
        <v>480</v>
      </c>
      <c r="BE258" s="14">
        <f t="shared" si="55"/>
        <v>0</v>
      </c>
      <c r="BF258" s="14">
        <f t="shared" si="56"/>
        <v>1200</v>
      </c>
      <c r="BG258" s="14">
        <f t="shared" si="51"/>
        <v>480</v>
      </c>
      <c r="BH258" s="14">
        <f t="shared" si="52"/>
        <v>960</v>
      </c>
      <c r="CF258" s="64">
        <v>254</v>
      </c>
      <c r="CG258" s="64">
        <v>3</v>
      </c>
      <c r="CH258" s="64" t="s">
        <v>380</v>
      </c>
      <c r="CI258" s="64">
        <v>54</v>
      </c>
      <c r="CJ258" s="64"/>
      <c r="CK258" s="64"/>
      <c r="CL258" s="64"/>
      <c r="CM258" s="64" t="s">
        <v>584</v>
      </c>
      <c r="CN258" s="64">
        <v>19800</v>
      </c>
      <c r="CO258" s="64" t="s">
        <v>585</v>
      </c>
      <c r="CP258" s="64">
        <v>65</v>
      </c>
      <c r="CQ258" s="64"/>
      <c r="CR258" s="64"/>
      <c r="CS258" s="64" t="s">
        <v>585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3"/>
        <v>0</v>
      </c>
      <c r="BD259" s="14">
        <f t="shared" si="54"/>
        <v>480</v>
      </c>
      <c r="BE259" s="14">
        <f t="shared" si="55"/>
        <v>0</v>
      </c>
      <c r="BF259" s="14">
        <f t="shared" si="56"/>
        <v>1200</v>
      </c>
      <c r="BG259" s="14">
        <f t="shared" si="51"/>
        <v>480</v>
      </c>
      <c r="BH259" s="14">
        <f t="shared" si="52"/>
        <v>960</v>
      </c>
      <c r="CF259" s="64">
        <v>255</v>
      </c>
      <c r="CG259" s="64">
        <v>3</v>
      </c>
      <c r="CH259" s="64" t="s">
        <v>380</v>
      </c>
      <c r="CI259" s="64">
        <v>55</v>
      </c>
      <c r="CJ259" s="64"/>
      <c r="CK259" s="64"/>
      <c r="CL259" s="64"/>
      <c r="CM259" s="64" t="s">
        <v>584</v>
      </c>
      <c r="CN259" s="64">
        <v>19800</v>
      </c>
      <c r="CO259" s="64" t="s">
        <v>585</v>
      </c>
      <c r="CP259" s="64">
        <v>65</v>
      </c>
      <c r="CQ259" s="64" t="s">
        <v>418</v>
      </c>
      <c r="CR259" s="64">
        <v>2</v>
      </c>
      <c r="CS259" s="64" t="s">
        <v>585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3"/>
        <v>0</v>
      </c>
      <c r="BD260" s="14">
        <f t="shared" si="54"/>
        <v>480</v>
      </c>
      <c r="BE260" s="14">
        <f t="shared" si="55"/>
        <v>0</v>
      </c>
      <c r="BF260" s="14">
        <f t="shared" si="56"/>
        <v>1200</v>
      </c>
      <c r="BG260" s="14">
        <f t="shared" si="51"/>
        <v>480</v>
      </c>
      <c r="BH260" s="14">
        <f t="shared" si="52"/>
        <v>960</v>
      </c>
      <c r="CF260" s="64">
        <v>256</v>
      </c>
      <c r="CG260" s="64">
        <v>3</v>
      </c>
      <c r="CH260" s="64" t="s">
        <v>380</v>
      </c>
      <c r="CI260" s="64">
        <v>56</v>
      </c>
      <c r="CJ260" s="64"/>
      <c r="CK260" s="64"/>
      <c r="CL260" s="64"/>
      <c r="CM260" s="64" t="s">
        <v>584</v>
      </c>
      <c r="CN260" s="64">
        <v>19800</v>
      </c>
      <c r="CO260" s="64" t="s">
        <v>585</v>
      </c>
      <c r="CP260" s="64">
        <v>70</v>
      </c>
      <c r="CQ260" s="64"/>
      <c r="CR260" s="64"/>
      <c r="CS260" s="64" t="s">
        <v>585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3"/>
        <v>0</v>
      </c>
      <c r="BD261" s="14">
        <f t="shared" si="54"/>
        <v>480</v>
      </c>
      <c r="BE261" s="14">
        <f t="shared" si="55"/>
        <v>0</v>
      </c>
      <c r="BF261" s="14">
        <f t="shared" si="56"/>
        <v>1200</v>
      </c>
      <c r="BG261" s="14">
        <f t="shared" si="51"/>
        <v>480</v>
      </c>
      <c r="BH261" s="14">
        <f t="shared" si="52"/>
        <v>960</v>
      </c>
      <c r="CF261" s="64">
        <v>257</v>
      </c>
      <c r="CG261" s="64">
        <v>3</v>
      </c>
      <c r="CH261" s="64" t="s">
        <v>380</v>
      </c>
      <c r="CI261" s="64">
        <v>57</v>
      </c>
      <c r="CJ261" s="64"/>
      <c r="CK261" s="64"/>
      <c r="CL261" s="64"/>
      <c r="CM261" s="64" t="s">
        <v>584</v>
      </c>
      <c r="CN261" s="64">
        <v>19800</v>
      </c>
      <c r="CO261" s="64" t="s">
        <v>585</v>
      </c>
      <c r="CP261" s="64">
        <v>70</v>
      </c>
      <c r="CQ261" s="64"/>
      <c r="CR261" s="64"/>
      <c r="CS261" s="64" t="s">
        <v>585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3"/>
        <v>0</v>
      </c>
      <c r="BD262" s="14">
        <f t="shared" si="54"/>
        <v>480</v>
      </c>
      <c r="BE262" s="14">
        <f t="shared" si="55"/>
        <v>0</v>
      </c>
      <c r="BF262" s="14">
        <f t="shared" si="56"/>
        <v>1200</v>
      </c>
      <c r="BG262" s="14">
        <f t="shared" si="51"/>
        <v>480</v>
      </c>
      <c r="BH262" s="14">
        <f t="shared" si="52"/>
        <v>960</v>
      </c>
      <c r="CF262" s="64">
        <v>258</v>
      </c>
      <c r="CG262" s="64">
        <v>3</v>
      </c>
      <c r="CH262" s="64" t="s">
        <v>380</v>
      </c>
      <c r="CI262" s="64">
        <v>58</v>
      </c>
      <c r="CJ262" s="64"/>
      <c r="CK262" s="64"/>
      <c r="CL262" s="64"/>
      <c r="CM262" s="64" t="s">
        <v>584</v>
      </c>
      <c r="CN262" s="64">
        <v>19800</v>
      </c>
      <c r="CO262" s="64" t="s">
        <v>585</v>
      </c>
      <c r="CP262" s="64">
        <v>70</v>
      </c>
      <c r="CQ262" s="64"/>
      <c r="CR262" s="64"/>
      <c r="CS262" s="64" t="s">
        <v>585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3"/>
        <v>0</v>
      </c>
      <c r="BD263" s="14">
        <f t="shared" si="54"/>
        <v>480</v>
      </c>
      <c r="BE263" s="14">
        <f t="shared" si="55"/>
        <v>0</v>
      </c>
      <c r="BF263" s="14">
        <f t="shared" si="56"/>
        <v>1200</v>
      </c>
      <c r="BG263" s="14">
        <f t="shared" ref="BG263:BG326" si="57">BC263+BD262</f>
        <v>480</v>
      </c>
      <c r="BH263" s="14">
        <f t="shared" ref="BH263:BH326" si="58">BG263*BH$3</f>
        <v>960</v>
      </c>
      <c r="CF263" s="64">
        <v>259</v>
      </c>
      <c r="CG263" s="64">
        <v>3</v>
      </c>
      <c r="CH263" s="64" t="s">
        <v>380</v>
      </c>
      <c r="CI263" s="64">
        <v>59</v>
      </c>
      <c r="CJ263" s="64"/>
      <c r="CK263" s="64"/>
      <c r="CL263" s="64"/>
      <c r="CM263" s="64" t="s">
        <v>584</v>
      </c>
      <c r="CN263" s="64">
        <v>19800</v>
      </c>
      <c r="CO263" s="64" t="s">
        <v>585</v>
      </c>
      <c r="CP263" s="64">
        <v>70</v>
      </c>
      <c r="CQ263" s="64"/>
      <c r="CR263" s="64"/>
      <c r="CS263" s="64" t="s">
        <v>585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3"/>
        <v>0</v>
      </c>
      <c r="BD264" s="14">
        <f t="shared" si="54"/>
        <v>480</v>
      </c>
      <c r="BE264" s="14">
        <f t="shared" si="55"/>
        <v>0</v>
      </c>
      <c r="BF264" s="14">
        <f t="shared" si="56"/>
        <v>1200</v>
      </c>
      <c r="BG264" s="14">
        <f t="shared" si="57"/>
        <v>480</v>
      </c>
      <c r="BH264" s="14">
        <f t="shared" si="58"/>
        <v>960</v>
      </c>
      <c r="CF264" s="64">
        <v>260</v>
      </c>
      <c r="CG264" s="64">
        <v>3</v>
      </c>
      <c r="CH264" s="64" t="s">
        <v>380</v>
      </c>
      <c r="CI264" s="64">
        <v>60</v>
      </c>
      <c r="CJ264" s="64"/>
      <c r="CK264" s="64"/>
      <c r="CL264" s="64"/>
      <c r="CM264" s="64" t="s">
        <v>584</v>
      </c>
      <c r="CN264" s="64">
        <v>23400</v>
      </c>
      <c r="CO264" s="64" t="s">
        <v>585</v>
      </c>
      <c r="CP264" s="64">
        <v>70</v>
      </c>
      <c r="CQ264" s="64" t="s">
        <v>419</v>
      </c>
      <c r="CR264" s="64">
        <v>2</v>
      </c>
      <c r="CS264" s="64" t="s">
        <v>585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3"/>
        <v>0</v>
      </c>
      <c r="BD265" s="14">
        <f t="shared" si="54"/>
        <v>480</v>
      </c>
      <c r="BE265" s="14">
        <f t="shared" si="55"/>
        <v>0</v>
      </c>
      <c r="BF265" s="14">
        <f t="shared" si="56"/>
        <v>1200</v>
      </c>
      <c r="BG265" s="14">
        <f t="shared" si="57"/>
        <v>480</v>
      </c>
      <c r="BH265" s="14">
        <f t="shared" si="58"/>
        <v>960</v>
      </c>
      <c r="CF265" s="64">
        <v>261</v>
      </c>
      <c r="CG265" s="64">
        <v>3</v>
      </c>
      <c r="CH265" s="64" t="s">
        <v>380</v>
      </c>
      <c r="CI265" s="64">
        <v>61</v>
      </c>
      <c r="CJ265" s="64"/>
      <c r="CK265" s="64"/>
      <c r="CL265" s="64"/>
      <c r="CM265" s="64" t="s">
        <v>584</v>
      </c>
      <c r="CN265" s="64">
        <v>23400</v>
      </c>
      <c r="CO265" s="64" t="s">
        <v>585</v>
      </c>
      <c r="CP265" s="64">
        <v>75</v>
      </c>
      <c r="CQ265" s="64"/>
      <c r="CR265" s="64"/>
      <c r="CS265" s="64" t="s">
        <v>585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3"/>
        <v>0</v>
      </c>
      <c r="BD266" s="14">
        <f t="shared" si="54"/>
        <v>480</v>
      </c>
      <c r="BE266" s="14">
        <f t="shared" si="55"/>
        <v>0</v>
      </c>
      <c r="BF266" s="14">
        <f t="shared" si="56"/>
        <v>1200</v>
      </c>
      <c r="BG266" s="14">
        <f t="shared" si="57"/>
        <v>480</v>
      </c>
      <c r="BH266" s="14">
        <f t="shared" si="58"/>
        <v>960</v>
      </c>
      <c r="CF266" s="64">
        <v>262</v>
      </c>
      <c r="CG266" s="64">
        <v>3</v>
      </c>
      <c r="CH266" s="64" t="s">
        <v>380</v>
      </c>
      <c r="CI266" s="64">
        <v>62</v>
      </c>
      <c r="CJ266" s="64"/>
      <c r="CK266" s="64"/>
      <c r="CL266" s="64"/>
      <c r="CM266" s="64" t="s">
        <v>584</v>
      </c>
      <c r="CN266" s="64">
        <v>23400</v>
      </c>
      <c r="CO266" s="64" t="s">
        <v>585</v>
      </c>
      <c r="CP266" s="64">
        <v>75</v>
      </c>
      <c r="CQ266" s="64"/>
      <c r="CR266" s="64"/>
      <c r="CS266" s="64" t="s">
        <v>585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3"/>
        <v>0</v>
      </c>
      <c r="BD267" s="14">
        <f t="shared" si="54"/>
        <v>480</v>
      </c>
      <c r="BE267" s="14">
        <f t="shared" si="55"/>
        <v>0</v>
      </c>
      <c r="BF267" s="14">
        <f t="shared" si="56"/>
        <v>1200</v>
      </c>
      <c r="BG267" s="14">
        <f t="shared" si="57"/>
        <v>480</v>
      </c>
      <c r="BH267" s="14">
        <f t="shared" si="58"/>
        <v>960</v>
      </c>
      <c r="CF267" s="64">
        <v>263</v>
      </c>
      <c r="CG267" s="64">
        <v>3</v>
      </c>
      <c r="CH267" s="64" t="s">
        <v>380</v>
      </c>
      <c r="CI267" s="64">
        <v>63</v>
      </c>
      <c r="CJ267" s="64"/>
      <c r="CK267" s="64"/>
      <c r="CL267" s="64"/>
      <c r="CM267" s="64" t="s">
        <v>584</v>
      </c>
      <c r="CN267" s="64">
        <v>23400</v>
      </c>
      <c r="CO267" s="64" t="s">
        <v>585</v>
      </c>
      <c r="CP267" s="64">
        <v>75</v>
      </c>
      <c r="CQ267" s="64"/>
      <c r="CR267" s="64"/>
      <c r="CS267" s="64" t="s">
        <v>585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3"/>
        <v>0</v>
      </c>
      <c r="BD268" s="14">
        <f t="shared" si="54"/>
        <v>480</v>
      </c>
      <c r="BE268" s="14">
        <f t="shared" si="55"/>
        <v>0</v>
      </c>
      <c r="BF268" s="14">
        <f t="shared" si="56"/>
        <v>1200</v>
      </c>
      <c r="BG268" s="14">
        <f t="shared" si="57"/>
        <v>480</v>
      </c>
      <c r="BH268" s="14">
        <f t="shared" si="58"/>
        <v>960</v>
      </c>
      <c r="CF268" s="64">
        <v>264</v>
      </c>
      <c r="CG268" s="64">
        <v>3</v>
      </c>
      <c r="CH268" s="64" t="s">
        <v>380</v>
      </c>
      <c r="CI268" s="64">
        <v>64</v>
      </c>
      <c r="CJ268" s="64"/>
      <c r="CK268" s="64"/>
      <c r="CL268" s="64"/>
      <c r="CM268" s="64" t="s">
        <v>584</v>
      </c>
      <c r="CN268" s="64">
        <v>23400</v>
      </c>
      <c r="CO268" s="64" t="s">
        <v>585</v>
      </c>
      <c r="CP268" s="64">
        <v>75</v>
      </c>
      <c r="CQ268" s="64"/>
      <c r="CR268" s="64"/>
      <c r="CS268" s="64" t="s">
        <v>585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3"/>
        <v>0</v>
      </c>
      <c r="BD269" s="14">
        <f t="shared" si="54"/>
        <v>480</v>
      </c>
      <c r="BE269" s="14">
        <f t="shared" si="55"/>
        <v>0</v>
      </c>
      <c r="BF269" s="14">
        <f t="shared" si="56"/>
        <v>1200</v>
      </c>
      <c r="BG269" s="14">
        <f t="shared" si="57"/>
        <v>480</v>
      </c>
      <c r="BH269" s="14">
        <f t="shared" si="58"/>
        <v>960</v>
      </c>
      <c r="CF269" s="64">
        <v>265</v>
      </c>
      <c r="CG269" s="64">
        <v>3</v>
      </c>
      <c r="CH269" s="64" t="s">
        <v>380</v>
      </c>
      <c r="CI269" s="64">
        <v>65</v>
      </c>
      <c r="CJ269" s="64"/>
      <c r="CK269" s="64"/>
      <c r="CL269" s="64"/>
      <c r="CM269" s="64" t="s">
        <v>584</v>
      </c>
      <c r="CN269" s="64">
        <v>23400</v>
      </c>
      <c r="CO269" s="64" t="s">
        <v>585</v>
      </c>
      <c r="CP269" s="64">
        <v>75</v>
      </c>
      <c r="CQ269" s="64" t="s">
        <v>422</v>
      </c>
      <c r="CR269" s="64">
        <v>2</v>
      </c>
      <c r="CS269" s="64" t="s">
        <v>585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3"/>
        <v>0</v>
      </c>
      <c r="BD270" s="14">
        <f t="shared" si="54"/>
        <v>480</v>
      </c>
      <c r="BE270" s="14">
        <f t="shared" si="55"/>
        <v>0</v>
      </c>
      <c r="BF270" s="14">
        <f t="shared" si="56"/>
        <v>1200</v>
      </c>
      <c r="BG270" s="14">
        <f t="shared" si="57"/>
        <v>480</v>
      </c>
      <c r="BH270" s="14">
        <f t="shared" si="58"/>
        <v>960</v>
      </c>
      <c r="CF270" s="64">
        <v>266</v>
      </c>
      <c r="CG270" s="64">
        <v>3</v>
      </c>
      <c r="CH270" s="64" t="s">
        <v>380</v>
      </c>
      <c r="CI270" s="64">
        <v>66</v>
      </c>
      <c r="CJ270" s="64"/>
      <c r="CK270" s="64"/>
      <c r="CL270" s="64"/>
      <c r="CM270" s="64" t="s">
        <v>584</v>
      </c>
      <c r="CN270" s="64">
        <v>23400</v>
      </c>
      <c r="CO270" s="64" t="s">
        <v>585</v>
      </c>
      <c r="CP270" s="64">
        <v>80</v>
      </c>
      <c r="CQ270" s="64"/>
      <c r="CR270" s="64"/>
      <c r="CS270" s="64" t="s">
        <v>585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3"/>
        <v>0</v>
      </c>
      <c r="BD271" s="14">
        <f t="shared" si="54"/>
        <v>480</v>
      </c>
      <c r="BE271" s="14">
        <f t="shared" si="55"/>
        <v>0</v>
      </c>
      <c r="BF271" s="14">
        <f t="shared" si="56"/>
        <v>1200</v>
      </c>
      <c r="BG271" s="14">
        <f t="shared" si="57"/>
        <v>480</v>
      </c>
      <c r="BH271" s="14">
        <f t="shared" si="58"/>
        <v>960</v>
      </c>
      <c r="CF271" s="64">
        <v>267</v>
      </c>
      <c r="CG271" s="64">
        <v>3</v>
      </c>
      <c r="CH271" s="64" t="s">
        <v>380</v>
      </c>
      <c r="CI271" s="64">
        <v>67</v>
      </c>
      <c r="CJ271" s="64"/>
      <c r="CK271" s="64"/>
      <c r="CL271" s="64"/>
      <c r="CM271" s="64" t="s">
        <v>584</v>
      </c>
      <c r="CN271" s="64">
        <v>23400</v>
      </c>
      <c r="CO271" s="64" t="s">
        <v>585</v>
      </c>
      <c r="CP271" s="64">
        <v>80</v>
      </c>
      <c r="CQ271" s="64"/>
      <c r="CR271" s="64"/>
      <c r="CS271" s="64" t="s">
        <v>585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3"/>
        <v>0</v>
      </c>
      <c r="BD272" s="14">
        <f t="shared" si="54"/>
        <v>480</v>
      </c>
      <c r="BE272" s="14">
        <f t="shared" si="55"/>
        <v>0</v>
      </c>
      <c r="BF272" s="14">
        <f t="shared" si="56"/>
        <v>1200</v>
      </c>
      <c r="BG272" s="14">
        <f t="shared" si="57"/>
        <v>480</v>
      </c>
      <c r="BH272" s="14">
        <f t="shared" si="58"/>
        <v>960</v>
      </c>
      <c r="CF272" s="64">
        <v>268</v>
      </c>
      <c r="CG272" s="64">
        <v>3</v>
      </c>
      <c r="CH272" s="64" t="s">
        <v>380</v>
      </c>
      <c r="CI272" s="64">
        <v>68</v>
      </c>
      <c r="CJ272" s="64"/>
      <c r="CK272" s="64"/>
      <c r="CL272" s="64"/>
      <c r="CM272" s="64" t="s">
        <v>584</v>
      </c>
      <c r="CN272" s="64">
        <v>23400</v>
      </c>
      <c r="CO272" s="64" t="s">
        <v>585</v>
      </c>
      <c r="CP272" s="64">
        <v>80</v>
      </c>
      <c r="CQ272" s="64"/>
      <c r="CR272" s="64"/>
      <c r="CS272" s="64" t="s">
        <v>585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3"/>
        <v>0</v>
      </c>
      <c r="BD273" s="14">
        <f t="shared" si="54"/>
        <v>480</v>
      </c>
      <c r="BE273" s="14">
        <f t="shared" si="55"/>
        <v>0</v>
      </c>
      <c r="BF273" s="14">
        <f t="shared" si="56"/>
        <v>1200</v>
      </c>
      <c r="BG273" s="14">
        <f t="shared" si="57"/>
        <v>480</v>
      </c>
      <c r="BH273" s="14">
        <f t="shared" si="58"/>
        <v>960</v>
      </c>
      <c r="CF273" s="64">
        <v>269</v>
      </c>
      <c r="CG273" s="64">
        <v>3</v>
      </c>
      <c r="CH273" s="64" t="s">
        <v>380</v>
      </c>
      <c r="CI273" s="64">
        <v>69</v>
      </c>
      <c r="CJ273" s="64"/>
      <c r="CK273" s="64"/>
      <c r="CL273" s="64"/>
      <c r="CM273" s="64" t="s">
        <v>584</v>
      </c>
      <c r="CN273" s="64">
        <v>23400</v>
      </c>
      <c r="CO273" s="64" t="s">
        <v>585</v>
      </c>
      <c r="CP273" s="64">
        <v>80</v>
      </c>
      <c r="CQ273" s="64"/>
      <c r="CR273" s="64"/>
      <c r="CS273" s="64" t="s">
        <v>585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3"/>
        <v>0</v>
      </c>
      <c r="BD274" s="14">
        <f t="shared" si="54"/>
        <v>480</v>
      </c>
      <c r="BE274" s="14">
        <f t="shared" si="55"/>
        <v>0</v>
      </c>
      <c r="BF274" s="14">
        <f t="shared" si="56"/>
        <v>1200</v>
      </c>
      <c r="BG274" s="14">
        <f t="shared" si="57"/>
        <v>480</v>
      </c>
      <c r="BH274" s="14">
        <f t="shared" si="58"/>
        <v>960</v>
      </c>
      <c r="CF274" s="64">
        <v>270</v>
      </c>
      <c r="CG274" s="64">
        <v>3</v>
      </c>
      <c r="CH274" s="64" t="s">
        <v>380</v>
      </c>
      <c r="CI274" s="64">
        <v>70</v>
      </c>
      <c r="CJ274" s="64"/>
      <c r="CK274" s="64"/>
      <c r="CL274" s="64"/>
      <c r="CM274" s="64" t="s">
        <v>584</v>
      </c>
      <c r="CN274" s="64">
        <v>23400</v>
      </c>
      <c r="CO274" s="64" t="s">
        <v>585</v>
      </c>
      <c r="CP274" s="64">
        <v>80</v>
      </c>
      <c r="CQ274" s="64" t="s">
        <v>423</v>
      </c>
      <c r="CR274" s="64">
        <v>2</v>
      </c>
      <c r="CS274" s="64" t="s">
        <v>585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3"/>
        <v>0</v>
      </c>
      <c r="BD275" s="14">
        <f t="shared" si="54"/>
        <v>480</v>
      </c>
      <c r="BE275" s="14">
        <f t="shared" si="55"/>
        <v>0</v>
      </c>
      <c r="BF275" s="14">
        <f t="shared" si="56"/>
        <v>1200</v>
      </c>
      <c r="BG275" s="14">
        <f t="shared" si="57"/>
        <v>480</v>
      </c>
      <c r="BH275" s="14">
        <f t="shared" si="58"/>
        <v>960</v>
      </c>
      <c r="CF275" s="64">
        <v>271</v>
      </c>
      <c r="CG275" s="64">
        <v>3</v>
      </c>
      <c r="CH275" s="64" t="s">
        <v>380</v>
      </c>
      <c r="CI275" s="64">
        <v>71</v>
      </c>
      <c r="CJ275" s="64"/>
      <c r="CK275" s="64"/>
      <c r="CL275" s="64"/>
      <c r="CM275" s="64" t="s">
        <v>584</v>
      </c>
      <c r="CN275" s="64">
        <v>23400</v>
      </c>
      <c r="CO275" s="64" t="s">
        <v>585</v>
      </c>
      <c r="CP275" s="64">
        <v>85</v>
      </c>
      <c r="CQ275" s="64"/>
      <c r="CR275" s="64"/>
      <c r="CS275" s="64" t="s">
        <v>585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3"/>
        <v>0</v>
      </c>
      <c r="BD276" s="14">
        <f t="shared" si="54"/>
        <v>480</v>
      </c>
      <c r="BE276" s="14">
        <f t="shared" si="55"/>
        <v>0</v>
      </c>
      <c r="BF276" s="14">
        <f t="shared" si="56"/>
        <v>1200</v>
      </c>
      <c r="BG276" s="14">
        <f t="shared" si="57"/>
        <v>480</v>
      </c>
      <c r="BH276" s="14">
        <f t="shared" si="58"/>
        <v>960</v>
      </c>
      <c r="CF276" s="64">
        <v>272</v>
      </c>
      <c r="CG276" s="64">
        <v>3</v>
      </c>
      <c r="CH276" s="64" t="s">
        <v>380</v>
      </c>
      <c r="CI276" s="64">
        <v>72</v>
      </c>
      <c r="CJ276" s="64"/>
      <c r="CK276" s="64"/>
      <c r="CL276" s="64"/>
      <c r="CM276" s="64" t="s">
        <v>584</v>
      </c>
      <c r="CN276" s="64">
        <v>23400</v>
      </c>
      <c r="CO276" s="64" t="s">
        <v>585</v>
      </c>
      <c r="CP276" s="64">
        <v>85</v>
      </c>
      <c r="CQ276" s="64"/>
      <c r="CR276" s="64"/>
      <c r="CS276" s="64" t="s">
        <v>585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3"/>
        <v>0</v>
      </c>
      <c r="BD277" s="14">
        <f t="shared" si="54"/>
        <v>480</v>
      </c>
      <c r="BE277" s="14">
        <f t="shared" si="55"/>
        <v>0</v>
      </c>
      <c r="BF277" s="14">
        <f t="shared" si="56"/>
        <v>1200</v>
      </c>
      <c r="BG277" s="14">
        <f t="shared" si="57"/>
        <v>480</v>
      </c>
      <c r="BH277" s="14">
        <f t="shared" si="58"/>
        <v>960</v>
      </c>
      <c r="CF277" s="64">
        <v>273</v>
      </c>
      <c r="CG277" s="64">
        <v>3</v>
      </c>
      <c r="CH277" s="64" t="s">
        <v>380</v>
      </c>
      <c r="CI277" s="64">
        <v>73</v>
      </c>
      <c r="CJ277" s="64"/>
      <c r="CK277" s="64"/>
      <c r="CL277" s="64"/>
      <c r="CM277" s="64" t="s">
        <v>584</v>
      </c>
      <c r="CN277" s="64">
        <v>23400</v>
      </c>
      <c r="CO277" s="64" t="s">
        <v>585</v>
      </c>
      <c r="CP277" s="64">
        <v>85</v>
      </c>
      <c r="CQ277" s="64"/>
      <c r="CR277" s="64"/>
      <c r="CS277" s="64" t="s">
        <v>585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3"/>
        <v>0</v>
      </c>
      <c r="BD278" s="14">
        <f t="shared" si="54"/>
        <v>480</v>
      </c>
      <c r="BE278" s="14">
        <f t="shared" si="55"/>
        <v>0</v>
      </c>
      <c r="BF278" s="14">
        <f t="shared" si="56"/>
        <v>1200</v>
      </c>
      <c r="BG278" s="14">
        <f t="shared" si="57"/>
        <v>480</v>
      </c>
      <c r="BH278" s="14">
        <f t="shared" si="58"/>
        <v>960</v>
      </c>
      <c r="CF278" s="64">
        <v>274</v>
      </c>
      <c r="CG278" s="64">
        <v>3</v>
      </c>
      <c r="CH278" s="64" t="s">
        <v>380</v>
      </c>
      <c r="CI278" s="64">
        <v>74</v>
      </c>
      <c r="CJ278" s="64"/>
      <c r="CK278" s="64"/>
      <c r="CL278" s="64"/>
      <c r="CM278" s="64" t="s">
        <v>584</v>
      </c>
      <c r="CN278" s="64">
        <v>23400</v>
      </c>
      <c r="CO278" s="64" t="s">
        <v>585</v>
      </c>
      <c r="CP278" s="64">
        <v>85</v>
      </c>
      <c r="CQ278" s="64"/>
      <c r="CR278" s="64"/>
      <c r="CS278" s="64" t="s">
        <v>585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3"/>
        <v>0</v>
      </c>
      <c r="BD279" s="14">
        <f t="shared" si="54"/>
        <v>480</v>
      </c>
      <c r="BE279" s="14">
        <f t="shared" si="55"/>
        <v>0</v>
      </c>
      <c r="BF279" s="14">
        <f t="shared" si="56"/>
        <v>1200</v>
      </c>
      <c r="BG279" s="14">
        <f t="shared" si="57"/>
        <v>480</v>
      </c>
      <c r="BH279" s="14">
        <f t="shared" si="58"/>
        <v>960</v>
      </c>
      <c r="CF279" s="64">
        <v>275</v>
      </c>
      <c r="CG279" s="64">
        <v>3</v>
      </c>
      <c r="CH279" s="64" t="s">
        <v>380</v>
      </c>
      <c r="CI279" s="64">
        <v>75</v>
      </c>
      <c r="CJ279" s="64"/>
      <c r="CK279" s="64"/>
      <c r="CL279" s="64"/>
      <c r="CM279" s="64" t="s">
        <v>584</v>
      </c>
      <c r="CN279" s="64">
        <v>23400</v>
      </c>
      <c r="CO279" s="64" t="s">
        <v>585</v>
      </c>
      <c r="CP279" s="64">
        <v>85</v>
      </c>
      <c r="CQ279" s="64" t="s">
        <v>418</v>
      </c>
      <c r="CR279" s="64">
        <v>2</v>
      </c>
      <c r="CS279" s="64" t="s">
        <v>585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3"/>
        <v>0</v>
      </c>
      <c r="BD280" s="14">
        <f t="shared" si="54"/>
        <v>480</v>
      </c>
      <c r="BE280" s="14">
        <f t="shared" si="55"/>
        <v>0</v>
      </c>
      <c r="BF280" s="14">
        <f t="shared" si="56"/>
        <v>1200</v>
      </c>
      <c r="BG280" s="14">
        <f t="shared" si="57"/>
        <v>480</v>
      </c>
      <c r="BH280" s="14">
        <f t="shared" si="58"/>
        <v>960</v>
      </c>
      <c r="CF280" s="64">
        <v>276</v>
      </c>
      <c r="CG280" s="64">
        <v>3</v>
      </c>
      <c r="CH280" s="64" t="s">
        <v>380</v>
      </c>
      <c r="CI280" s="64">
        <v>76</v>
      </c>
      <c r="CJ280" s="64"/>
      <c r="CK280" s="64"/>
      <c r="CL280" s="64"/>
      <c r="CM280" s="64" t="s">
        <v>584</v>
      </c>
      <c r="CN280" s="64">
        <v>23400</v>
      </c>
      <c r="CO280" s="64" t="s">
        <v>585</v>
      </c>
      <c r="CP280" s="64">
        <v>90</v>
      </c>
      <c r="CQ280" s="64"/>
      <c r="CR280" s="64"/>
      <c r="CS280" s="64" t="s">
        <v>585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3"/>
        <v>0</v>
      </c>
      <c r="BD281" s="14">
        <f t="shared" si="54"/>
        <v>480</v>
      </c>
      <c r="BE281" s="14">
        <f t="shared" si="55"/>
        <v>0</v>
      </c>
      <c r="BF281" s="14">
        <f t="shared" si="56"/>
        <v>1200</v>
      </c>
      <c r="BG281" s="14">
        <f t="shared" si="57"/>
        <v>480</v>
      </c>
      <c r="BH281" s="14">
        <f t="shared" si="58"/>
        <v>960</v>
      </c>
      <c r="CF281" s="64">
        <v>277</v>
      </c>
      <c r="CG281" s="64">
        <v>3</v>
      </c>
      <c r="CH281" s="64" t="s">
        <v>380</v>
      </c>
      <c r="CI281" s="64">
        <v>77</v>
      </c>
      <c r="CJ281" s="64"/>
      <c r="CK281" s="64"/>
      <c r="CL281" s="64"/>
      <c r="CM281" s="64" t="s">
        <v>584</v>
      </c>
      <c r="CN281" s="64">
        <v>23400</v>
      </c>
      <c r="CO281" s="64" t="s">
        <v>585</v>
      </c>
      <c r="CP281" s="64">
        <v>90</v>
      </c>
      <c r="CQ281" s="64"/>
      <c r="CR281" s="64"/>
      <c r="CS281" s="64" t="s">
        <v>585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3"/>
        <v>0</v>
      </c>
      <c r="BD282" s="14">
        <f t="shared" si="54"/>
        <v>480</v>
      </c>
      <c r="BE282" s="14">
        <f t="shared" si="55"/>
        <v>0</v>
      </c>
      <c r="BF282" s="14">
        <f t="shared" si="56"/>
        <v>1200</v>
      </c>
      <c r="BG282" s="14">
        <f t="shared" si="57"/>
        <v>480</v>
      </c>
      <c r="BH282" s="14">
        <f t="shared" si="58"/>
        <v>960</v>
      </c>
      <c r="CF282" s="64">
        <v>278</v>
      </c>
      <c r="CG282" s="64">
        <v>3</v>
      </c>
      <c r="CH282" s="64" t="s">
        <v>380</v>
      </c>
      <c r="CI282" s="64">
        <v>78</v>
      </c>
      <c r="CJ282" s="64"/>
      <c r="CK282" s="64"/>
      <c r="CL282" s="64"/>
      <c r="CM282" s="64" t="s">
        <v>584</v>
      </c>
      <c r="CN282" s="64">
        <v>23400</v>
      </c>
      <c r="CO282" s="64" t="s">
        <v>585</v>
      </c>
      <c r="CP282" s="64">
        <v>90</v>
      </c>
      <c r="CQ282" s="64"/>
      <c r="CR282" s="64"/>
      <c r="CS282" s="64" t="s">
        <v>585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3"/>
        <v>0</v>
      </c>
      <c r="BD283" s="14">
        <f t="shared" si="54"/>
        <v>480</v>
      </c>
      <c r="BE283" s="14">
        <f t="shared" si="55"/>
        <v>0</v>
      </c>
      <c r="BF283" s="14">
        <f t="shared" si="56"/>
        <v>1200</v>
      </c>
      <c r="BG283" s="14">
        <f t="shared" si="57"/>
        <v>480</v>
      </c>
      <c r="BH283" s="14">
        <f t="shared" si="58"/>
        <v>960</v>
      </c>
      <c r="CF283" s="64">
        <v>279</v>
      </c>
      <c r="CG283" s="64">
        <v>3</v>
      </c>
      <c r="CH283" s="64" t="s">
        <v>380</v>
      </c>
      <c r="CI283" s="64">
        <v>79</v>
      </c>
      <c r="CJ283" s="64"/>
      <c r="CK283" s="64"/>
      <c r="CL283" s="64"/>
      <c r="CM283" s="64" t="s">
        <v>584</v>
      </c>
      <c r="CN283" s="64">
        <v>23400</v>
      </c>
      <c r="CO283" s="64" t="s">
        <v>585</v>
      </c>
      <c r="CP283" s="64">
        <v>90</v>
      </c>
      <c r="CQ283" s="64"/>
      <c r="CR283" s="64"/>
      <c r="CS283" s="64" t="s">
        <v>585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3"/>
        <v>0</v>
      </c>
      <c r="BD284" s="14">
        <f t="shared" si="54"/>
        <v>480</v>
      </c>
      <c r="BE284" s="14">
        <f t="shared" si="55"/>
        <v>0</v>
      </c>
      <c r="BF284" s="14">
        <f t="shared" si="56"/>
        <v>1200</v>
      </c>
      <c r="BG284" s="14">
        <f t="shared" si="57"/>
        <v>480</v>
      </c>
      <c r="BH284" s="14">
        <f t="shared" si="58"/>
        <v>960</v>
      </c>
      <c r="CF284" s="64">
        <v>280</v>
      </c>
      <c r="CG284" s="64">
        <v>3</v>
      </c>
      <c r="CH284" s="64" t="s">
        <v>380</v>
      </c>
      <c r="CI284" s="64">
        <v>80</v>
      </c>
      <c r="CJ284" s="64"/>
      <c r="CK284" s="64"/>
      <c r="CL284" s="64"/>
      <c r="CM284" s="64" t="s">
        <v>584</v>
      </c>
      <c r="CN284" s="64">
        <v>27000</v>
      </c>
      <c r="CO284" s="64" t="s">
        <v>585</v>
      </c>
      <c r="CP284" s="64">
        <v>90</v>
      </c>
      <c r="CQ284" s="64" t="s">
        <v>419</v>
      </c>
      <c r="CR284" s="64">
        <v>2</v>
      </c>
      <c r="CS284" s="64" t="s">
        <v>585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3"/>
        <v>0</v>
      </c>
      <c r="BD285" s="14">
        <f t="shared" si="54"/>
        <v>480</v>
      </c>
      <c r="BE285" s="14">
        <f t="shared" si="55"/>
        <v>0</v>
      </c>
      <c r="BF285" s="14">
        <f t="shared" si="56"/>
        <v>1200</v>
      </c>
      <c r="BG285" s="14">
        <f t="shared" si="57"/>
        <v>480</v>
      </c>
      <c r="BH285" s="14">
        <f t="shared" si="58"/>
        <v>960</v>
      </c>
      <c r="CF285" s="64">
        <v>281</v>
      </c>
      <c r="CG285" s="64">
        <v>3</v>
      </c>
      <c r="CH285" s="64" t="s">
        <v>380</v>
      </c>
      <c r="CI285" s="64">
        <v>81</v>
      </c>
      <c r="CJ285" s="64"/>
      <c r="CK285" s="64"/>
      <c r="CL285" s="64"/>
      <c r="CM285" s="64" t="s">
        <v>584</v>
      </c>
      <c r="CN285" s="64">
        <v>27000</v>
      </c>
      <c r="CO285" s="64" t="s">
        <v>585</v>
      </c>
      <c r="CP285" s="64">
        <v>95</v>
      </c>
      <c r="CQ285" s="64"/>
      <c r="CR285" s="64"/>
      <c r="CS285" s="64" t="s">
        <v>585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3"/>
        <v>0</v>
      </c>
      <c r="BD286" s="14">
        <f t="shared" si="54"/>
        <v>480</v>
      </c>
      <c r="BE286" s="14">
        <f t="shared" si="55"/>
        <v>0</v>
      </c>
      <c r="BF286" s="14">
        <f t="shared" si="56"/>
        <v>1200</v>
      </c>
      <c r="BG286" s="14">
        <f t="shared" si="57"/>
        <v>480</v>
      </c>
      <c r="BH286" s="14">
        <f t="shared" si="58"/>
        <v>960</v>
      </c>
      <c r="CF286" s="64">
        <v>282</v>
      </c>
      <c r="CG286" s="64">
        <v>3</v>
      </c>
      <c r="CH286" s="64" t="s">
        <v>380</v>
      </c>
      <c r="CI286" s="64">
        <v>82</v>
      </c>
      <c r="CJ286" s="64"/>
      <c r="CK286" s="64"/>
      <c r="CL286" s="64"/>
      <c r="CM286" s="64" t="s">
        <v>584</v>
      </c>
      <c r="CN286" s="64">
        <v>27000</v>
      </c>
      <c r="CO286" s="64" t="s">
        <v>585</v>
      </c>
      <c r="CP286" s="64">
        <v>95</v>
      </c>
      <c r="CQ286" s="64"/>
      <c r="CR286" s="64"/>
      <c r="CS286" s="64" t="s">
        <v>585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3"/>
        <v>0</v>
      </c>
      <c r="BD287" s="14">
        <f t="shared" si="54"/>
        <v>480</v>
      </c>
      <c r="BE287" s="14">
        <f t="shared" si="55"/>
        <v>0</v>
      </c>
      <c r="BF287" s="14">
        <f t="shared" si="56"/>
        <v>1200</v>
      </c>
      <c r="BG287" s="14">
        <f t="shared" si="57"/>
        <v>480</v>
      </c>
      <c r="BH287" s="14">
        <f t="shared" si="58"/>
        <v>960</v>
      </c>
      <c r="CF287" s="64">
        <v>283</v>
      </c>
      <c r="CG287" s="64">
        <v>3</v>
      </c>
      <c r="CH287" s="64" t="s">
        <v>380</v>
      </c>
      <c r="CI287" s="64">
        <v>83</v>
      </c>
      <c r="CJ287" s="64"/>
      <c r="CK287" s="64"/>
      <c r="CL287" s="64"/>
      <c r="CM287" s="64" t="s">
        <v>584</v>
      </c>
      <c r="CN287" s="64">
        <v>27000</v>
      </c>
      <c r="CO287" s="64" t="s">
        <v>585</v>
      </c>
      <c r="CP287" s="64">
        <v>95</v>
      </c>
      <c r="CQ287" s="64"/>
      <c r="CR287" s="64"/>
      <c r="CS287" s="64" t="s">
        <v>585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3"/>
        <v>0</v>
      </c>
      <c r="BD288" s="14">
        <f t="shared" si="54"/>
        <v>480</v>
      </c>
      <c r="BE288" s="14">
        <f t="shared" si="55"/>
        <v>0</v>
      </c>
      <c r="BF288" s="14">
        <f t="shared" si="56"/>
        <v>1200</v>
      </c>
      <c r="BG288" s="14">
        <f t="shared" si="57"/>
        <v>480</v>
      </c>
      <c r="BH288" s="14">
        <f t="shared" si="58"/>
        <v>960</v>
      </c>
      <c r="CF288" s="64">
        <v>284</v>
      </c>
      <c r="CG288" s="64">
        <v>3</v>
      </c>
      <c r="CH288" s="64" t="s">
        <v>380</v>
      </c>
      <c r="CI288" s="64">
        <v>84</v>
      </c>
      <c r="CJ288" s="64"/>
      <c r="CK288" s="64"/>
      <c r="CL288" s="64"/>
      <c r="CM288" s="64" t="s">
        <v>584</v>
      </c>
      <c r="CN288" s="64">
        <v>27000</v>
      </c>
      <c r="CO288" s="64" t="s">
        <v>585</v>
      </c>
      <c r="CP288" s="64">
        <v>95</v>
      </c>
      <c r="CQ288" s="64"/>
      <c r="CR288" s="64"/>
      <c r="CS288" s="64" t="s">
        <v>585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3"/>
        <v>0</v>
      </c>
      <c r="BD289" s="14">
        <f t="shared" si="54"/>
        <v>480</v>
      </c>
      <c r="BE289" s="14">
        <f t="shared" si="55"/>
        <v>0</v>
      </c>
      <c r="BF289" s="14">
        <f t="shared" si="56"/>
        <v>1200</v>
      </c>
      <c r="BG289" s="14">
        <f t="shared" si="57"/>
        <v>480</v>
      </c>
      <c r="BH289" s="14">
        <f t="shared" si="58"/>
        <v>960</v>
      </c>
      <c r="CF289" s="64">
        <v>285</v>
      </c>
      <c r="CG289" s="64">
        <v>3</v>
      </c>
      <c r="CH289" s="64" t="s">
        <v>380</v>
      </c>
      <c r="CI289" s="64">
        <v>85</v>
      </c>
      <c r="CJ289" s="64"/>
      <c r="CK289" s="64"/>
      <c r="CL289" s="64"/>
      <c r="CM289" s="64" t="s">
        <v>584</v>
      </c>
      <c r="CN289" s="64">
        <v>27000</v>
      </c>
      <c r="CO289" s="64" t="s">
        <v>585</v>
      </c>
      <c r="CP289" s="64">
        <v>95</v>
      </c>
      <c r="CQ289" s="64" t="s">
        <v>422</v>
      </c>
      <c r="CR289" s="64">
        <v>2</v>
      </c>
      <c r="CS289" s="64" t="s">
        <v>585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3"/>
        <v>0</v>
      </c>
      <c r="BD290" s="14">
        <f t="shared" si="54"/>
        <v>480</v>
      </c>
      <c r="BE290" s="14">
        <f t="shared" si="55"/>
        <v>0</v>
      </c>
      <c r="BF290" s="14">
        <f t="shared" si="56"/>
        <v>1200</v>
      </c>
      <c r="BG290" s="14">
        <f t="shared" si="57"/>
        <v>480</v>
      </c>
      <c r="BH290" s="14">
        <f t="shared" si="58"/>
        <v>960</v>
      </c>
      <c r="CF290" s="64">
        <v>286</v>
      </c>
      <c r="CG290" s="64">
        <v>3</v>
      </c>
      <c r="CH290" s="64" t="s">
        <v>380</v>
      </c>
      <c r="CI290" s="64">
        <v>86</v>
      </c>
      <c r="CJ290" s="64"/>
      <c r="CK290" s="64"/>
      <c r="CL290" s="64"/>
      <c r="CM290" s="64" t="s">
        <v>584</v>
      </c>
      <c r="CN290" s="64">
        <v>27000</v>
      </c>
      <c r="CO290" s="64" t="s">
        <v>585</v>
      </c>
      <c r="CP290" s="64">
        <v>100</v>
      </c>
      <c r="CQ290" s="64"/>
      <c r="CR290" s="64"/>
      <c r="CS290" s="64" t="s">
        <v>585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3"/>
        <v>0</v>
      </c>
      <c r="BD291" s="14">
        <f t="shared" si="54"/>
        <v>480</v>
      </c>
      <c r="BE291" s="14">
        <f t="shared" si="55"/>
        <v>0</v>
      </c>
      <c r="BF291" s="14">
        <f t="shared" si="56"/>
        <v>1200</v>
      </c>
      <c r="BG291" s="14">
        <f t="shared" si="57"/>
        <v>480</v>
      </c>
      <c r="BH291" s="14">
        <f t="shared" si="58"/>
        <v>960</v>
      </c>
      <c r="CF291" s="64">
        <v>287</v>
      </c>
      <c r="CG291" s="64">
        <v>3</v>
      </c>
      <c r="CH291" s="64" t="s">
        <v>380</v>
      </c>
      <c r="CI291" s="64">
        <v>87</v>
      </c>
      <c r="CJ291" s="64"/>
      <c r="CK291" s="64"/>
      <c r="CL291" s="64"/>
      <c r="CM291" s="64" t="s">
        <v>584</v>
      </c>
      <c r="CN291" s="64">
        <v>27000</v>
      </c>
      <c r="CO291" s="64" t="s">
        <v>585</v>
      </c>
      <c r="CP291" s="64">
        <v>100</v>
      </c>
      <c r="CQ291" s="64"/>
      <c r="CR291" s="64"/>
      <c r="CS291" s="64" t="s">
        <v>585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3"/>
        <v>0</v>
      </c>
      <c r="BD292" s="14">
        <f t="shared" si="54"/>
        <v>480</v>
      </c>
      <c r="BE292" s="14">
        <f t="shared" si="55"/>
        <v>0</v>
      </c>
      <c r="BF292" s="14">
        <f t="shared" si="56"/>
        <v>1200</v>
      </c>
      <c r="BG292" s="14">
        <f t="shared" si="57"/>
        <v>480</v>
      </c>
      <c r="BH292" s="14">
        <f t="shared" si="58"/>
        <v>960</v>
      </c>
      <c r="CF292" s="64">
        <v>288</v>
      </c>
      <c r="CG292" s="64">
        <v>3</v>
      </c>
      <c r="CH292" s="64" t="s">
        <v>380</v>
      </c>
      <c r="CI292" s="64">
        <v>88</v>
      </c>
      <c r="CJ292" s="64"/>
      <c r="CK292" s="64"/>
      <c r="CL292" s="64"/>
      <c r="CM292" s="64" t="s">
        <v>584</v>
      </c>
      <c r="CN292" s="64">
        <v>27000</v>
      </c>
      <c r="CO292" s="64" t="s">
        <v>585</v>
      </c>
      <c r="CP292" s="64">
        <v>100</v>
      </c>
      <c r="CQ292" s="64"/>
      <c r="CR292" s="64"/>
      <c r="CS292" s="64" t="s">
        <v>585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3"/>
        <v>0</v>
      </c>
      <c r="BD293" s="14">
        <f t="shared" si="54"/>
        <v>480</v>
      </c>
      <c r="BE293" s="14">
        <f t="shared" si="55"/>
        <v>0</v>
      </c>
      <c r="BF293" s="14">
        <f t="shared" si="56"/>
        <v>1200</v>
      </c>
      <c r="BG293" s="14">
        <f t="shared" si="57"/>
        <v>480</v>
      </c>
      <c r="BH293" s="14">
        <f t="shared" si="58"/>
        <v>960</v>
      </c>
      <c r="CF293" s="64">
        <v>289</v>
      </c>
      <c r="CG293" s="64">
        <v>3</v>
      </c>
      <c r="CH293" s="64" t="s">
        <v>380</v>
      </c>
      <c r="CI293" s="64">
        <v>89</v>
      </c>
      <c r="CJ293" s="64"/>
      <c r="CK293" s="64"/>
      <c r="CL293" s="64"/>
      <c r="CM293" s="64" t="s">
        <v>584</v>
      </c>
      <c r="CN293" s="64">
        <v>27000</v>
      </c>
      <c r="CO293" s="64" t="s">
        <v>585</v>
      </c>
      <c r="CP293" s="64">
        <v>100</v>
      </c>
      <c r="CQ293" s="64"/>
      <c r="CR293" s="64"/>
      <c r="CS293" s="64" t="s">
        <v>585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3"/>
        <v>0</v>
      </c>
      <c r="BD294" s="14">
        <f t="shared" si="54"/>
        <v>480</v>
      </c>
      <c r="BE294" s="14">
        <f t="shared" si="55"/>
        <v>0</v>
      </c>
      <c r="BF294" s="14">
        <f t="shared" si="56"/>
        <v>1200</v>
      </c>
      <c r="BG294" s="14">
        <f t="shared" si="57"/>
        <v>480</v>
      </c>
      <c r="BH294" s="14">
        <f t="shared" si="58"/>
        <v>960</v>
      </c>
      <c r="CF294" s="64">
        <v>290</v>
      </c>
      <c r="CG294" s="64">
        <v>3</v>
      </c>
      <c r="CH294" s="64" t="s">
        <v>380</v>
      </c>
      <c r="CI294" s="64">
        <v>90</v>
      </c>
      <c r="CJ294" s="64"/>
      <c r="CK294" s="64"/>
      <c r="CL294" s="64"/>
      <c r="CM294" s="64" t="s">
        <v>584</v>
      </c>
      <c r="CN294" s="64">
        <v>31500</v>
      </c>
      <c r="CO294" s="64" t="s">
        <v>585</v>
      </c>
      <c r="CP294" s="64">
        <v>100</v>
      </c>
      <c r="CQ294" s="64" t="s">
        <v>423</v>
      </c>
      <c r="CR294" s="64">
        <v>2</v>
      </c>
      <c r="CS294" s="64" t="s">
        <v>585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3"/>
        <v>0</v>
      </c>
      <c r="BD295" s="14">
        <f t="shared" si="54"/>
        <v>480</v>
      </c>
      <c r="BE295" s="14">
        <f t="shared" si="55"/>
        <v>0</v>
      </c>
      <c r="BF295" s="14">
        <f t="shared" si="56"/>
        <v>1200</v>
      </c>
      <c r="BG295" s="14">
        <f t="shared" si="57"/>
        <v>480</v>
      </c>
      <c r="BH295" s="14">
        <f t="shared" si="58"/>
        <v>960</v>
      </c>
      <c r="CF295" s="64">
        <v>291</v>
      </c>
      <c r="CG295" s="64">
        <v>3</v>
      </c>
      <c r="CH295" s="64" t="s">
        <v>380</v>
      </c>
      <c r="CI295" s="64">
        <v>91</v>
      </c>
      <c r="CJ295" s="64"/>
      <c r="CK295" s="64"/>
      <c r="CL295" s="64"/>
      <c r="CM295" s="64" t="s">
        <v>584</v>
      </c>
      <c r="CN295" s="64">
        <v>31500</v>
      </c>
      <c r="CO295" s="64" t="s">
        <v>585</v>
      </c>
      <c r="CP295" s="64">
        <v>105</v>
      </c>
      <c r="CQ295" s="64"/>
      <c r="CR295" s="64"/>
      <c r="CS295" s="64" t="s">
        <v>585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3"/>
        <v>0</v>
      </c>
      <c r="BD296" s="14">
        <f t="shared" si="54"/>
        <v>480</v>
      </c>
      <c r="BE296" s="14">
        <f t="shared" si="55"/>
        <v>0</v>
      </c>
      <c r="BF296" s="14">
        <f t="shared" si="56"/>
        <v>1200</v>
      </c>
      <c r="BG296" s="14">
        <f t="shared" si="57"/>
        <v>480</v>
      </c>
      <c r="BH296" s="14">
        <f t="shared" si="58"/>
        <v>960</v>
      </c>
      <c r="CF296" s="64">
        <v>292</v>
      </c>
      <c r="CG296" s="64">
        <v>3</v>
      </c>
      <c r="CH296" s="64" t="s">
        <v>380</v>
      </c>
      <c r="CI296" s="64">
        <v>92</v>
      </c>
      <c r="CJ296" s="64"/>
      <c r="CK296" s="64"/>
      <c r="CL296" s="64"/>
      <c r="CM296" s="64" t="s">
        <v>584</v>
      </c>
      <c r="CN296" s="64">
        <v>31500</v>
      </c>
      <c r="CO296" s="64" t="s">
        <v>585</v>
      </c>
      <c r="CP296" s="64">
        <v>105</v>
      </c>
      <c r="CQ296" s="64"/>
      <c r="CR296" s="64"/>
      <c r="CS296" s="64" t="s">
        <v>585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3"/>
        <v>0</v>
      </c>
      <c r="BD297" s="14">
        <f t="shared" si="54"/>
        <v>480</v>
      </c>
      <c r="BE297" s="14">
        <f t="shared" si="55"/>
        <v>0</v>
      </c>
      <c r="BF297" s="14">
        <f t="shared" si="56"/>
        <v>1200</v>
      </c>
      <c r="BG297" s="14">
        <f t="shared" si="57"/>
        <v>480</v>
      </c>
      <c r="BH297" s="14">
        <f t="shared" si="58"/>
        <v>960</v>
      </c>
      <c r="CF297" s="64">
        <v>293</v>
      </c>
      <c r="CG297" s="64">
        <v>3</v>
      </c>
      <c r="CH297" s="64" t="s">
        <v>380</v>
      </c>
      <c r="CI297" s="64">
        <v>93</v>
      </c>
      <c r="CJ297" s="64"/>
      <c r="CK297" s="64"/>
      <c r="CL297" s="64"/>
      <c r="CM297" s="64" t="s">
        <v>584</v>
      </c>
      <c r="CN297" s="64">
        <v>31500</v>
      </c>
      <c r="CO297" s="64" t="s">
        <v>585</v>
      </c>
      <c r="CP297" s="64">
        <v>105</v>
      </c>
      <c r="CQ297" s="64"/>
      <c r="CR297" s="64"/>
      <c r="CS297" s="64" t="s">
        <v>585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9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60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61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2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7"/>
        <v>480</v>
      </c>
      <c r="BH298" s="14">
        <f t="shared" si="58"/>
        <v>960</v>
      </c>
      <c r="CF298" s="64">
        <v>294</v>
      </c>
      <c r="CG298" s="64">
        <v>3</v>
      </c>
      <c r="CH298" s="64" t="s">
        <v>380</v>
      </c>
      <c r="CI298" s="64">
        <v>94</v>
      </c>
      <c r="CJ298" s="64"/>
      <c r="CK298" s="64"/>
      <c r="CL298" s="64"/>
      <c r="CM298" s="64" t="s">
        <v>584</v>
      </c>
      <c r="CN298" s="64">
        <v>31500</v>
      </c>
      <c r="CO298" s="64" t="s">
        <v>585</v>
      </c>
      <c r="CP298" s="64">
        <v>105</v>
      </c>
      <c r="CQ298" s="64"/>
      <c r="CR298" s="64"/>
      <c r="CS298" s="64" t="s">
        <v>585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9"/>
        <v>0</v>
      </c>
      <c r="BD299" s="14">
        <f t="shared" si="60"/>
        <v>480</v>
      </c>
      <c r="BE299" s="14">
        <f t="shared" si="61"/>
        <v>0</v>
      </c>
      <c r="BF299" s="14">
        <f t="shared" si="62"/>
        <v>1200</v>
      </c>
      <c r="BG299" s="14">
        <f t="shared" si="57"/>
        <v>480</v>
      </c>
      <c r="BH299" s="14">
        <f t="shared" si="58"/>
        <v>960</v>
      </c>
      <c r="CF299" s="64">
        <v>295</v>
      </c>
      <c r="CG299" s="64">
        <v>3</v>
      </c>
      <c r="CH299" s="64" t="s">
        <v>380</v>
      </c>
      <c r="CI299" s="64">
        <v>95</v>
      </c>
      <c r="CJ299" s="64"/>
      <c r="CK299" s="64"/>
      <c r="CL299" s="64"/>
      <c r="CM299" s="64" t="s">
        <v>584</v>
      </c>
      <c r="CN299" s="64">
        <v>31500</v>
      </c>
      <c r="CO299" s="64" t="s">
        <v>585</v>
      </c>
      <c r="CP299" s="64">
        <v>105</v>
      </c>
      <c r="CQ299" s="64" t="s">
        <v>418</v>
      </c>
      <c r="CR299" s="64">
        <v>3</v>
      </c>
      <c r="CS299" s="64" t="s">
        <v>585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9"/>
        <v>0</v>
      </c>
      <c r="BD300" s="14">
        <f t="shared" si="60"/>
        <v>480</v>
      </c>
      <c r="BE300" s="14">
        <f t="shared" si="61"/>
        <v>0</v>
      </c>
      <c r="BF300" s="14">
        <f t="shared" si="62"/>
        <v>1200</v>
      </c>
      <c r="BG300" s="14">
        <f t="shared" si="57"/>
        <v>480</v>
      </c>
      <c r="BH300" s="14">
        <f t="shared" si="58"/>
        <v>960</v>
      </c>
      <c r="CF300" s="64">
        <v>296</v>
      </c>
      <c r="CG300" s="64">
        <v>3</v>
      </c>
      <c r="CH300" s="64" t="s">
        <v>380</v>
      </c>
      <c r="CI300" s="64">
        <v>96</v>
      </c>
      <c r="CJ300" s="64"/>
      <c r="CK300" s="64"/>
      <c r="CL300" s="64"/>
      <c r="CM300" s="64" t="s">
        <v>584</v>
      </c>
      <c r="CN300" s="64">
        <v>36000</v>
      </c>
      <c r="CO300" s="64" t="s">
        <v>585</v>
      </c>
      <c r="CP300" s="64">
        <v>110</v>
      </c>
      <c r="CQ300" s="64"/>
      <c r="CR300" s="64"/>
      <c r="CS300" s="64" t="s">
        <v>585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9"/>
        <v>0</v>
      </c>
      <c r="BD301" s="14">
        <f t="shared" si="60"/>
        <v>480</v>
      </c>
      <c r="BE301" s="14">
        <f t="shared" si="61"/>
        <v>0</v>
      </c>
      <c r="BF301" s="14">
        <f t="shared" si="62"/>
        <v>1200</v>
      </c>
      <c r="BG301" s="14">
        <f t="shared" si="57"/>
        <v>480</v>
      </c>
      <c r="BH301" s="14">
        <f t="shared" si="58"/>
        <v>960</v>
      </c>
      <c r="CF301" s="64">
        <v>297</v>
      </c>
      <c r="CG301" s="64">
        <v>3</v>
      </c>
      <c r="CH301" s="64" t="s">
        <v>380</v>
      </c>
      <c r="CI301" s="64">
        <v>97</v>
      </c>
      <c r="CJ301" s="64"/>
      <c r="CK301" s="64"/>
      <c r="CL301" s="64"/>
      <c r="CM301" s="64" t="s">
        <v>584</v>
      </c>
      <c r="CN301" s="64">
        <v>36000</v>
      </c>
      <c r="CO301" s="64" t="s">
        <v>585</v>
      </c>
      <c r="CP301" s="64">
        <v>110</v>
      </c>
      <c r="CQ301" s="64"/>
      <c r="CR301" s="64"/>
      <c r="CS301" s="64" t="s">
        <v>585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9"/>
        <v>0</v>
      </c>
      <c r="BD302" s="14">
        <f t="shared" si="60"/>
        <v>480</v>
      </c>
      <c r="BE302" s="14">
        <f t="shared" si="61"/>
        <v>0</v>
      </c>
      <c r="BF302" s="14">
        <f t="shared" si="62"/>
        <v>1200</v>
      </c>
      <c r="BG302" s="14">
        <f t="shared" si="57"/>
        <v>480</v>
      </c>
      <c r="BH302" s="14">
        <f t="shared" si="58"/>
        <v>960</v>
      </c>
      <c r="CF302" s="64">
        <v>298</v>
      </c>
      <c r="CG302" s="64">
        <v>3</v>
      </c>
      <c r="CH302" s="64" t="s">
        <v>380</v>
      </c>
      <c r="CI302" s="64">
        <v>98</v>
      </c>
      <c r="CJ302" s="64"/>
      <c r="CK302" s="64"/>
      <c r="CL302" s="64"/>
      <c r="CM302" s="64" t="s">
        <v>584</v>
      </c>
      <c r="CN302" s="64">
        <v>36000</v>
      </c>
      <c r="CO302" s="64" t="s">
        <v>585</v>
      </c>
      <c r="CP302" s="64">
        <v>110</v>
      </c>
      <c r="CQ302" s="64"/>
      <c r="CR302" s="64"/>
      <c r="CS302" s="64" t="s">
        <v>585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9"/>
        <v>0</v>
      </c>
      <c r="BD303" s="14">
        <f t="shared" si="60"/>
        <v>480</v>
      </c>
      <c r="BE303" s="14">
        <f t="shared" si="61"/>
        <v>0</v>
      </c>
      <c r="BF303" s="14">
        <f t="shared" si="62"/>
        <v>1200</v>
      </c>
      <c r="BG303" s="14">
        <f t="shared" si="57"/>
        <v>480</v>
      </c>
      <c r="BH303" s="14">
        <f t="shared" si="58"/>
        <v>960</v>
      </c>
      <c r="CF303" s="64">
        <v>299</v>
      </c>
      <c r="CG303" s="64">
        <v>3</v>
      </c>
      <c r="CH303" s="64" t="s">
        <v>380</v>
      </c>
      <c r="CI303" s="64">
        <v>99</v>
      </c>
      <c r="CJ303" s="64"/>
      <c r="CK303" s="64"/>
      <c r="CL303" s="64"/>
      <c r="CM303" s="64" t="s">
        <v>584</v>
      </c>
      <c r="CN303" s="64">
        <v>36000</v>
      </c>
      <c r="CO303" s="64" t="s">
        <v>585</v>
      </c>
      <c r="CP303" s="64">
        <v>110</v>
      </c>
      <c r="CQ303" s="64"/>
      <c r="CR303" s="64"/>
      <c r="CS303" s="64" t="s">
        <v>585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9"/>
        <v>0</v>
      </c>
      <c r="BD304" s="14">
        <f t="shared" si="60"/>
        <v>480</v>
      </c>
      <c r="BE304" s="14">
        <f t="shared" si="61"/>
        <v>0</v>
      </c>
      <c r="BF304" s="14">
        <f t="shared" si="62"/>
        <v>1200</v>
      </c>
      <c r="BG304" s="14">
        <f t="shared" si="57"/>
        <v>480</v>
      </c>
      <c r="BH304" s="14">
        <f t="shared" si="58"/>
        <v>960</v>
      </c>
      <c r="CF304" s="64">
        <v>300</v>
      </c>
      <c r="CG304" s="64">
        <v>3</v>
      </c>
      <c r="CH304" s="64" t="s">
        <v>380</v>
      </c>
      <c r="CI304" s="64">
        <v>100</v>
      </c>
      <c r="CJ304" s="64"/>
      <c r="CK304" s="64"/>
      <c r="CL304" s="64"/>
      <c r="CM304" s="64" t="s">
        <v>584</v>
      </c>
      <c r="CN304" s="64">
        <v>36000</v>
      </c>
      <c r="CO304" s="64" t="s">
        <v>585</v>
      </c>
      <c r="CP304" s="64">
        <v>110</v>
      </c>
      <c r="CQ304" s="64" t="s">
        <v>422</v>
      </c>
      <c r="CR304" s="64">
        <v>3</v>
      </c>
      <c r="CS304" s="64" t="s">
        <v>585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9"/>
        <v>0</v>
      </c>
      <c r="BD305" s="14">
        <f t="shared" si="60"/>
        <v>480</v>
      </c>
      <c r="BE305" s="14">
        <f t="shared" si="61"/>
        <v>0</v>
      </c>
      <c r="BF305" s="14">
        <f t="shared" si="62"/>
        <v>1200</v>
      </c>
      <c r="BG305" s="14">
        <f t="shared" si="57"/>
        <v>480</v>
      </c>
      <c r="BH305" s="14">
        <f t="shared" si="58"/>
        <v>960</v>
      </c>
      <c r="CF305" s="64">
        <v>301</v>
      </c>
      <c r="CG305" s="64">
        <v>4</v>
      </c>
      <c r="CH305" s="64" t="s">
        <v>380</v>
      </c>
      <c r="CI305" s="64">
        <v>1</v>
      </c>
      <c r="CJ305" s="64"/>
      <c r="CK305" s="64"/>
      <c r="CL305" s="64"/>
      <c r="CM305" s="64" t="s">
        <v>584</v>
      </c>
      <c r="CN305" s="64">
        <v>5760</v>
      </c>
      <c r="CO305" s="64" t="s">
        <v>585</v>
      </c>
      <c r="CP305" s="64">
        <v>20</v>
      </c>
      <c r="CQ305" s="64"/>
      <c r="CR305" s="64"/>
      <c r="CS305" s="64" t="s">
        <v>585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9"/>
        <v>0</v>
      </c>
      <c r="BD306" s="14">
        <f t="shared" si="60"/>
        <v>480</v>
      </c>
      <c r="BE306" s="14">
        <f t="shared" si="61"/>
        <v>0</v>
      </c>
      <c r="BF306" s="14">
        <f t="shared" si="62"/>
        <v>1200</v>
      </c>
      <c r="BG306" s="14">
        <f t="shared" si="57"/>
        <v>480</v>
      </c>
      <c r="BH306" s="14">
        <f t="shared" si="58"/>
        <v>960</v>
      </c>
      <c r="CF306" s="64">
        <v>302</v>
      </c>
      <c r="CG306" s="64">
        <v>4</v>
      </c>
      <c r="CH306" s="64" t="s">
        <v>380</v>
      </c>
      <c r="CI306" s="64">
        <v>2</v>
      </c>
      <c r="CJ306" s="64"/>
      <c r="CK306" s="64"/>
      <c r="CL306" s="64"/>
      <c r="CM306" s="64" t="s">
        <v>584</v>
      </c>
      <c r="CN306" s="64">
        <v>5760</v>
      </c>
      <c r="CO306" s="64" t="s">
        <v>585</v>
      </c>
      <c r="CP306" s="64">
        <v>20</v>
      </c>
      <c r="CQ306" s="64" t="s">
        <v>420</v>
      </c>
      <c r="CR306" s="64">
        <v>1</v>
      </c>
      <c r="CS306" s="64" t="s">
        <v>585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9"/>
        <v>0</v>
      </c>
      <c r="BD307" s="14">
        <f t="shared" si="60"/>
        <v>480</v>
      </c>
      <c r="BE307" s="14">
        <f t="shared" si="61"/>
        <v>0</v>
      </c>
      <c r="BF307" s="14">
        <f t="shared" si="62"/>
        <v>1200</v>
      </c>
      <c r="BG307" s="14">
        <f t="shared" si="57"/>
        <v>480</v>
      </c>
      <c r="BH307" s="14">
        <f t="shared" si="58"/>
        <v>960</v>
      </c>
      <c r="CF307" s="64">
        <v>303</v>
      </c>
      <c r="CG307" s="64">
        <v>4</v>
      </c>
      <c r="CH307" s="64" t="s">
        <v>380</v>
      </c>
      <c r="CI307" s="64">
        <v>3</v>
      </c>
      <c r="CJ307" s="64"/>
      <c r="CK307" s="64"/>
      <c r="CL307" s="64"/>
      <c r="CM307" s="64" t="s">
        <v>584</v>
      </c>
      <c r="CN307" s="64">
        <v>5760</v>
      </c>
      <c r="CO307" s="64" t="s">
        <v>585</v>
      </c>
      <c r="CP307" s="64">
        <v>20</v>
      </c>
      <c r="CQ307" s="64"/>
      <c r="CR307" s="64"/>
      <c r="CS307" s="64" t="s">
        <v>585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9"/>
        <v>0</v>
      </c>
      <c r="BD308" s="14">
        <f t="shared" si="60"/>
        <v>480</v>
      </c>
      <c r="BE308" s="14">
        <f t="shared" si="61"/>
        <v>0</v>
      </c>
      <c r="BF308" s="14">
        <f t="shared" si="62"/>
        <v>1200</v>
      </c>
      <c r="BG308" s="14">
        <f t="shared" si="57"/>
        <v>480</v>
      </c>
      <c r="BH308" s="14">
        <f t="shared" si="58"/>
        <v>960</v>
      </c>
      <c r="CF308" s="64">
        <v>304</v>
      </c>
      <c r="CG308" s="64">
        <v>4</v>
      </c>
      <c r="CH308" s="64" t="s">
        <v>380</v>
      </c>
      <c r="CI308" s="64">
        <v>4</v>
      </c>
      <c r="CJ308" s="64"/>
      <c r="CK308" s="64"/>
      <c r="CL308" s="64"/>
      <c r="CM308" s="64" t="s">
        <v>584</v>
      </c>
      <c r="CN308" s="64">
        <v>5760</v>
      </c>
      <c r="CO308" s="64" t="s">
        <v>585</v>
      </c>
      <c r="CP308" s="64">
        <v>20</v>
      </c>
      <c r="CQ308" s="64" t="s">
        <v>421</v>
      </c>
      <c r="CR308" s="64">
        <v>1</v>
      </c>
      <c r="CS308" s="64" t="s">
        <v>585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9"/>
        <v>0</v>
      </c>
      <c r="BD309" s="14">
        <f t="shared" si="60"/>
        <v>480</v>
      </c>
      <c r="BE309" s="14">
        <f t="shared" si="61"/>
        <v>0</v>
      </c>
      <c r="BF309" s="14">
        <f t="shared" si="62"/>
        <v>1200</v>
      </c>
      <c r="BG309" s="14">
        <f t="shared" si="57"/>
        <v>480</v>
      </c>
      <c r="BH309" s="14">
        <f t="shared" si="58"/>
        <v>960</v>
      </c>
      <c r="CF309" s="64">
        <v>305</v>
      </c>
      <c r="CG309" s="64">
        <v>4</v>
      </c>
      <c r="CH309" s="64" t="s">
        <v>380</v>
      </c>
      <c r="CI309" s="64">
        <v>5</v>
      </c>
      <c r="CJ309" s="64"/>
      <c r="CK309" s="64"/>
      <c r="CL309" s="64"/>
      <c r="CM309" s="64" t="s">
        <v>584</v>
      </c>
      <c r="CN309" s="64">
        <v>5760</v>
      </c>
      <c r="CO309" s="64" t="s">
        <v>585</v>
      </c>
      <c r="CP309" s="64">
        <v>20</v>
      </c>
      <c r="CQ309" s="64"/>
      <c r="CR309" s="64"/>
      <c r="CS309" s="64" t="s">
        <v>585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9"/>
        <v>0</v>
      </c>
      <c r="BD310" s="14">
        <f t="shared" si="60"/>
        <v>480</v>
      </c>
      <c r="BE310" s="14">
        <f t="shared" si="61"/>
        <v>0</v>
      </c>
      <c r="BF310" s="14">
        <f t="shared" si="62"/>
        <v>1200</v>
      </c>
      <c r="BG310" s="14">
        <f t="shared" si="57"/>
        <v>480</v>
      </c>
      <c r="BH310" s="14">
        <f t="shared" si="58"/>
        <v>960</v>
      </c>
      <c r="CF310" s="64">
        <v>306</v>
      </c>
      <c r="CG310" s="64">
        <v>4</v>
      </c>
      <c r="CH310" s="64" t="s">
        <v>380</v>
      </c>
      <c r="CI310" s="64">
        <v>6</v>
      </c>
      <c r="CJ310" s="64"/>
      <c r="CK310" s="64"/>
      <c r="CL310" s="64"/>
      <c r="CM310" s="64" t="s">
        <v>584</v>
      </c>
      <c r="CN310" s="64">
        <v>7200</v>
      </c>
      <c r="CO310" s="64" t="s">
        <v>585</v>
      </c>
      <c r="CP310" s="64">
        <v>25</v>
      </c>
      <c r="CQ310" s="64"/>
      <c r="CR310" s="64"/>
      <c r="CS310" s="64" t="s">
        <v>585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9"/>
        <v>0</v>
      </c>
      <c r="BD311" s="14">
        <f t="shared" si="60"/>
        <v>480</v>
      </c>
      <c r="BE311" s="14">
        <f t="shared" si="61"/>
        <v>0</v>
      </c>
      <c r="BF311" s="14">
        <f t="shared" si="62"/>
        <v>1200</v>
      </c>
      <c r="BG311" s="14">
        <f t="shared" si="57"/>
        <v>480</v>
      </c>
      <c r="BH311" s="14">
        <f t="shared" si="58"/>
        <v>960</v>
      </c>
      <c r="CF311" s="64">
        <v>307</v>
      </c>
      <c r="CG311" s="64">
        <v>4</v>
      </c>
      <c r="CH311" s="64" t="s">
        <v>380</v>
      </c>
      <c r="CI311" s="64">
        <v>7</v>
      </c>
      <c r="CJ311" s="64"/>
      <c r="CK311" s="64"/>
      <c r="CL311" s="64"/>
      <c r="CM311" s="64" t="s">
        <v>584</v>
      </c>
      <c r="CN311" s="64">
        <v>7200</v>
      </c>
      <c r="CO311" s="64" t="s">
        <v>585</v>
      </c>
      <c r="CP311" s="64">
        <v>25</v>
      </c>
      <c r="CQ311" s="64" t="s">
        <v>424</v>
      </c>
      <c r="CR311" s="64">
        <v>1</v>
      </c>
      <c r="CS311" s="64" t="s">
        <v>585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9"/>
        <v>0</v>
      </c>
      <c r="BD312" s="14">
        <f t="shared" si="60"/>
        <v>480</v>
      </c>
      <c r="BE312" s="14">
        <f t="shared" si="61"/>
        <v>0</v>
      </c>
      <c r="BF312" s="14">
        <f t="shared" si="62"/>
        <v>1200</v>
      </c>
      <c r="BG312" s="14">
        <f t="shared" si="57"/>
        <v>480</v>
      </c>
      <c r="BH312" s="14">
        <f t="shared" si="58"/>
        <v>960</v>
      </c>
      <c r="CF312" s="64">
        <v>308</v>
      </c>
      <c r="CG312" s="64">
        <v>4</v>
      </c>
      <c r="CH312" s="64" t="s">
        <v>380</v>
      </c>
      <c r="CI312" s="64">
        <v>8</v>
      </c>
      <c r="CJ312" s="64"/>
      <c r="CK312" s="64"/>
      <c r="CL312" s="64"/>
      <c r="CM312" s="64" t="s">
        <v>584</v>
      </c>
      <c r="CN312" s="64">
        <v>7200</v>
      </c>
      <c r="CO312" s="64" t="s">
        <v>585</v>
      </c>
      <c r="CP312" s="64">
        <v>25</v>
      </c>
      <c r="CQ312" s="64"/>
      <c r="CR312" s="64"/>
      <c r="CS312" s="64" t="s">
        <v>585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9"/>
        <v>0</v>
      </c>
      <c r="BD313" s="14">
        <f t="shared" si="60"/>
        <v>480</v>
      </c>
      <c r="BE313" s="14">
        <f t="shared" si="61"/>
        <v>0</v>
      </c>
      <c r="BF313" s="14">
        <f t="shared" si="62"/>
        <v>1200</v>
      </c>
      <c r="BG313" s="14">
        <f t="shared" si="57"/>
        <v>480</v>
      </c>
      <c r="BH313" s="14">
        <f t="shared" si="58"/>
        <v>960</v>
      </c>
      <c r="CF313" s="64">
        <v>309</v>
      </c>
      <c r="CG313" s="64">
        <v>4</v>
      </c>
      <c r="CH313" s="64" t="s">
        <v>380</v>
      </c>
      <c r="CI313" s="64">
        <v>9</v>
      </c>
      <c r="CJ313" s="64"/>
      <c r="CK313" s="64"/>
      <c r="CL313" s="64"/>
      <c r="CM313" s="64" t="s">
        <v>584</v>
      </c>
      <c r="CN313" s="64">
        <v>7200</v>
      </c>
      <c r="CO313" s="64" t="s">
        <v>585</v>
      </c>
      <c r="CP313" s="64">
        <v>25</v>
      </c>
      <c r="CQ313" s="64"/>
      <c r="CR313" s="64"/>
      <c r="CS313" s="64" t="s">
        <v>585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9"/>
        <v>0</v>
      </c>
      <c r="BD314" s="14">
        <f t="shared" si="60"/>
        <v>480</v>
      </c>
      <c r="BE314" s="14">
        <f t="shared" si="61"/>
        <v>0</v>
      </c>
      <c r="BF314" s="14">
        <f t="shared" si="62"/>
        <v>1200</v>
      </c>
      <c r="BG314" s="14">
        <f t="shared" si="57"/>
        <v>480</v>
      </c>
      <c r="BH314" s="14">
        <f t="shared" si="58"/>
        <v>960</v>
      </c>
      <c r="CF314" s="64">
        <v>310</v>
      </c>
      <c r="CG314" s="64">
        <v>4</v>
      </c>
      <c r="CH314" s="64" t="s">
        <v>380</v>
      </c>
      <c r="CI314" s="64">
        <v>10</v>
      </c>
      <c r="CJ314" s="64"/>
      <c r="CK314" s="64"/>
      <c r="CL314" s="64"/>
      <c r="CM314" s="64" t="s">
        <v>584</v>
      </c>
      <c r="CN314" s="64">
        <v>7200</v>
      </c>
      <c r="CO314" s="64" t="s">
        <v>585</v>
      </c>
      <c r="CP314" s="64">
        <v>25</v>
      </c>
      <c r="CQ314" s="64" t="s">
        <v>425</v>
      </c>
      <c r="CR314" s="64">
        <v>1</v>
      </c>
      <c r="CS314" s="64" t="s">
        <v>585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9"/>
        <v>0</v>
      </c>
      <c r="BD315" s="14">
        <f t="shared" si="60"/>
        <v>480</v>
      </c>
      <c r="BE315" s="14">
        <f t="shared" si="61"/>
        <v>0</v>
      </c>
      <c r="BF315" s="14">
        <f t="shared" si="62"/>
        <v>1200</v>
      </c>
      <c r="BG315" s="14">
        <f t="shared" si="57"/>
        <v>480</v>
      </c>
      <c r="BH315" s="14">
        <f t="shared" si="58"/>
        <v>960</v>
      </c>
      <c r="CF315" s="64">
        <v>311</v>
      </c>
      <c r="CG315" s="64">
        <v>4</v>
      </c>
      <c r="CH315" s="64" t="s">
        <v>380</v>
      </c>
      <c r="CI315" s="64">
        <v>11</v>
      </c>
      <c r="CJ315" s="64"/>
      <c r="CK315" s="64"/>
      <c r="CL315" s="64"/>
      <c r="CM315" s="64" t="s">
        <v>584</v>
      </c>
      <c r="CN315" s="64">
        <v>9000</v>
      </c>
      <c r="CO315" s="64" t="s">
        <v>585</v>
      </c>
      <c r="CP315" s="64">
        <v>30</v>
      </c>
      <c r="CQ315" s="64"/>
      <c r="CR315" s="64"/>
      <c r="CS315" s="64" t="s">
        <v>585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9"/>
        <v>0</v>
      </c>
      <c r="BD316" s="14">
        <f t="shared" si="60"/>
        <v>480</v>
      </c>
      <c r="BE316" s="14">
        <f t="shared" si="61"/>
        <v>0</v>
      </c>
      <c r="BF316" s="14">
        <f t="shared" si="62"/>
        <v>1200</v>
      </c>
      <c r="BG316" s="14">
        <f t="shared" si="57"/>
        <v>480</v>
      </c>
      <c r="BH316" s="14">
        <f t="shared" si="58"/>
        <v>960</v>
      </c>
      <c r="CF316" s="64">
        <v>312</v>
      </c>
      <c r="CG316" s="64">
        <v>4</v>
      </c>
      <c r="CH316" s="64" t="s">
        <v>380</v>
      </c>
      <c r="CI316" s="64">
        <v>12</v>
      </c>
      <c r="CJ316" s="64"/>
      <c r="CK316" s="64"/>
      <c r="CL316" s="64"/>
      <c r="CM316" s="64" t="s">
        <v>584</v>
      </c>
      <c r="CN316" s="64">
        <v>9000</v>
      </c>
      <c r="CO316" s="64" t="s">
        <v>585</v>
      </c>
      <c r="CP316" s="64">
        <v>30</v>
      </c>
      <c r="CQ316" s="64"/>
      <c r="CR316" s="64"/>
      <c r="CS316" s="64" t="s">
        <v>585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9"/>
        <v>0</v>
      </c>
      <c r="BD317" s="14">
        <f t="shared" si="60"/>
        <v>480</v>
      </c>
      <c r="BE317" s="14">
        <f t="shared" si="61"/>
        <v>0</v>
      </c>
      <c r="BF317" s="14">
        <f t="shared" si="62"/>
        <v>1200</v>
      </c>
      <c r="BG317" s="14">
        <f t="shared" si="57"/>
        <v>480</v>
      </c>
      <c r="BH317" s="14">
        <f t="shared" si="58"/>
        <v>960</v>
      </c>
      <c r="CF317" s="64">
        <v>313</v>
      </c>
      <c r="CG317" s="64">
        <v>4</v>
      </c>
      <c r="CH317" s="64" t="s">
        <v>380</v>
      </c>
      <c r="CI317" s="64">
        <v>13</v>
      </c>
      <c r="CJ317" s="64"/>
      <c r="CK317" s="64"/>
      <c r="CL317" s="64"/>
      <c r="CM317" s="64" t="s">
        <v>584</v>
      </c>
      <c r="CN317" s="64">
        <v>9000</v>
      </c>
      <c r="CO317" s="64" t="s">
        <v>585</v>
      </c>
      <c r="CP317" s="64">
        <v>30</v>
      </c>
      <c r="CQ317" s="64"/>
      <c r="CR317" s="64"/>
      <c r="CS317" s="64" t="s">
        <v>585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9"/>
        <v>0</v>
      </c>
      <c r="BD318" s="14">
        <f t="shared" si="60"/>
        <v>480</v>
      </c>
      <c r="BE318" s="14">
        <f t="shared" si="61"/>
        <v>0</v>
      </c>
      <c r="BF318" s="14">
        <f t="shared" si="62"/>
        <v>1200</v>
      </c>
      <c r="BG318" s="14">
        <f t="shared" si="57"/>
        <v>480</v>
      </c>
      <c r="BH318" s="14">
        <f t="shared" si="58"/>
        <v>960</v>
      </c>
      <c r="CF318" s="64">
        <v>314</v>
      </c>
      <c r="CG318" s="64">
        <v>4</v>
      </c>
      <c r="CH318" s="64" t="s">
        <v>380</v>
      </c>
      <c r="CI318" s="64">
        <v>14</v>
      </c>
      <c r="CJ318" s="64"/>
      <c r="CK318" s="64"/>
      <c r="CL318" s="64"/>
      <c r="CM318" s="64" t="s">
        <v>584</v>
      </c>
      <c r="CN318" s="64">
        <v>9000</v>
      </c>
      <c r="CO318" s="64" t="s">
        <v>585</v>
      </c>
      <c r="CP318" s="64">
        <v>30</v>
      </c>
      <c r="CQ318" s="64"/>
      <c r="CR318" s="64"/>
      <c r="CS318" s="64" t="s">
        <v>585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9"/>
        <v>0</v>
      </c>
      <c r="BD319" s="14">
        <f t="shared" si="60"/>
        <v>480</v>
      </c>
      <c r="BE319" s="14">
        <f t="shared" si="61"/>
        <v>0</v>
      </c>
      <c r="BF319" s="14">
        <f t="shared" si="62"/>
        <v>1200</v>
      </c>
      <c r="BG319" s="14">
        <f t="shared" si="57"/>
        <v>480</v>
      </c>
      <c r="BH319" s="14">
        <f t="shared" si="58"/>
        <v>960</v>
      </c>
      <c r="CF319" s="64">
        <v>315</v>
      </c>
      <c r="CG319" s="64">
        <v>4</v>
      </c>
      <c r="CH319" s="64" t="s">
        <v>380</v>
      </c>
      <c r="CI319" s="64">
        <v>15</v>
      </c>
      <c r="CJ319" s="64"/>
      <c r="CK319" s="64"/>
      <c r="CL319" s="64"/>
      <c r="CM319" s="64" t="s">
        <v>584</v>
      </c>
      <c r="CN319" s="64">
        <v>9000</v>
      </c>
      <c r="CO319" s="64" t="s">
        <v>585</v>
      </c>
      <c r="CP319" s="64">
        <v>30</v>
      </c>
      <c r="CQ319" s="64" t="s">
        <v>420</v>
      </c>
      <c r="CR319" s="64">
        <v>2</v>
      </c>
      <c r="CS319" s="64" t="s">
        <v>585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9"/>
        <v>0</v>
      </c>
      <c r="BD320" s="14">
        <f t="shared" si="60"/>
        <v>480</v>
      </c>
      <c r="BE320" s="14">
        <f t="shared" si="61"/>
        <v>0</v>
      </c>
      <c r="BF320" s="14">
        <f t="shared" si="62"/>
        <v>1200</v>
      </c>
      <c r="BG320" s="14">
        <f t="shared" si="57"/>
        <v>480</v>
      </c>
      <c r="BH320" s="14">
        <f t="shared" si="58"/>
        <v>960</v>
      </c>
      <c r="CF320" s="64">
        <v>316</v>
      </c>
      <c r="CG320" s="64">
        <v>4</v>
      </c>
      <c r="CH320" s="64" t="s">
        <v>380</v>
      </c>
      <c r="CI320" s="64">
        <v>16</v>
      </c>
      <c r="CJ320" s="64"/>
      <c r="CK320" s="64"/>
      <c r="CL320" s="64"/>
      <c r="CM320" s="64" t="s">
        <v>584</v>
      </c>
      <c r="CN320" s="64">
        <v>10800</v>
      </c>
      <c r="CO320" s="64" t="s">
        <v>585</v>
      </c>
      <c r="CP320" s="64">
        <v>35</v>
      </c>
      <c r="CQ320" s="64"/>
      <c r="CR320" s="64"/>
      <c r="CS320" s="64" t="s">
        <v>585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9"/>
        <v>0</v>
      </c>
      <c r="BD321" s="14">
        <f t="shared" si="60"/>
        <v>480</v>
      </c>
      <c r="BE321" s="14">
        <f t="shared" si="61"/>
        <v>0</v>
      </c>
      <c r="BF321" s="14">
        <f t="shared" si="62"/>
        <v>1200</v>
      </c>
      <c r="BG321" s="14">
        <f t="shared" si="57"/>
        <v>480</v>
      </c>
      <c r="BH321" s="14">
        <f t="shared" si="58"/>
        <v>960</v>
      </c>
      <c r="CF321" s="64">
        <v>317</v>
      </c>
      <c r="CG321" s="64">
        <v>4</v>
      </c>
      <c r="CH321" s="64" t="s">
        <v>380</v>
      </c>
      <c r="CI321" s="64">
        <v>17</v>
      </c>
      <c r="CJ321" s="64"/>
      <c r="CK321" s="64"/>
      <c r="CL321" s="64"/>
      <c r="CM321" s="64" t="s">
        <v>584</v>
      </c>
      <c r="CN321" s="64">
        <v>10800</v>
      </c>
      <c r="CO321" s="64" t="s">
        <v>585</v>
      </c>
      <c r="CP321" s="64">
        <v>35</v>
      </c>
      <c r="CQ321" s="64"/>
      <c r="CR321" s="64"/>
      <c r="CS321" s="64" t="s">
        <v>585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9"/>
        <v>0</v>
      </c>
      <c r="BD322" s="14">
        <f t="shared" si="60"/>
        <v>480</v>
      </c>
      <c r="BE322" s="14">
        <f t="shared" si="61"/>
        <v>0</v>
      </c>
      <c r="BF322" s="14">
        <f t="shared" si="62"/>
        <v>1200</v>
      </c>
      <c r="BG322" s="14">
        <f t="shared" si="57"/>
        <v>480</v>
      </c>
      <c r="BH322" s="14">
        <f t="shared" si="58"/>
        <v>960</v>
      </c>
      <c r="CF322" s="64">
        <v>318</v>
      </c>
      <c r="CG322" s="64">
        <v>4</v>
      </c>
      <c r="CH322" s="64" t="s">
        <v>380</v>
      </c>
      <c r="CI322" s="64">
        <v>18</v>
      </c>
      <c r="CJ322" s="64"/>
      <c r="CK322" s="64"/>
      <c r="CL322" s="64"/>
      <c r="CM322" s="64" t="s">
        <v>584</v>
      </c>
      <c r="CN322" s="64">
        <v>10800</v>
      </c>
      <c r="CO322" s="64" t="s">
        <v>585</v>
      </c>
      <c r="CP322" s="64">
        <v>35</v>
      </c>
      <c r="CQ322" s="64"/>
      <c r="CR322" s="64"/>
      <c r="CS322" s="64" t="s">
        <v>585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9"/>
        <v>0</v>
      </c>
      <c r="BD323" s="14">
        <f t="shared" si="60"/>
        <v>480</v>
      </c>
      <c r="BE323" s="14">
        <f t="shared" si="61"/>
        <v>0</v>
      </c>
      <c r="BF323" s="14">
        <f t="shared" si="62"/>
        <v>1200</v>
      </c>
      <c r="BG323" s="14">
        <f t="shared" si="57"/>
        <v>480</v>
      </c>
      <c r="BH323" s="14">
        <f t="shared" si="58"/>
        <v>960</v>
      </c>
      <c r="CF323" s="64">
        <v>319</v>
      </c>
      <c r="CG323" s="64">
        <v>4</v>
      </c>
      <c r="CH323" s="64" t="s">
        <v>380</v>
      </c>
      <c r="CI323" s="64">
        <v>19</v>
      </c>
      <c r="CJ323" s="64"/>
      <c r="CK323" s="64"/>
      <c r="CL323" s="64"/>
      <c r="CM323" s="64" t="s">
        <v>584</v>
      </c>
      <c r="CN323" s="64">
        <v>10800</v>
      </c>
      <c r="CO323" s="64" t="s">
        <v>585</v>
      </c>
      <c r="CP323" s="64">
        <v>35</v>
      </c>
      <c r="CQ323" s="64"/>
      <c r="CR323" s="64"/>
      <c r="CS323" s="64" t="s">
        <v>585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9"/>
        <v>0</v>
      </c>
      <c r="BD324" s="14">
        <f t="shared" si="60"/>
        <v>480</v>
      </c>
      <c r="BE324" s="14">
        <f t="shared" si="61"/>
        <v>0</v>
      </c>
      <c r="BF324" s="14">
        <f t="shared" si="62"/>
        <v>1200</v>
      </c>
      <c r="BG324" s="14">
        <f t="shared" si="57"/>
        <v>480</v>
      </c>
      <c r="BH324" s="14">
        <f t="shared" si="58"/>
        <v>960</v>
      </c>
      <c r="CF324" s="64">
        <v>320</v>
      </c>
      <c r="CG324" s="64">
        <v>4</v>
      </c>
      <c r="CH324" s="64" t="s">
        <v>380</v>
      </c>
      <c r="CI324" s="64">
        <v>20</v>
      </c>
      <c r="CJ324" s="64"/>
      <c r="CK324" s="64"/>
      <c r="CL324" s="64"/>
      <c r="CM324" s="64" t="s">
        <v>584</v>
      </c>
      <c r="CN324" s="64">
        <v>12960</v>
      </c>
      <c r="CO324" s="64" t="s">
        <v>585</v>
      </c>
      <c r="CP324" s="64">
        <v>35</v>
      </c>
      <c r="CQ324" s="64" t="s">
        <v>421</v>
      </c>
      <c r="CR324" s="64">
        <v>2</v>
      </c>
      <c r="CS324" s="64" t="s">
        <v>585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9"/>
        <v>0</v>
      </c>
      <c r="BD325" s="14">
        <f t="shared" si="60"/>
        <v>480</v>
      </c>
      <c r="BE325" s="14">
        <f t="shared" si="61"/>
        <v>0</v>
      </c>
      <c r="BF325" s="14">
        <f t="shared" si="62"/>
        <v>1200</v>
      </c>
      <c r="BG325" s="14">
        <f t="shared" si="57"/>
        <v>480</v>
      </c>
      <c r="BH325" s="14">
        <f t="shared" si="58"/>
        <v>960</v>
      </c>
      <c r="CF325" s="64">
        <v>321</v>
      </c>
      <c r="CG325" s="64">
        <v>4</v>
      </c>
      <c r="CH325" s="64" t="s">
        <v>380</v>
      </c>
      <c r="CI325" s="64">
        <v>21</v>
      </c>
      <c r="CJ325" s="64"/>
      <c r="CK325" s="64"/>
      <c r="CL325" s="64"/>
      <c r="CM325" s="64" t="s">
        <v>584</v>
      </c>
      <c r="CN325" s="64">
        <v>12960</v>
      </c>
      <c r="CO325" s="64" t="s">
        <v>585</v>
      </c>
      <c r="CP325" s="64">
        <v>40</v>
      </c>
      <c r="CQ325" s="64"/>
      <c r="CR325" s="64"/>
      <c r="CS325" s="64" t="s">
        <v>585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9"/>
        <v>0</v>
      </c>
      <c r="BD326" s="14">
        <f t="shared" si="60"/>
        <v>480</v>
      </c>
      <c r="BE326" s="14">
        <f t="shared" si="61"/>
        <v>0</v>
      </c>
      <c r="BF326" s="14">
        <f t="shared" si="62"/>
        <v>1200</v>
      </c>
      <c r="BG326" s="14">
        <f t="shared" si="57"/>
        <v>480</v>
      </c>
      <c r="BH326" s="14">
        <f t="shared" si="58"/>
        <v>960</v>
      </c>
      <c r="CF326" s="64">
        <v>322</v>
      </c>
      <c r="CG326" s="64">
        <v>4</v>
      </c>
      <c r="CH326" s="64" t="s">
        <v>380</v>
      </c>
      <c r="CI326" s="64">
        <v>22</v>
      </c>
      <c r="CJ326" s="64"/>
      <c r="CK326" s="64"/>
      <c r="CL326" s="64"/>
      <c r="CM326" s="64" t="s">
        <v>584</v>
      </c>
      <c r="CN326" s="64">
        <v>12960</v>
      </c>
      <c r="CO326" s="64" t="s">
        <v>585</v>
      </c>
      <c r="CP326" s="64">
        <v>40</v>
      </c>
      <c r="CQ326" s="64"/>
      <c r="CR326" s="64"/>
      <c r="CS326" s="64" t="s">
        <v>585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9"/>
        <v>0</v>
      </c>
      <c r="BD327" s="14">
        <f t="shared" si="60"/>
        <v>480</v>
      </c>
      <c r="BE327" s="14">
        <f t="shared" si="61"/>
        <v>0</v>
      </c>
      <c r="BF327" s="14">
        <f t="shared" si="62"/>
        <v>1200</v>
      </c>
      <c r="BG327" s="14">
        <f t="shared" ref="BG327:BG390" si="63">BC327+BD326</f>
        <v>480</v>
      </c>
      <c r="BH327" s="14">
        <f t="shared" ref="BH327:BH390" si="64">BG327*BH$3</f>
        <v>960</v>
      </c>
      <c r="CF327" s="64">
        <v>323</v>
      </c>
      <c r="CG327" s="64">
        <v>4</v>
      </c>
      <c r="CH327" s="64" t="s">
        <v>380</v>
      </c>
      <c r="CI327" s="64">
        <v>23</v>
      </c>
      <c r="CJ327" s="64"/>
      <c r="CK327" s="64"/>
      <c r="CL327" s="64"/>
      <c r="CM327" s="64" t="s">
        <v>584</v>
      </c>
      <c r="CN327" s="64">
        <v>12960</v>
      </c>
      <c r="CO327" s="64" t="s">
        <v>585</v>
      </c>
      <c r="CP327" s="64">
        <v>40</v>
      </c>
      <c r="CQ327" s="64"/>
      <c r="CR327" s="64"/>
      <c r="CS327" s="64" t="s">
        <v>585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9"/>
        <v>0</v>
      </c>
      <c r="BD328" s="14">
        <f t="shared" si="60"/>
        <v>480</v>
      </c>
      <c r="BE328" s="14">
        <f t="shared" si="61"/>
        <v>0</v>
      </c>
      <c r="BF328" s="14">
        <f t="shared" si="62"/>
        <v>1200</v>
      </c>
      <c r="BG328" s="14">
        <f t="shared" si="63"/>
        <v>480</v>
      </c>
      <c r="BH328" s="14">
        <f t="shared" si="64"/>
        <v>960</v>
      </c>
      <c r="CF328" s="64">
        <v>324</v>
      </c>
      <c r="CG328" s="64">
        <v>4</v>
      </c>
      <c r="CH328" s="64" t="s">
        <v>380</v>
      </c>
      <c r="CI328" s="64">
        <v>24</v>
      </c>
      <c r="CJ328" s="64"/>
      <c r="CK328" s="64"/>
      <c r="CL328" s="64"/>
      <c r="CM328" s="64" t="s">
        <v>584</v>
      </c>
      <c r="CN328" s="64">
        <v>12960</v>
      </c>
      <c r="CO328" s="64" t="s">
        <v>585</v>
      </c>
      <c r="CP328" s="64">
        <v>40</v>
      </c>
      <c r="CQ328" s="64"/>
      <c r="CR328" s="64"/>
      <c r="CS328" s="64" t="s">
        <v>585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9"/>
        <v>0</v>
      </c>
      <c r="BD329" s="14">
        <f t="shared" si="60"/>
        <v>480</v>
      </c>
      <c r="BE329" s="14">
        <f t="shared" si="61"/>
        <v>0</v>
      </c>
      <c r="BF329" s="14">
        <f t="shared" si="62"/>
        <v>1200</v>
      </c>
      <c r="BG329" s="14">
        <f t="shared" si="63"/>
        <v>480</v>
      </c>
      <c r="BH329" s="14">
        <f t="shared" si="64"/>
        <v>960</v>
      </c>
      <c r="CF329" s="64">
        <v>325</v>
      </c>
      <c r="CG329" s="64">
        <v>4</v>
      </c>
      <c r="CH329" s="64" t="s">
        <v>380</v>
      </c>
      <c r="CI329" s="64">
        <v>25</v>
      </c>
      <c r="CJ329" s="64"/>
      <c r="CK329" s="64"/>
      <c r="CL329" s="64"/>
      <c r="CM329" s="64" t="s">
        <v>584</v>
      </c>
      <c r="CN329" s="64">
        <v>12960</v>
      </c>
      <c r="CO329" s="64" t="s">
        <v>585</v>
      </c>
      <c r="CP329" s="64">
        <v>40</v>
      </c>
      <c r="CQ329" s="64" t="s">
        <v>424</v>
      </c>
      <c r="CR329" s="64">
        <v>2</v>
      </c>
      <c r="CS329" s="64" t="s">
        <v>585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9"/>
        <v>0</v>
      </c>
      <c r="BD330" s="14">
        <f t="shared" si="60"/>
        <v>480</v>
      </c>
      <c r="BE330" s="14">
        <f t="shared" si="61"/>
        <v>0</v>
      </c>
      <c r="BF330" s="14">
        <f t="shared" si="62"/>
        <v>1200</v>
      </c>
      <c r="BG330" s="14">
        <f t="shared" si="63"/>
        <v>480</v>
      </c>
      <c r="BH330" s="14">
        <f t="shared" si="64"/>
        <v>960</v>
      </c>
      <c r="CF330" s="64">
        <v>326</v>
      </c>
      <c r="CG330" s="64">
        <v>4</v>
      </c>
      <c r="CH330" s="64" t="s">
        <v>380</v>
      </c>
      <c r="CI330" s="64">
        <v>26</v>
      </c>
      <c r="CJ330" s="64"/>
      <c r="CK330" s="64"/>
      <c r="CL330" s="64"/>
      <c r="CM330" s="64" t="s">
        <v>584</v>
      </c>
      <c r="CN330" s="64">
        <v>12960</v>
      </c>
      <c r="CO330" s="64" t="s">
        <v>585</v>
      </c>
      <c r="CP330" s="64">
        <v>45</v>
      </c>
      <c r="CQ330" s="64"/>
      <c r="CR330" s="64"/>
      <c r="CS330" s="64" t="s">
        <v>585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9"/>
        <v>0</v>
      </c>
      <c r="BD331" s="14">
        <f t="shared" si="60"/>
        <v>480</v>
      </c>
      <c r="BE331" s="14">
        <f t="shared" si="61"/>
        <v>0</v>
      </c>
      <c r="BF331" s="14">
        <f t="shared" si="62"/>
        <v>1200</v>
      </c>
      <c r="BG331" s="14">
        <f t="shared" si="63"/>
        <v>480</v>
      </c>
      <c r="BH331" s="14">
        <f t="shared" si="64"/>
        <v>960</v>
      </c>
      <c r="CF331" s="64">
        <v>327</v>
      </c>
      <c r="CG331" s="64">
        <v>4</v>
      </c>
      <c r="CH331" s="64" t="s">
        <v>380</v>
      </c>
      <c r="CI331" s="64">
        <v>27</v>
      </c>
      <c r="CJ331" s="64"/>
      <c r="CK331" s="64"/>
      <c r="CL331" s="64"/>
      <c r="CM331" s="64" t="s">
        <v>584</v>
      </c>
      <c r="CN331" s="64">
        <v>12960</v>
      </c>
      <c r="CO331" s="64" t="s">
        <v>585</v>
      </c>
      <c r="CP331" s="64">
        <v>45</v>
      </c>
      <c r="CQ331" s="64"/>
      <c r="CR331" s="64"/>
      <c r="CS331" s="64" t="s">
        <v>585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9"/>
        <v>0</v>
      </c>
      <c r="BD332" s="14">
        <f t="shared" si="60"/>
        <v>480</v>
      </c>
      <c r="BE332" s="14">
        <f t="shared" si="61"/>
        <v>0</v>
      </c>
      <c r="BF332" s="14">
        <f t="shared" si="62"/>
        <v>1200</v>
      </c>
      <c r="BG332" s="14">
        <f t="shared" si="63"/>
        <v>480</v>
      </c>
      <c r="BH332" s="14">
        <f t="shared" si="64"/>
        <v>960</v>
      </c>
      <c r="CF332" s="64">
        <v>328</v>
      </c>
      <c r="CG332" s="64">
        <v>4</v>
      </c>
      <c r="CH332" s="64" t="s">
        <v>380</v>
      </c>
      <c r="CI332" s="64">
        <v>28</v>
      </c>
      <c r="CJ332" s="64"/>
      <c r="CK332" s="64"/>
      <c r="CL332" s="64"/>
      <c r="CM332" s="64" t="s">
        <v>584</v>
      </c>
      <c r="CN332" s="64">
        <v>12960</v>
      </c>
      <c r="CO332" s="64" t="s">
        <v>585</v>
      </c>
      <c r="CP332" s="64">
        <v>45</v>
      </c>
      <c r="CQ332" s="64"/>
      <c r="CR332" s="64"/>
      <c r="CS332" s="64" t="s">
        <v>585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9"/>
        <v>0</v>
      </c>
      <c r="BD333" s="14">
        <f t="shared" si="60"/>
        <v>480</v>
      </c>
      <c r="BE333" s="14">
        <f t="shared" si="61"/>
        <v>0</v>
      </c>
      <c r="BF333" s="14">
        <f t="shared" si="62"/>
        <v>1200</v>
      </c>
      <c r="BG333" s="14">
        <f t="shared" si="63"/>
        <v>480</v>
      </c>
      <c r="BH333" s="14">
        <f t="shared" si="64"/>
        <v>960</v>
      </c>
      <c r="CF333" s="64">
        <v>329</v>
      </c>
      <c r="CG333" s="64">
        <v>4</v>
      </c>
      <c r="CH333" s="64" t="s">
        <v>380</v>
      </c>
      <c r="CI333" s="64">
        <v>29</v>
      </c>
      <c r="CJ333" s="64"/>
      <c r="CK333" s="64"/>
      <c r="CL333" s="64"/>
      <c r="CM333" s="64" t="s">
        <v>584</v>
      </c>
      <c r="CN333" s="64">
        <v>12960</v>
      </c>
      <c r="CO333" s="64" t="s">
        <v>585</v>
      </c>
      <c r="CP333" s="64">
        <v>45</v>
      </c>
      <c r="CQ333" s="64"/>
      <c r="CR333" s="64"/>
      <c r="CS333" s="64" t="s">
        <v>585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9"/>
        <v>0</v>
      </c>
      <c r="BD334" s="14">
        <f t="shared" si="60"/>
        <v>480</v>
      </c>
      <c r="BE334" s="14">
        <f t="shared" si="61"/>
        <v>0</v>
      </c>
      <c r="BF334" s="14">
        <f t="shared" si="62"/>
        <v>1200</v>
      </c>
      <c r="BG334" s="14">
        <f t="shared" si="63"/>
        <v>480</v>
      </c>
      <c r="BH334" s="14">
        <f t="shared" si="64"/>
        <v>960</v>
      </c>
      <c r="CF334" s="64">
        <v>330</v>
      </c>
      <c r="CG334" s="64">
        <v>4</v>
      </c>
      <c r="CH334" s="64" t="s">
        <v>380</v>
      </c>
      <c r="CI334" s="64">
        <v>30</v>
      </c>
      <c r="CJ334" s="64"/>
      <c r="CK334" s="64"/>
      <c r="CL334" s="64"/>
      <c r="CM334" s="64" t="s">
        <v>584</v>
      </c>
      <c r="CN334" s="64">
        <v>16200</v>
      </c>
      <c r="CO334" s="64" t="s">
        <v>585</v>
      </c>
      <c r="CP334" s="64">
        <v>45</v>
      </c>
      <c r="CQ334" s="64" t="s">
        <v>425</v>
      </c>
      <c r="CR334" s="64">
        <v>2</v>
      </c>
      <c r="CS334" s="64" t="s">
        <v>585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9"/>
        <v>0</v>
      </c>
      <c r="BD335" s="14">
        <f t="shared" si="60"/>
        <v>480</v>
      </c>
      <c r="BE335" s="14">
        <f t="shared" si="61"/>
        <v>0</v>
      </c>
      <c r="BF335" s="14">
        <f t="shared" si="62"/>
        <v>1200</v>
      </c>
      <c r="BG335" s="14">
        <f t="shared" si="63"/>
        <v>480</v>
      </c>
      <c r="BH335" s="14">
        <f t="shared" si="64"/>
        <v>960</v>
      </c>
      <c r="CF335" s="64">
        <v>331</v>
      </c>
      <c r="CG335" s="64">
        <v>4</v>
      </c>
      <c r="CH335" s="64" t="s">
        <v>380</v>
      </c>
      <c r="CI335" s="64">
        <v>31</v>
      </c>
      <c r="CJ335" s="64"/>
      <c r="CK335" s="64"/>
      <c r="CL335" s="64"/>
      <c r="CM335" s="64" t="s">
        <v>584</v>
      </c>
      <c r="CN335" s="64">
        <v>16200</v>
      </c>
      <c r="CO335" s="64" t="s">
        <v>585</v>
      </c>
      <c r="CP335" s="64">
        <v>50</v>
      </c>
      <c r="CQ335" s="64"/>
      <c r="CR335" s="64"/>
      <c r="CS335" s="64" t="s">
        <v>585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9"/>
        <v>0</v>
      </c>
      <c r="BD336" s="14">
        <f t="shared" si="60"/>
        <v>480</v>
      </c>
      <c r="BE336" s="14">
        <f t="shared" si="61"/>
        <v>0</v>
      </c>
      <c r="BF336" s="14">
        <f t="shared" si="62"/>
        <v>1200</v>
      </c>
      <c r="BG336" s="14">
        <f t="shared" si="63"/>
        <v>480</v>
      </c>
      <c r="BH336" s="14">
        <f t="shared" si="64"/>
        <v>960</v>
      </c>
      <c r="CF336" s="64">
        <v>332</v>
      </c>
      <c r="CG336" s="64">
        <v>4</v>
      </c>
      <c r="CH336" s="64" t="s">
        <v>380</v>
      </c>
      <c r="CI336" s="64">
        <v>32</v>
      </c>
      <c r="CJ336" s="64"/>
      <c r="CK336" s="64"/>
      <c r="CL336" s="64"/>
      <c r="CM336" s="64" t="s">
        <v>584</v>
      </c>
      <c r="CN336" s="64">
        <v>16200</v>
      </c>
      <c r="CO336" s="64" t="s">
        <v>585</v>
      </c>
      <c r="CP336" s="64">
        <v>50</v>
      </c>
      <c r="CQ336" s="64"/>
      <c r="CR336" s="64"/>
      <c r="CS336" s="64" t="s">
        <v>585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9"/>
        <v>0</v>
      </c>
      <c r="BD337" s="14">
        <f t="shared" si="60"/>
        <v>480</v>
      </c>
      <c r="BE337" s="14">
        <f t="shared" si="61"/>
        <v>0</v>
      </c>
      <c r="BF337" s="14">
        <f t="shared" si="62"/>
        <v>1200</v>
      </c>
      <c r="BG337" s="14">
        <f t="shared" si="63"/>
        <v>480</v>
      </c>
      <c r="BH337" s="14">
        <f t="shared" si="64"/>
        <v>960</v>
      </c>
      <c r="CF337" s="64">
        <v>333</v>
      </c>
      <c r="CG337" s="64">
        <v>4</v>
      </c>
      <c r="CH337" s="64" t="s">
        <v>380</v>
      </c>
      <c r="CI337" s="64">
        <v>33</v>
      </c>
      <c r="CJ337" s="64"/>
      <c r="CK337" s="64"/>
      <c r="CL337" s="64"/>
      <c r="CM337" s="64" t="s">
        <v>584</v>
      </c>
      <c r="CN337" s="64">
        <v>16200</v>
      </c>
      <c r="CO337" s="64" t="s">
        <v>585</v>
      </c>
      <c r="CP337" s="64">
        <v>50</v>
      </c>
      <c r="CQ337" s="64"/>
      <c r="CR337" s="64"/>
      <c r="CS337" s="64" t="s">
        <v>585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9"/>
        <v>0</v>
      </c>
      <c r="BD338" s="14">
        <f t="shared" si="60"/>
        <v>480</v>
      </c>
      <c r="BE338" s="14">
        <f t="shared" si="61"/>
        <v>0</v>
      </c>
      <c r="BF338" s="14">
        <f t="shared" si="62"/>
        <v>1200</v>
      </c>
      <c r="BG338" s="14">
        <f t="shared" si="63"/>
        <v>480</v>
      </c>
      <c r="BH338" s="14">
        <f t="shared" si="64"/>
        <v>960</v>
      </c>
      <c r="CF338" s="64">
        <v>334</v>
      </c>
      <c r="CG338" s="64">
        <v>4</v>
      </c>
      <c r="CH338" s="64" t="s">
        <v>380</v>
      </c>
      <c r="CI338" s="64">
        <v>34</v>
      </c>
      <c r="CJ338" s="64"/>
      <c r="CK338" s="64"/>
      <c r="CL338" s="64"/>
      <c r="CM338" s="64" t="s">
        <v>584</v>
      </c>
      <c r="CN338" s="64">
        <v>16200</v>
      </c>
      <c r="CO338" s="64" t="s">
        <v>585</v>
      </c>
      <c r="CP338" s="64">
        <v>50</v>
      </c>
      <c r="CQ338" s="64"/>
      <c r="CR338" s="64"/>
      <c r="CS338" s="64" t="s">
        <v>585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9"/>
        <v>0</v>
      </c>
      <c r="BD339" s="14">
        <f t="shared" si="60"/>
        <v>480</v>
      </c>
      <c r="BE339" s="14">
        <f t="shared" si="61"/>
        <v>0</v>
      </c>
      <c r="BF339" s="14">
        <f t="shared" si="62"/>
        <v>1200</v>
      </c>
      <c r="BG339" s="14">
        <f t="shared" si="63"/>
        <v>480</v>
      </c>
      <c r="BH339" s="14">
        <f t="shared" si="64"/>
        <v>960</v>
      </c>
      <c r="CF339" s="64">
        <v>335</v>
      </c>
      <c r="CG339" s="64">
        <v>4</v>
      </c>
      <c r="CH339" s="64" t="s">
        <v>380</v>
      </c>
      <c r="CI339" s="64">
        <v>35</v>
      </c>
      <c r="CJ339" s="64"/>
      <c r="CK339" s="64"/>
      <c r="CL339" s="64"/>
      <c r="CM339" s="64" t="s">
        <v>584</v>
      </c>
      <c r="CN339" s="64">
        <v>16200</v>
      </c>
      <c r="CO339" s="64" t="s">
        <v>585</v>
      </c>
      <c r="CP339" s="64">
        <v>50</v>
      </c>
      <c r="CQ339" s="64" t="s">
        <v>420</v>
      </c>
      <c r="CR339" s="64">
        <v>2</v>
      </c>
      <c r="CS339" s="64" t="s">
        <v>585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9"/>
        <v>0</v>
      </c>
      <c r="BD340" s="14">
        <f t="shared" si="60"/>
        <v>480</v>
      </c>
      <c r="BE340" s="14">
        <f t="shared" si="61"/>
        <v>0</v>
      </c>
      <c r="BF340" s="14">
        <f t="shared" si="62"/>
        <v>1200</v>
      </c>
      <c r="BG340" s="14">
        <f t="shared" si="63"/>
        <v>480</v>
      </c>
      <c r="BH340" s="14">
        <f t="shared" si="64"/>
        <v>960</v>
      </c>
      <c r="CF340" s="64">
        <v>336</v>
      </c>
      <c r="CG340" s="64">
        <v>4</v>
      </c>
      <c r="CH340" s="64" t="s">
        <v>380</v>
      </c>
      <c r="CI340" s="64">
        <v>36</v>
      </c>
      <c r="CJ340" s="64"/>
      <c r="CK340" s="64"/>
      <c r="CL340" s="64"/>
      <c r="CM340" s="64" t="s">
        <v>584</v>
      </c>
      <c r="CN340" s="64">
        <v>16200</v>
      </c>
      <c r="CO340" s="64" t="s">
        <v>585</v>
      </c>
      <c r="CP340" s="64">
        <v>55</v>
      </c>
      <c r="CQ340" s="64"/>
      <c r="CR340" s="64"/>
      <c r="CS340" s="64" t="s">
        <v>585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9"/>
        <v>0</v>
      </c>
      <c r="BD341" s="14">
        <f t="shared" si="60"/>
        <v>480</v>
      </c>
      <c r="BE341" s="14">
        <f t="shared" si="61"/>
        <v>0</v>
      </c>
      <c r="BF341" s="14">
        <f t="shared" si="62"/>
        <v>1200</v>
      </c>
      <c r="BG341" s="14">
        <f t="shared" si="63"/>
        <v>480</v>
      </c>
      <c r="BH341" s="14">
        <f t="shared" si="64"/>
        <v>960</v>
      </c>
      <c r="CF341" s="64">
        <v>337</v>
      </c>
      <c r="CG341" s="64">
        <v>4</v>
      </c>
      <c r="CH341" s="64" t="s">
        <v>380</v>
      </c>
      <c r="CI341" s="64">
        <v>37</v>
      </c>
      <c r="CJ341" s="64"/>
      <c r="CK341" s="64"/>
      <c r="CL341" s="64"/>
      <c r="CM341" s="64" t="s">
        <v>584</v>
      </c>
      <c r="CN341" s="64">
        <v>16200</v>
      </c>
      <c r="CO341" s="64" t="s">
        <v>585</v>
      </c>
      <c r="CP341" s="64">
        <v>55</v>
      </c>
      <c r="CQ341" s="64"/>
      <c r="CR341" s="64"/>
      <c r="CS341" s="64" t="s">
        <v>585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9"/>
        <v>0</v>
      </c>
      <c r="BD342" s="14">
        <f t="shared" si="60"/>
        <v>480</v>
      </c>
      <c r="BE342" s="14">
        <f t="shared" si="61"/>
        <v>0</v>
      </c>
      <c r="BF342" s="14">
        <f t="shared" si="62"/>
        <v>1200</v>
      </c>
      <c r="BG342" s="14">
        <f t="shared" si="63"/>
        <v>480</v>
      </c>
      <c r="BH342" s="14">
        <f t="shared" si="64"/>
        <v>960</v>
      </c>
      <c r="CF342" s="64">
        <v>338</v>
      </c>
      <c r="CG342" s="64">
        <v>4</v>
      </c>
      <c r="CH342" s="64" t="s">
        <v>380</v>
      </c>
      <c r="CI342" s="64">
        <v>38</v>
      </c>
      <c r="CJ342" s="64"/>
      <c r="CK342" s="64"/>
      <c r="CL342" s="64"/>
      <c r="CM342" s="64" t="s">
        <v>584</v>
      </c>
      <c r="CN342" s="64">
        <v>16200</v>
      </c>
      <c r="CO342" s="64" t="s">
        <v>585</v>
      </c>
      <c r="CP342" s="64">
        <v>55</v>
      </c>
      <c r="CQ342" s="64"/>
      <c r="CR342" s="64"/>
      <c r="CS342" s="64" t="s">
        <v>585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9"/>
        <v>0</v>
      </c>
      <c r="BD343" s="14">
        <f t="shared" si="60"/>
        <v>480</v>
      </c>
      <c r="BE343" s="14">
        <f t="shared" si="61"/>
        <v>0</v>
      </c>
      <c r="BF343" s="14">
        <f t="shared" si="62"/>
        <v>1200</v>
      </c>
      <c r="BG343" s="14">
        <f t="shared" si="63"/>
        <v>480</v>
      </c>
      <c r="BH343" s="14">
        <f t="shared" si="64"/>
        <v>960</v>
      </c>
      <c r="CF343" s="64">
        <v>339</v>
      </c>
      <c r="CG343" s="64">
        <v>4</v>
      </c>
      <c r="CH343" s="64" t="s">
        <v>380</v>
      </c>
      <c r="CI343" s="64">
        <v>39</v>
      </c>
      <c r="CJ343" s="64"/>
      <c r="CK343" s="64"/>
      <c r="CL343" s="64"/>
      <c r="CM343" s="64" t="s">
        <v>584</v>
      </c>
      <c r="CN343" s="64">
        <v>16200</v>
      </c>
      <c r="CO343" s="64" t="s">
        <v>585</v>
      </c>
      <c r="CP343" s="64">
        <v>55</v>
      </c>
      <c r="CQ343" s="64"/>
      <c r="CR343" s="64"/>
      <c r="CS343" s="64" t="s">
        <v>585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9"/>
        <v>0</v>
      </c>
      <c r="BD344" s="14">
        <f t="shared" si="60"/>
        <v>480</v>
      </c>
      <c r="BE344" s="14">
        <f t="shared" si="61"/>
        <v>0</v>
      </c>
      <c r="BF344" s="14">
        <f t="shared" si="62"/>
        <v>1200</v>
      </c>
      <c r="BG344" s="14">
        <f t="shared" si="63"/>
        <v>480</v>
      </c>
      <c r="BH344" s="14">
        <f t="shared" si="64"/>
        <v>960</v>
      </c>
      <c r="CF344" s="64">
        <v>340</v>
      </c>
      <c r="CG344" s="64">
        <v>4</v>
      </c>
      <c r="CH344" s="64" t="s">
        <v>380</v>
      </c>
      <c r="CI344" s="64">
        <v>40</v>
      </c>
      <c r="CJ344" s="64"/>
      <c r="CK344" s="64"/>
      <c r="CL344" s="64"/>
      <c r="CM344" s="64" t="s">
        <v>584</v>
      </c>
      <c r="CN344" s="64">
        <v>16200</v>
      </c>
      <c r="CO344" s="64" t="s">
        <v>585</v>
      </c>
      <c r="CP344" s="64">
        <v>55</v>
      </c>
      <c r="CQ344" s="64" t="s">
        <v>421</v>
      </c>
      <c r="CR344" s="64">
        <v>2</v>
      </c>
      <c r="CS344" s="64" t="s">
        <v>585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9"/>
        <v>0</v>
      </c>
      <c r="BD345" s="14">
        <f t="shared" si="60"/>
        <v>480</v>
      </c>
      <c r="BE345" s="14">
        <f t="shared" si="61"/>
        <v>0</v>
      </c>
      <c r="BF345" s="14">
        <f t="shared" si="62"/>
        <v>1200</v>
      </c>
      <c r="BG345" s="14">
        <f t="shared" si="63"/>
        <v>480</v>
      </c>
      <c r="BH345" s="14">
        <f t="shared" si="64"/>
        <v>960</v>
      </c>
      <c r="CF345" s="64">
        <v>341</v>
      </c>
      <c r="CG345" s="64">
        <v>4</v>
      </c>
      <c r="CH345" s="64" t="s">
        <v>380</v>
      </c>
      <c r="CI345" s="64">
        <v>41</v>
      </c>
      <c r="CJ345" s="64"/>
      <c r="CK345" s="64"/>
      <c r="CL345" s="64"/>
      <c r="CM345" s="64" t="s">
        <v>584</v>
      </c>
      <c r="CN345" s="64">
        <v>16200</v>
      </c>
      <c r="CO345" s="64" t="s">
        <v>585</v>
      </c>
      <c r="CP345" s="64">
        <v>60</v>
      </c>
      <c r="CQ345" s="64"/>
      <c r="CR345" s="64"/>
      <c r="CS345" s="64" t="s">
        <v>585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9"/>
        <v>0</v>
      </c>
      <c r="BD346" s="14">
        <f t="shared" si="60"/>
        <v>480</v>
      </c>
      <c r="BE346" s="14">
        <f t="shared" si="61"/>
        <v>0</v>
      </c>
      <c r="BF346" s="14">
        <f t="shared" si="62"/>
        <v>1200</v>
      </c>
      <c r="BG346" s="14">
        <f t="shared" si="63"/>
        <v>480</v>
      </c>
      <c r="BH346" s="14">
        <f t="shared" si="64"/>
        <v>960</v>
      </c>
      <c r="CF346" s="64">
        <v>342</v>
      </c>
      <c r="CG346" s="64">
        <v>4</v>
      </c>
      <c r="CH346" s="64" t="s">
        <v>380</v>
      </c>
      <c r="CI346" s="64">
        <v>42</v>
      </c>
      <c r="CJ346" s="64"/>
      <c r="CK346" s="64"/>
      <c r="CL346" s="64"/>
      <c r="CM346" s="64" t="s">
        <v>584</v>
      </c>
      <c r="CN346" s="64">
        <v>16200</v>
      </c>
      <c r="CO346" s="64" t="s">
        <v>585</v>
      </c>
      <c r="CP346" s="64">
        <v>60</v>
      </c>
      <c r="CQ346" s="64"/>
      <c r="CR346" s="64"/>
      <c r="CS346" s="64" t="s">
        <v>585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9"/>
        <v>0</v>
      </c>
      <c r="BD347" s="14">
        <f t="shared" si="60"/>
        <v>480</v>
      </c>
      <c r="BE347" s="14">
        <f t="shared" si="61"/>
        <v>0</v>
      </c>
      <c r="BF347" s="14">
        <f t="shared" si="62"/>
        <v>1200</v>
      </c>
      <c r="BG347" s="14">
        <f t="shared" si="63"/>
        <v>480</v>
      </c>
      <c r="BH347" s="14">
        <f t="shared" si="64"/>
        <v>960</v>
      </c>
      <c r="CF347" s="64">
        <v>343</v>
      </c>
      <c r="CG347" s="64">
        <v>4</v>
      </c>
      <c r="CH347" s="64" t="s">
        <v>380</v>
      </c>
      <c r="CI347" s="64">
        <v>43</v>
      </c>
      <c r="CJ347" s="64"/>
      <c r="CK347" s="64"/>
      <c r="CL347" s="64"/>
      <c r="CM347" s="64" t="s">
        <v>584</v>
      </c>
      <c r="CN347" s="64">
        <v>16200</v>
      </c>
      <c r="CO347" s="64" t="s">
        <v>585</v>
      </c>
      <c r="CP347" s="64">
        <v>60</v>
      </c>
      <c r="CQ347" s="64"/>
      <c r="CR347" s="64"/>
      <c r="CS347" s="64" t="s">
        <v>585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9"/>
        <v>0</v>
      </c>
      <c r="BD348" s="14">
        <f t="shared" si="60"/>
        <v>480</v>
      </c>
      <c r="BE348" s="14">
        <f t="shared" si="61"/>
        <v>0</v>
      </c>
      <c r="BF348" s="14">
        <f t="shared" si="62"/>
        <v>1200</v>
      </c>
      <c r="BG348" s="14">
        <f t="shared" si="63"/>
        <v>480</v>
      </c>
      <c r="BH348" s="14">
        <f t="shared" si="64"/>
        <v>960</v>
      </c>
      <c r="CF348" s="64">
        <v>344</v>
      </c>
      <c r="CG348" s="64">
        <v>4</v>
      </c>
      <c r="CH348" s="64" t="s">
        <v>380</v>
      </c>
      <c r="CI348" s="64">
        <v>44</v>
      </c>
      <c r="CJ348" s="64"/>
      <c r="CK348" s="64"/>
      <c r="CL348" s="64"/>
      <c r="CM348" s="64" t="s">
        <v>584</v>
      </c>
      <c r="CN348" s="64">
        <v>16200</v>
      </c>
      <c r="CO348" s="64" t="s">
        <v>585</v>
      </c>
      <c r="CP348" s="64">
        <v>60</v>
      </c>
      <c r="CQ348" s="64"/>
      <c r="CR348" s="64"/>
      <c r="CS348" s="64" t="s">
        <v>585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9"/>
        <v>0</v>
      </c>
      <c r="BD349" s="14">
        <f t="shared" si="60"/>
        <v>480</v>
      </c>
      <c r="BE349" s="14">
        <f t="shared" si="61"/>
        <v>0</v>
      </c>
      <c r="BF349" s="14">
        <f t="shared" si="62"/>
        <v>1200</v>
      </c>
      <c r="BG349" s="14">
        <f t="shared" si="63"/>
        <v>480</v>
      </c>
      <c r="BH349" s="14">
        <f t="shared" si="64"/>
        <v>960</v>
      </c>
      <c r="CF349" s="64">
        <v>345</v>
      </c>
      <c r="CG349" s="64">
        <v>4</v>
      </c>
      <c r="CH349" s="64" t="s">
        <v>380</v>
      </c>
      <c r="CI349" s="64">
        <v>45</v>
      </c>
      <c r="CJ349" s="64"/>
      <c r="CK349" s="64"/>
      <c r="CL349" s="64"/>
      <c r="CM349" s="64" t="s">
        <v>584</v>
      </c>
      <c r="CN349" s="64">
        <v>19800</v>
      </c>
      <c r="CO349" s="64" t="s">
        <v>585</v>
      </c>
      <c r="CP349" s="64">
        <v>60</v>
      </c>
      <c r="CQ349" s="64" t="s">
        <v>424</v>
      </c>
      <c r="CR349" s="64">
        <v>2</v>
      </c>
      <c r="CS349" s="64" t="s">
        <v>585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9"/>
        <v>0</v>
      </c>
      <c r="BD350" s="14">
        <f t="shared" si="60"/>
        <v>480</v>
      </c>
      <c r="BE350" s="14">
        <f t="shared" si="61"/>
        <v>0</v>
      </c>
      <c r="BF350" s="14">
        <f t="shared" si="62"/>
        <v>1200</v>
      </c>
      <c r="BG350" s="14">
        <f t="shared" si="63"/>
        <v>480</v>
      </c>
      <c r="BH350" s="14">
        <f t="shared" si="64"/>
        <v>960</v>
      </c>
      <c r="CF350" s="64">
        <v>346</v>
      </c>
      <c r="CG350" s="64">
        <v>4</v>
      </c>
      <c r="CH350" s="64" t="s">
        <v>380</v>
      </c>
      <c r="CI350" s="64">
        <v>46</v>
      </c>
      <c r="CJ350" s="64"/>
      <c r="CK350" s="64"/>
      <c r="CL350" s="64"/>
      <c r="CM350" s="64" t="s">
        <v>584</v>
      </c>
      <c r="CN350" s="64">
        <v>19800</v>
      </c>
      <c r="CO350" s="64" t="s">
        <v>585</v>
      </c>
      <c r="CP350" s="64">
        <v>65</v>
      </c>
      <c r="CQ350" s="64"/>
      <c r="CR350" s="64"/>
      <c r="CS350" s="64" t="s">
        <v>585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9"/>
        <v>0</v>
      </c>
      <c r="BD351" s="14">
        <f t="shared" si="60"/>
        <v>480</v>
      </c>
      <c r="BE351" s="14">
        <f t="shared" si="61"/>
        <v>0</v>
      </c>
      <c r="BF351" s="14">
        <f t="shared" si="62"/>
        <v>1200</v>
      </c>
      <c r="BG351" s="14">
        <f t="shared" si="63"/>
        <v>480</v>
      </c>
      <c r="BH351" s="14">
        <f t="shared" si="64"/>
        <v>960</v>
      </c>
      <c r="CF351" s="64">
        <v>347</v>
      </c>
      <c r="CG351" s="64">
        <v>4</v>
      </c>
      <c r="CH351" s="64" t="s">
        <v>380</v>
      </c>
      <c r="CI351" s="64">
        <v>47</v>
      </c>
      <c r="CJ351" s="64"/>
      <c r="CK351" s="64"/>
      <c r="CL351" s="64"/>
      <c r="CM351" s="64" t="s">
        <v>584</v>
      </c>
      <c r="CN351" s="64">
        <v>19800</v>
      </c>
      <c r="CO351" s="64" t="s">
        <v>585</v>
      </c>
      <c r="CP351" s="64">
        <v>65</v>
      </c>
      <c r="CQ351" s="64"/>
      <c r="CR351" s="64"/>
      <c r="CS351" s="64" t="s">
        <v>585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9"/>
        <v>0</v>
      </c>
      <c r="BD352" s="14">
        <f t="shared" si="60"/>
        <v>480</v>
      </c>
      <c r="BE352" s="14">
        <f t="shared" si="61"/>
        <v>0</v>
      </c>
      <c r="BF352" s="14">
        <f t="shared" si="62"/>
        <v>1200</v>
      </c>
      <c r="BG352" s="14">
        <f t="shared" si="63"/>
        <v>480</v>
      </c>
      <c r="BH352" s="14">
        <f t="shared" si="64"/>
        <v>960</v>
      </c>
      <c r="CF352" s="64">
        <v>348</v>
      </c>
      <c r="CG352" s="64">
        <v>4</v>
      </c>
      <c r="CH352" s="64" t="s">
        <v>380</v>
      </c>
      <c r="CI352" s="64">
        <v>48</v>
      </c>
      <c r="CJ352" s="64"/>
      <c r="CK352" s="64"/>
      <c r="CL352" s="64"/>
      <c r="CM352" s="64" t="s">
        <v>584</v>
      </c>
      <c r="CN352" s="64">
        <v>19800</v>
      </c>
      <c r="CO352" s="64" t="s">
        <v>585</v>
      </c>
      <c r="CP352" s="64">
        <v>65</v>
      </c>
      <c r="CQ352" s="64"/>
      <c r="CR352" s="64"/>
      <c r="CS352" s="64" t="s">
        <v>585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9"/>
        <v>0</v>
      </c>
      <c r="BD353" s="14">
        <f t="shared" si="60"/>
        <v>480</v>
      </c>
      <c r="BE353" s="14">
        <f t="shared" si="61"/>
        <v>0</v>
      </c>
      <c r="BF353" s="14">
        <f t="shared" si="62"/>
        <v>1200</v>
      </c>
      <c r="BG353" s="14">
        <f t="shared" si="63"/>
        <v>480</v>
      </c>
      <c r="BH353" s="14">
        <f t="shared" si="64"/>
        <v>960</v>
      </c>
      <c r="CF353" s="64">
        <v>349</v>
      </c>
      <c r="CG353" s="64">
        <v>4</v>
      </c>
      <c r="CH353" s="64" t="s">
        <v>380</v>
      </c>
      <c r="CI353" s="64">
        <v>49</v>
      </c>
      <c r="CJ353" s="64"/>
      <c r="CK353" s="64"/>
      <c r="CL353" s="64"/>
      <c r="CM353" s="64" t="s">
        <v>584</v>
      </c>
      <c r="CN353" s="64">
        <v>19800</v>
      </c>
      <c r="CO353" s="64" t="s">
        <v>585</v>
      </c>
      <c r="CP353" s="64">
        <v>65</v>
      </c>
      <c r="CQ353" s="64"/>
      <c r="CR353" s="64"/>
      <c r="CS353" s="64" t="s">
        <v>585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9"/>
        <v>0</v>
      </c>
      <c r="BD354" s="14">
        <f t="shared" si="60"/>
        <v>480</v>
      </c>
      <c r="BE354" s="14">
        <f t="shared" si="61"/>
        <v>0</v>
      </c>
      <c r="BF354" s="14">
        <f t="shared" si="62"/>
        <v>1200</v>
      </c>
      <c r="BG354" s="14">
        <f t="shared" si="63"/>
        <v>480</v>
      </c>
      <c r="BH354" s="14">
        <f t="shared" si="64"/>
        <v>960</v>
      </c>
      <c r="CF354" s="64">
        <v>350</v>
      </c>
      <c r="CG354" s="64">
        <v>4</v>
      </c>
      <c r="CH354" s="64" t="s">
        <v>380</v>
      </c>
      <c r="CI354" s="64">
        <v>50</v>
      </c>
      <c r="CJ354" s="64"/>
      <c r="CK354" s="64"/>
      <c r="CL354" s="64"/>
      <c r="CM354" s="64" t="s">
        <v>584</v>
      </c>
      <c r="CN354" s="64">
        <v>19800</v>
      </c>
      <c r="CO354" s="64" t="s">
        <v>585</v>
      </c>
      <c r="CP354" s="64">
        <v>65</v>
      </c>
      <c r="CQ354" s="64" t="s">
        <v>425</v>
      </c>
      <c r="CR354" s="64">
        <v>2</v>
      </c>
      <c r="CS354" s="64" t="s">
        <v>585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9"/>
        <v>0</v>
      </c>
      <c r="BD355" s="14">
        <f t="shared" si="60"/>
        <v>480</v>
      </c>
      <c r="BE355" s="14">
        <f t="shared" si="61"/>
        <v>0</v>
      </c>
      <c r="BF355" s="14">
        <f t="shared" si="62"/>
        <v>1200</v>
      </c>
      <c r="BG355" s="14">
        <f t="shared" si="63"/>
        <v>480</v>
      </c>
      <c r="BH355" s="14">
        <f t="shared" si="64"/>
        <v>960</v>
      </c>
      <c r="CF355" s="64">
        <v>351</v>
      </c>
      <c r="CG355" s="64">
        <v>4</v>
      </c>
      <c r="CH355" s="64" t="s">
        <v>380</v>
      </c>
      <c r="CI355" s="64">
        <v>51</v>
      </c>
      <c r="CJ355" s="64"/>
      <c r="CK355" s="64"/>
      <c r="CL355" s="64"/>
      <c r="CM355" s="64" t="s">
        <v>584</v>
      </c>
      <c r="CN355" s="64">
        <v>19800</v>
      </c>
      <c r="CO355" s="64" t="s">
        <v>585</v>
      </c>
      <c r="CP355" s="64">
        <v>70</v>
      </c>
      <c r="CQ355" s="64"/>
      <c r="CR355" s="64"/>
      <c r="CS355" s="64" t="s">
        <v>585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9"/>
        <v>0</v>
      </c>
      <c r="BD356" s="14">
        <f t="shared" si="60"/>
        <v>480</v>
      </c>
      <c r="BE356" s="14">
        <f t="shared" si="61"/>
        <v>0</v>
      </c>
      <c r="BF356" s="14">
        <f t="shared" si="62"/>
        <v>1200</v>
      </c>
      <c r="BG356" s="14">
        <f t="shared" si="63"/>
        <v>480</v>
      </c>
      <c r="BH356" s="14">
        <f t="shared" si="64"/>
        <v>960</v>
      </c>
      <c r="CF356" s="64">
        <v>352</v>
      </c>
      <c r="CG356" s="64">
        <v>4</v>
      </c>
      <c r="CH356" s="64" t="s">
        <v>380</v>
      </c>
      <c r="CI356" s="64">
        <v>52</v>
      </c>
      <c r="CJ356" s="64"/>
      <c r="CK356" s="64"/>
      <c r="CL356" s="64"/>
      <c r="CM356" s="64" t="s">
        <v>584</v>
      </c>
      <c r="CN356" s="64">
        <v>19800</v>
      </c>
      <c r="CO356" s="64" t="s">
        <v>585</v>
      </c>
      <c r="CP356" s="64">
        <v>70</v>
      </c>
      <c r="CQ356" s="64"/>
      <c r="CR356" s="64"/>
      <c r="CS356" s="64" t="s">
        <v>585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9"/>
        <v>0</v>
      </c>
      <c r="BD357" s="14">
        <f t="shared" si="60"/>
        <v>480</v>
      </c>
      <c r="BE357" s="14">
        <f t="shared" si="61"/>
        <v>0</v>
      </c>
      <c r="BF357" s="14">
        <f t="shared" si="62"/>
        <v>1200</v>
      </c>
      <c r="BG357" s="14">
        <f t="shared" si="63"/>
        <v>480</v>
      </c>
      <c r="BH357" s="14">
        <f t="shared" si="64"/>
        <v>960</v>
      </c>
      <c r="CF357" s="64">
        <v>353</v>
      </c>
      <c r="CG357" s="64">
        <v>4</v>
      </c>
      <c r="CH357" s="64" t="s">
        <v>380</v>
      </c>
      <c r="CI357" s="64">
        <v>53</v>
      </c>
      <c r="CJ357" s="64"/>
      <c r="CK357" s="64"/>
      <c r="CL357" s="64"/>
      <c r="CM357" s="64" t="s">
        <v>584</v>
      </c>
      <c r="CN357" s="64">
        <v>19800</v>
      </c>
      <c r="CO357" s="64" t="s">
        <v>585</v>
      </c>
      <c r="CP357" s="64">
        <v>70</v>
      </c>
      <c r="CQ357" s="64"/>
      <c r="CR357" s="64"/>
      <c r="CS357" s="64" t="s">
        <v>585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9"/>
        <v>0</v>
      </c>
      <c r="BD358" s="14">
        <f t="shared" si="60"/>
        <v>480</v>
      </c>
      <c r="BE358" s="14">
        <f t="shared" si="61"/>
        <v>0</v>
      </c>
      <c r="BF358" s="14">
        <f t="shared" si="62"/>
        <v>1200</v>
      </c>
      <c r="BG358" s="14">
        <f t="shared" si="63"/>
        <v>480</v>
      </c>
      <c r="BH358" s="14">
        <f t="shared" si="64"/>
        <v>960</v>
      </c>
      <c r="CF358" s="64">
        <v>354</v>
      </c>
      <c r="CG358" s="64">
        <v>4</v>
      </c>
      <c r="CH358" s="64" t="s">
        <v>380</v>
      </c>
      <c r="CI358" s="64">
        <v>54</v>
      </c>
      <c r="CJ358" s="64"/>
      <c r="CK358" s="64"/>
      <c r="CL358" s="64"/>
      <c r="CM358" s="64" t="s">
        <v>584</v>
      </c>
      <c r="CN358" s="64">
        <v>19800</v>
      </c>
      <c r="CO358" s="64" t="s">
        <v>585</v>
      </c>
      <c r="CP358" s="64">
        <v>70</v>
      </c>
      <c r="CQ358" s="64"/>
      <c r="CR358" s="64"/>
      <c r="CS358" s="64" t="s">
        <v>585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9"/>
        <v>0</v>
      </c>
      <c r="BD359" s="14">
        <f t="shared" si="60"/>
        <v>480</v>
      </c>
      <c r="BE359" s="14">
        <f t="shared" si="61"/>
        <v>0</v>
      </c>
      <c r="BF359" s="14">
        <f t="shared" si="62"/>
        <v>1200</v>
      </c>
      <c r="BG359" s="14">
        <f t="shared" si="63"/>
        <v>480</v>
      </c>
      <c r="BH359" s="14">
        <f t="shared" si="64"/>
        <v>960</v>
      </c>
      <c r="CF359" s="64">
        <v>355</v>
      </c>
      <c r="CG359" s="64">
        <v>4</v>
      </c>
      <c r="CH359" s="64" t="s">
        <v>380</v>
      </c>
      <c r="CI359" s="64">
        <v>55</v>
      </c>
      <c r="CJ359" s="64"/>
      <c r="CK359" s="64"/>
      <c r="CL359" s="64"/>
      <c r="CM359" s="64" t="s">
        <v>584</v>
      </c>
      <c r="CN359" s="64">
        <v>19800</v>
      </c>
      <c r="CO359" s="64" t="s">
        <v>585</v>
      </c>
      <c r="CP359" s="64">
        <v>70</v>
      </c>
      <c r="CQ359" s="64" t="s">
        <v>420</v>
      </c>
      <c r="CR359" s="64">
        <v>2</v>
      </c>
      <c r="CS359" s="64" t="s">
        <v>585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9"/>
        <v>0</v>
      </c>
      <c r="BD360" s="14">
        <f t="shared" si="60"/>
        <v>480</v>
      </c>
      <c r="BE360" s="14">
        <f t="shared" si="61"/>
        <v>0</v>
      </c>
      <c r="BF360" s="14">
        <f t="shared" si="62"/>
        <v>1200</v>
      </c>
      <c r="BG360" s="14">
        <f t="shared" si="63"/>
        <v>480</v>
      </c>
      <c r="BH360" s="14">
        <f t="shared" si="64"/>
        <v>960</v>
      </c>
      <c r="CF360" s="64">
        <v>356</v>
      </c>
      <c r="CG360" s="64">
        <v>4</v>
      </c>
      <c r="CH360" s="64" t="s">
        <v>380</v>
      </c>
      <c r="CI360" s="64">
        <v>56</v>
      </c>
      <c r="CJ360" s="64"/>
      <c r="CK360" s="64"/>
      <c r="CL360" s="64"/>
      <c r="CM360" s="64" t="s">
        <v>584</v>
      </c>
      <c r="CN360" s="64">
        <v>19800</v>
      </c>
      <c r="CO360" s="64" t="s">
        <v>585</v>
      </c>
      <c r="CP360" s="64">
        <v>75</v>
      </c>
      <c r="CQ360" s="64"/>
      <c r="CR360" s="64"/>
      <c r="CS360" s="64" t="s">
        <v>585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9"/>
        <v>0</v>
      </c>
      <c r="BD361" s="14">
        <f t="shared" si="60"/>
        <v>480</v>
      </c>
      <c r="BE361" s="14">
        <f t="shared" si="61"/>
        <v>0</v>
      </c>
      <c r="BF361" s="14">
        <f t="shared" si="62"/>
        <v>1200</v>
      </c>
      <c r="BG361" s="14">
        <f t="shared" si="63"/>
        <v>480</v>
      </c>
      <c r="BH361" s="14">
        <f t="shared" si="64"/>
        <v>960</v>
      </c>
      <c r="CF361" s="64">
        <v>357</v>
      </c>
      <c r="CG361" s="64">
        <v>4</v>
      </c>
      <c r="CH361" s="64" t="s">
        <v>380</v>
      </c>
      <c r="CI361" s="64">
        <v>57</v>
      </c>
      <c r="CJ361" s="64"/>
      <c r="CK361" s="64"/>
      <c r="CL361" s="64"/>
      <c r="CM361" s="64" t="s">
        <v>584</v>
      </c>
      <c r="CN361" s="64">
        <v>19800</v>
      </c>
      <c r="CO361" s="64" t="s">
        <v>585</v>
      </c>
      <c r="CP361" s="64">
        <v>75</v>
      </c>
      <c r="CQ361" s="64"/>
      <c r="CR361" s="64"/>
      <c r="CS361" s="64" t="s">
        <v>585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5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6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7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8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3"/>
        <v>480</v>
      </c>
      <c r="BH362" s="14">
        <f t="shared" si="64"/>
        <v>960</v>
      </c>
      <c r="CF362" s="64">
        <v>358</v>
      </c>
      <c r="CG362" s="64">
        <v>4</v>
      </c>
      <c r="CH362" s="64" t="s">
        <v>380</v>
      </c>
      <c r="CI362" s="64">
        <v>58</v>
      </c>
      <c r="CJ362" s="64"/>
      <c r="CK362" s="64"/>
      <c r="CL362" s="64"/>
      <c r="CM362" s="64" t="s">
        <v>584</v>
      </c>
      <c r="CN362" s="64">
        <v>19800</v>
      </c>
      <c r="CO362" s="64" t="s">
        <v>585</v>
      </c>
      <c r="CP362" s="64">
        <v>75</v>
      </c>
      <c r="CQ362" s="64"/>
      <c r="CR362" s="64"/>
      <c r="CS362" s="64" t="s">
        <v>585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5"/>
        <v>0</v>
      </c>
      <c r="BD363" s="14">
        <f t="shared" si="66"/>
        <v>480</v>
      </c>
      <c r="BE363" s="14">
        <f t="shared" si="67"/>
        <v>0</v>
      </c>
      <c r="BF363" s="14">
        <f t="shared" si="68"/>
        <v>1200</v>
      </c>
      <c r="BG363" s="14">
        <f t="shared" si="63"/>
        <v>480</v>
      </c>
      <c r="BH363" s="14">
        <f t="shared" si="64"/>
        <v>960</v>
      </c>
      <c r="CF363" s="64">
        <v>359</v>
      </c>
      <c r="CG363" s="64">
        <v>4</v>
      </c>
      <c r="CH363" s="64" t="s">
        <v>380</v>
      </c>
      <c r="CI363" s="64">
        <v>59</v>
      </c>
      <c r="CJ363" s="64"/>
      <c r="CK363" s="64"/>
      <c r="CL363" s="64"/>
      <c r="CM363" s="64" t="s">
        <v>584</v>
      </c>
      <c r="CN363" s="64">
        <v>19800</v>
      </c>
      <c r="CO363" s="64" t="s">
        <v>585</v>
      </c>
      <c r="CP363" s="64">
        <v>75</v>
      </c>
      <c r="CQ363" s="64"/>
      <c r="CR363" s="64"/>
      <c r="CS363" s="64" t="s">
        <v>585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5"/>
        <v>0</v>
      </c>
      <c r="BD364" s="14">
        <f t="shared" si="66"/>
        <v>480</v>
      </c>
      <c r="BE364" s="14">
        <f t="shared" si="67"/>
        <v>0</v>
      </c>
      <c r="BF364" s="14">
        <f t="shared" si="68"/>
        <v>1200</v>
      </c>
      <c r="BG364" s="14">
        <f t="shared" si="63"/>
        <v>480</v>
      </c>
      <c r="BH364" s="14">
        <f t="shared" si="64"/>
        <v>960</v>
      </c>
      <c r="CF364" s="64">
        <v>360</v>
      </c>
      <c r="CG364" s="64">
        <v>4</v>
      </c>
      <c r="CH364" s="64" t="s">
        <v>380</v>
      </c>
      <c r="CI364" s="64">
        <v>60</v>
      </c>
      <c r="CJ364" s="64"/>
      <c r="CK364" s="64"/>
      <c r="CL364" s="64"/>
      <c r="CM364" s="64" t="s">
        <v>584</v>
      </c>
      <c r="CN364" s="64">
        <v>23400</v>
      </c>
      <c r="CO364" s="64" t="s">
        <v>585</v>
      </c>
      <c r="CP364" s="64">
        <v>75</v>
      </c>
      <c r="CQ364" s="64" t="s">
        <v>421</v>
      </c>
      <c r="CR364" s="64">
        <v>2</v>
      </c>
      <c r="CS364" s="64" t="s">
        <v>585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5"/>
        <v>0</v>
      </c>
      <c r="BD365" s="14">
        <f t="shared" si="66"/>
        <v>480</v>
      </c>
      <c r="BE365" s="14">
        <f t="shared" si="67"/>
        <v>0</v>
      </c>
      <c r="BF365" s="14">
        <f t="shared" si="68"/>
        <v>1200</v>
      </c>
      <c r="BG365" s="14">
        <f t="shared" si="63"/>
        <v>480</v>
      </c>
      <c r="BH365" s="14">
        <f t="shared" si="64"/>
        <v>960</v>
      </c>
      <c r="CF365" s="64">
        <v>361</v>
      </c>
      <c r="CG365" s="64">
        <v>4</v>
      </c>
      <c r="CH365" s="64" t="s">
        <v>380</v>
      </c>
      <c r="CI365" s="64">
        <v>61</v>
      </c>
      <c r="CJ365" s="64"/>
      <c r="CK365" s="64"/>
      <c r="CL365" s="64"/>
      <c r="CM365" s="64" t="s">
        <v>584</v>
      </c>
      <c r="CN365" s="64">
        <v>23400</v>
      </c>
      <c r="CO365" s="64" t="s">
        <v>585</v>
      </c>
      <c r="CP365" s="64">
        <v>80</v>
      </c>
      <c r="CQ365" s="64"/>
      <c r="CR365" s="64"/>
      <c r="CS365" s="64" t="s">
        <v>585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5"/>
        <v>0</v>
      </c>
      <c r="BD366" s="14">
        <f t="shared" si="66"/>
        <v>480</v>
      </c>
      <c r="BE366" s="14">
        <f t="shared" si="67"/>
        <v>0</v>
      </c>
      <c r="BF366" s="14">
        <f t="shared" si="68"/>
        <v>1200</v>
      </c>
      <c r="BG366" s="14">
        <f t="shared" si="63"/>
        <v>480</v>
      </c>
      <c r="BH366" s="14">
        <f t="shared" si="64"/>
        <v>960</v>
      </c>
      <c r="CF366" s="64">
        <v>362</v>
      </c>
      <c r="CG366" s="64">
        <v>4</v>
      </c>
      <c r="CH366" s="64" t="s">
        <v>380</v>
      </c>
      <c r="CI366" s="64">
        <v>62</v>
      </c>
      <c r="CJ366" s="64"/>
      <c r="CK366" s="64"/>
      <c r="CL366" s="64"/>
      <c r="CM366" s="64" t="s">
        <v>584</v>
      </c>
      <c r="CN366" s="64">
        <v>23400</v>
      </c>
      <c r="CO366" s="64" t="s">
        <v>585</v>
      </c>
      <c r="CP366" s="64">
        <v>80</v>
      </c>
      <c r="CQ366" s="64"/>
      <c r="CR366" s="64"/>
      <c r="CS366" s="64" t="s">
        <v>585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5"/>
        <v>0</v>
      </c>
      <c r="BD367" s="14">
        <f t="shared" si="66"/>
        <v>480</v>
      </c>
      <c r="BE367" s="14">
        <f t="shared" si="67"/>
        <v>0</v>
      </c>
      <c r="BF367" s="14">
        <f t="shared" si="68"/>
        <v>1200</v>
      </c>
      <c r="BG367" s="14">
        <f t="shared" si="63"/>
        <v>480</v>
      </c>
      <c r="BH367" s="14">
        <f t="shared" si="64"/>
        <v>960</v>
      </c>
      <c r="CF367" s="64">
        <v>363</v>
      </c>
      <c r="CG367" s="64">
        <v>4</v>
      </c>
      <c r="CH367" s="64" t="s">
        <v>380</v>
      </c>
      <c r="CI367" s="64">
        <v>63</v>
      </c>
      <c r="CJ367" s="64"/>
      <c r="CK367" s="64"/>
      <c r="CL367" s="64"/>
      <c r="CM367" s="64" t="s">
        <v>584</v>
      </c>
      <c r="CN367" s="64">
        <v>23400</v>
      </c>
      <c r="CO367" s="64" t="s">
        <v>585</v>
      </c>
      <c r="CP367" s="64">
        <v>80</v>
      </c>
      <c r="CQ367" s="64"/>
      <c r="CR367" s="64"/>
      <c r="CS367" s="64" t="s">
        <v>585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5"/>
        <v>0</v>
      </c>
      <c r="BD368" s="14">
        <f t="shared" si="66"/>
        <v>480</v>
      </c>
      <c r="BE368" s="14">
        <f t="shared" si="67"/>
        <v>0</v>
      </c>
      <c r="BF368" s="14">
        <f t="shared" si="68"/>
        <v>1200</v>
      </c>
      <c r="BG368" s="14">
        <f t="shared" si="63"/>
        <v>480</v>
      </c>
      <c r="BH368" s="14">
        <f t="shared" si="64"/>
        <v>960</v>
      </c>
      <c r="CF368" s="64">
        <v>364</v>
      </c>
      <c r="CG368" s="64">
        <v>4</v>
      </c>
      <c r="CH368" s="64" t="s">
        <v>380</v>
      </c>
      <c r="CI368" s="64">
        <v>64</v>
      </c>
      <c r="CJ368" s="64"/>
      <c r="CK368" s="64"/>
      <c r="CL368" s="64"/>
      <c r="CM368" s="64" t="s">
        <v>584</v>
      </c>
      <c r="CN368" s="64">
        <v>23400</v>
      </c>
      <c r="CO368" s="64" t="s">
        <v>585</v>
      </c>
      <c r="CP368" s="64">
        <v>80</v>
      </c>
      <c r="CQ368" s="64"/>
      <c r="CR368" s="64"/>
      <c r="CS368" s="64" t="s">
        <v>585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5"/>
        <v>0</v>
      </c>
      <c r="BD369" s="14">
        <f t="shared" si="66"/>
        <v>480</v>
      </c>
      <c r="BE369" s="14">
        <f t="shared" si="67"/>
        <v>0</v>
      </c>
      <c r="BF369" s="14">
        <f t="shared" si="68"/>
        <v>1200</v>
      </c>
      <c r="BG369" s="14">
        <f t="shared" si="63"/>
        <v>480</v>
      </c>
      <c r="BH369" s="14">
        <f t="shared" si="64"/>
        <v>960</v>
      </c>
      <c r="CF369" s="64">
        <v>365</v>
      </c>
      <c r="CG369" s="64">
        <v>4</v>
      </c>
      <c r="CH369" s="64" t="s">
        <v>380</v>
      </c>
      <c r="CI369" s="64">
        <v>65</v>
      </c>
      <c r="CJ369" s="64"/>
      <c r="CK369" s="64"/>
      <c r="CL369" s="64"/>
      <c r="CM369" s="64" t="s">
        <v>584</v>
      </c>
      <c r="CN369" s="64">
        <v>23400</v>
      </c>
      <c r="CO369" s="64" t="s">
        <v>585</v>
      </c>
      <c r="CP369" s="64">
        <v>80</v>
      </c>
      <c r="CQ369" s="64" t="s">
        <v>424</v>
      </c>
      <c r="CR369" s="64">
        <v>2</v>
      </c>
      <c r="CS369" s="64" t="s">
        <v>585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5"/>
        <v>0</v>
      </c>
      <c r="BD370" s="14">
        <f t="shared" si="66"/>
        <v>480</v>
      </c>
      <c r="BE370" s="14">
        <f t="shared" si="67"/>
        <v>0</v>
      </c>
      <c r="BF370" s="14">
        <f t="shared" si="68"/>
        <v>1200</v>
      </c>
      <c r="BG370" s="14">
        <f t="shared" si="63"/>
        <v>480</v>
      </c>
      <c r="BH370" s="14">
        <f t="shared" si="64"/>
        <v>960</v>
      </c>
      <c r="CF370" s="64">
        <v>366</v>
      </c>
      <c r="CG370" s="64">
        <v>4</v>
      </c>
      <c r="CH370" s="64" t="s">
        <v>380</v>
      </c>
      <c r="CI370" s="64">
        <v>66</v>
      </c>
      <c r="CJ370" s="64"/>
      <c r="CK370" s="64"/>
      <c r="CL370" s="64"/>
      <c r="CM370" s="64" t="s">
        <v>584</v>
      </c>
      <c r="CN370" s="64">
        <v>23400</v>
      </c>
      <c r="CO370" s="64" t="s">
        <v>585</v>
      </c>
      <c r="CP370" s="64">
        <v>85</v>
      </c>
      <c r="CQ370" s="64"/>
      <c r="CR370" s="64"/>
      <c r="CS370" s="64" t="s">
        <v>585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5"/>
        <v>0</v>
      </c>
      <c r="BD371" s="14">
        <f t="shared" si="66"/>
        <v>480</v>
      </c>
      <c r="BE371" s="14">
        <f t="shared" si="67"/>
        <v>0</v>
      </c>
      <c r="BF371" s="14">
        <f t="shared" si="68"/>
        <v>1200</v>
      </c>
      <c r="BG371" s="14">
        <f t="shared" si="63"/>
        <v>480</v>
      </c>
      <c r="BH371" s="14">
        <f t="shared" si="64"/>
        <v>960</v>
      </c>
      <c r="CF371" s="64">
        <v>367</v>
      </c>
      <c r="CG371" s="64">
        <v>4</v>
      </c>
      <c r="CH371" s="64" t="s">
        <v>380</v>
      </c>
      <c r="CI371" s="64">
        <v>67</v>
      </c>
      <c r="CJ371" s="64"/>
      <c r="CK371" s="64"/>
      <c r="CL371" s="64"/>
      <c r="CM371" s="64" t="s">
        <v>584</v>
      </c>
      <c r="CN371" s="64">
        <v>23400</v>
      </c>
      <c r="CO371" s="64" t="s">
        <v>585</v>
      </c>
      <c r="CP371" s="64">
        <v>85</v>
      </c>
      <c r="CQ371" s="64"/>
      <c r="CR371" s="64"/>
      <c r="CS371" s="64" t="s">
        <v>585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5"/>
        <v>0</v>
      </c>
      <c r="BD372" s="14">
        <f t="shared" si="66"/>
        <v>480</v>
      </c>
      <c r="BE372" s="14">
        <f t="shared" si="67"/>
        <v>0</v>
      </c>
      <c r="BF372" s="14">
        <f t="shared" si="68"/>
        <v>1200</v>
      </c>
      <c r="BG372" s="14">
        <f t="shared" si="63"/>
        <v>480</v>
      </c>
      <c r="BH372" s="14">
        <f t="shared" si="64"/>
        <v>960</v>
      </c>
      <c r="CF372" s="64">
        <v>368</v>
      </c>
      <c r="CG372" s="64">
        <v>4</v>
      </c>
      <c r="CH372" s="64" t="s">
        <v>380</v>
      </c>
      <c r="CI372" s="64">
        <v>68</v>
      </c>
      <c r="CJ372" s="64"/>
      <c r="CK372" s="64"/>
      <c r="CL372" s="64"/>
      <c r="CM372" s="64" t="s">
        <v>584</v>
      </c>
      <c r="CN372" s="64">
        <v>23400</v>
      </c>
      <c r="CO372" s="64" t="s">
        <v>585</v>
      </c>
      <c r="CP372" s="64">
        <v>85</v>
      </c>
      <c r="CQ372" s="64"/>
      <c r="CR372" s="64"/>
      <c r="CS372" s="64" t="s">
        <v>585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5"/>
        <v>0</v>
      </c>
      <c r="BD373" s="14">
        <f t="shared" si="66"/>
        <v>480</v>
      </c>
      <c r="BE373" s="14">
        <f t="shared" si="67"/>
        <v>0</v>
      </c>
      <c r="BF373" s="14">
        <f t="shared" si="68"/>
        <v>1200</v>
      </c>
      <c r="BG373" s="14">
        <f t="shared" si="63"/>
        <v>480</v>
      </c>
      <c r="BH373" s="14">
        <f t="shared" si="64"/>
        <v>960</v>
      </c>
      <c r="CF373" s="64">
        <v>369</v>
      </c>
      <c r="CG373" s="64">
        <v>4</v>
      </c>
      <c r="CH373" s="64" t="s">
        <v>380</v>
      </c>
      <c r="CI373" s="64">
        <v>69</v>
      </c>
      <c r="CJ373" s="64"/>
      <c r="CK373" s="64"/>
      <c r="CL373" s="64"/>
      <c r="CM373" s="64" t="s">
        <v>584</v>
      </c>
      <c r="CN373" s="64">
        <v>23400</v>
      </c>
      <c r="CO373" s="64" t="s">
        <v>585</v>
      </c>
      <c r="CP373" s="64">
        <v>85</v>
      </c>
      <c r="CQ373" s="64"/>
      <c r="CR373" s="64"/>
      <c r="CS373" s="64" t="s">
        <v>585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5"/>
        <v>0</v>
      </c>
      <c r="BD374" s="14">
        <f t="shared" si="66"/>
        <v>480</v>
      </c>
      <c r="BE374" s="14">
        <f t="shared" si="67"/>
        <v>0</v>
      </c>
      <c r="BF374" s="14">
        <f t="shared" si="68"/>
        <v>1200</v>
      </c>
      <c r="BG374" s="14">
        <f t="shared" si="63"/>
        <v>480</v>
      </c>
      <c r="BH374" s="14">
        <f t="shared" si="64"/>
        <v>960</v>
      </c>
      <c r="CF374" s="64">
        <v>370</v>
      </c>
      <c r="CG374" s="64">
        <v>4</v>
      </c>
      <c r="CH374" s="64" t="s">
        <v>380</v>
      </c>
      <c r="CI374" s="64">
        <v>70</v>
      </c>
      <c r="CJ374" s="64"/>
      <c r="CK374" s="64"/>
      <c r="CL374" s="64"/>
      <c r="CM374" s="64" t="s">
        <v>584</v>
      </c>
      <c r="CN374" s="64">
        <v>23400</v>
      </c>
      <c r="CO374" s="64" t="s">
        <v>585</v>
      </c>
      <c r="CP374" s="64">
        <v>85</v>
      </c>
      <c r="CQ374" s="64" t="s">
        <v>425</v>
      </c>
      <c r="CR374" s="64">
        <v>2</v>
      </c>
      <c r="CS374" s="64" t="s">
        <v>585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5"/>
        <v>0</v>
      </c>
      <c r="BD375" s="14">
        <f t="shared" si="66"/>
        <v>480</v>
      </c>
      <c r="BE375" s="14">
        <f t="shared" si="67"/>
        <v>0</v>
      </c>
      <c r="BF375" s="14">
        <f t="shared" si="68"/>
        <v>1200</v>
      </c>
      <c r="BG375" s="14">
        <f t="shared" si="63"/>
        <v>480</v>
      </c>
      <c r="BH375" s="14">
        <f t="shared" si="64"/>
        <v>960</v>
      </c>
      <c r="CF375" s="64">
        <v>371</v>
      </c>
      <c r="CG375" s="64">
        <v>4</v>
      </c>
      <c r="CH375" s="64" t="s">
        <v>380</v>
      </c>
      <c r="CI375" s="64">
        <v>71</v>
      </c>
      <c r="CJ375" s="64"/>
      <c r="CK375" s="64"/>
      <c r="CL375" s="64"/>
      <c r="CM375" s="64" t="s">
        <v>584</v>
      </c>
      <c r="CN375" s="64">
        <v>23400</v>
      </c>
      <c r="CO375" s="64" t="s">
        <v>585</v>
      </c>
      <c r="CP375" s="64">
        <v>90</v>
      </c>
      <c r="CQ375" s="64"/>
      <c r="CR375" s="64"/>
      <c r="CS375" s="64" t="s">
        <v>585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5"/>
        <v>0</v>
      </c>
      <c r="BD376" s="14">
        <f t="shared" si="66"/>
        <v>480</v>
      </c>
      <c r="BE376" s="14">
        <f t="shared" si="67"/>
        <v>0</v>
      </c>
      <c r="BF376" s="14">
        <f t="shared" si="68"/>
        <v>1200</v>
      </c>
      <c r="BG376" s="14">
        <f t="shared" si="63"/>
        <v>480</v>
      </c>
      <c r="BH376" s="14">
        <f t="shared" si="64"/>
        <v>960</v>
      </c>
      <c r="CF376" s="64">
        <v>372</v>
      </c>
      <c r="CG376" s="64">
        <v>4</v>
      </c>
      <c r="CH376" s="64" t="s">
        <v>380</v>
      </c>
      <c r="CI376" s="64">
        <v>72</v>
      </c>
      <c r="CJ376" s="64"/>
      <c r="CK376" s="64"/>
      <c r="CL376" s="64"/>
      <c r="CM376" s="64" t="s">
        <v>584</v>
      </c>
      <c r="CN376" s="64">
        <v>23400</v>
      </c>
      <c r="CO376" s="64" t="s">
        <v>585</v>
      </c>
      <c r="CP376" s="64">
        <v>90</v>
      </c>
      <c r="CQ376" s="64"/>
      <c r="CR376" s="64"/>
      <c r="CS376" s="64" t="s">
        <v>585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5"/>
        <v>0</v>
      </c>
      <c r="BD377" s="14">
        <f t="shared" si="66"/>
        <v>480</v>
      </c>
      <c r="BE377" s="14">
        <f t="shared" si="67"/>
        <v>0</v>
      </c>
      <c r="BF377" s="14">
        <f t="shared" si="68"/>
        <v>1200</v>
      </c>
      <c r="BG377" s="14">
        <f t="shared" si="63"/>
        <v>480</v>
      </c>
      <c r="BH377" s="14">
        <f t="shared" si="64"/>
        <v>960</v>
      </c>
      <c r="CF377" s="64">
        <v>373</v>
      </c>
      <c r="CG377" s="64">
        <v>4</v>
      </c>
      <c r="CH377" s="64" t="s">
        <v>380</v>
      </c>
      <c r="CI377" s="64">
        <v>73</v>
      </c>
      <c r="CJ377" s="64"/>
      <c r="CK377" s="64"/>
      <c r="CL377" s="64"/>
      <c r="CM377" s="64" t="s">
        <v>584</v>
      </c>
      <c r="CN377" s="64">
        <v>23400</v>
      </c>
      <c r="CO377" s="64" t="s">
        <v>585</v>
      </c>
      <c r="CP377" s="64">
        <v>90</v>
      </c>
      <c r="CQ377" s="64"/>
      <c r="CR377" s="64"/>
      <c r="CS377" s="64" t="s">
        <v>585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5"/>
        <v>0</v>
      </c>
      <c r="BD378" s="14">
        <f t="shared" si="66"/>
        <v>480</v>
      </c>
      <c r="BE378" s="14">
        <f t="shared" si="67"/>
        <v>0</v>
      </c>
      <c r="BF378" s="14">
        <f t="shared" si="68"/>
        <v>1200</v>
      </c>
      <c r="BG378" s="14">
        <f t="shared" si="63"/>
        <v>480</v>
      </c>
      <c r="BH378" s="14">
        <f t="shared" si="64"/>
        <v>960</v>
      </c>
      <c r="CF378" s="64">
        <v>374</v>
      </c>
      <c r="CG378" s="64">
        <v>4</v>
      </c>
      <c r="CH378" s="64" t="s">
        <v>380</v>
      </c>
      <c r="CI378" s="64">
        <v>74</v>
      </c>
      <c r="CJ378" s="64"/>
      <c r="CK378" s="64"/>
      <c r="CL378" s="64"/>
      <c r="CM378" s="64" t="s">
        <v>584</v>
      </c>
      <c r="CN378" s="64">
        <v>23400</v>
      </c>
      <c r="CO378" s="64" t="s">
        <v>585</v>
      </c>
      <c r="CP378" s="64">
        <v>90</v>
      </c>
      <c r="CQ378" s="64"/>
      <c r="CR378" s="64"/>
      <c r="CS378" s="64" t="s">
        <v>585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5"/>
        <v>0</v>
      </c>
      <c r="BD379" s="14">
        <f t="shared" si="66"/>
        <v>480</v>
      </c>
      <c r="BE379" s="14">
        <f t="shared" si="67"/>
        <v>0</v>
      </c>
      <c r="BF379" s="14">
        <f t="shared" si="68"/>
        <v>1200</v>
      </c>
      <c r="BG379" s="14">
        <f t="shared" si="63"/>
        <v>480</v>
      </c>
      <c r="BH379" s="14">
        <f t="shared" si="64"/>
        <v>960</v>
      </c>
      <c r="CF379" s="64">
        <v>375</v>
      </c>
      <c r="CG379" s="64">
        <v>4</v>
      </c>
      <c r="CH379" s="64" t="s">
        <v>380</v>
      </c>
      <c r="CI379" s="64">
        <v>75</v>
      </c>
      <c r="CJ379" s="64"/>
      <c r="CK379" s="64"/>
      <c r="CL379" s="64"/>
      <c r="CM379" s="64" t="s">
        <v>584</v>
      </c>
      <c r="CN379" s="64">
        <v>23400</v>
      </c>
      <c r="CO379" s="64" t="s">
        <v>585</v>
      </c>
      <c r="CP379" s="64">
        <v>90</v>
      </c>
      <c r="CQ379" s="64" t="s">
        <v>420</v>
      </c>
      <c r="CR379" s="64">
        <v>2</v>
      </c>
      <c r="CS379" s="64" t="s">
        <v>585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5"/>
        <v>0</v>
      </c>
      <c r="BD380" s="14">
        <f t="shared" si="66"/>
        <v>480</v>
      </c>
      <c r="BE380" s="14">
        <f t="shared" si="67"/>
        <v>0</v>
      </c>
      <c r="BF380" s="14">
        <f t="shared" si="68"/>
        <v>1200</v>
      </c>
      <c r="BG380" s="14">
        <f t="shared" si="63"/>
        <v>480</v>
      </c>
      <c r="BH380" s="14">
        <f t="shared" si="64"/>
        <v>960</v>
      </c>
      <c r="CF380" s="64">
        <v>376</v>
      </c>
      <c r="CG380" s="64">
        <v>4</v>
      </c>
      <c r="CH380" s="64" t="s">
        <v>380</v>
      </c>
      <c r="CI380" s="64">
        <v>76</v>
      </c>
      <c r="CJ380" s="64"/>
      <c r="CK380" s="64"/>
      <c r="CL380" s="64"/>
      <c r="CM380" s="64" t="s">
        <v>584</v>
      </c>
      <c r="CN380" s="64">
        <v>23400</v>
      </c>
      <c r="CO380" s="64" t="s">
        <v>585</v>
      </c>
      <c r="CP380" s="64">
        <v>95</v>
      </c>
      <c r="CQ380" s="64"/>
      <c r="CR380" s="64"/>
      <c r="CS380" s="64" t="s">
        <v>585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5"/>
        <v>0</v>
      </c>
      <c r="BD381" s="14">
        <f t="shared" si="66"/>
        <v>480</v>
      </c>
      <c r="BE381" s="14">
        <f t="shared" si="67"/>
        <v>0</v>
      </c>
      <c r="BF381" s="14">
        <f t="shared" si="68"/>
        <v>1200</v>
      </c>
      <c r="BG381" s="14">
        <f t="shared" si="63"/>
        <v>480</v>
      </c>
      <c r="BH381" s="14">
        <f t="shared" si="64"/>
        <v>960</v>
      </c>
      <c r="CF381" s="64">
        <v>377</v>
      </c>
      <c r="CG381" s="64">
        <v>4</v>
      </c>
      <c r="CH381" s="64" t="s">
        <v>380</v>
      </c>
      <c r="CI381" s="64">
        <v>77</v>
      </c>
      <c r="CJ381" s="64"/>
      <c r="CK381" s="64"/>
      <c r="CL381" s="64"/>
      <c r="CM381" s="64" t="s">
        <v>584</v>
      </c>
      <c r="CN381" s="64">
        <v>23400</v>
      </c>
      <c r="CO381" s="64" t="s">
        <v>585</v>
      </c>
      <c r="CP381" s="64">
        <v>95</v>
      </c>
      <c r="CQ381" s="64"/>
      <c r="CR381" s="64"/>
      <c r="CS381" s="64" t="s">
        <v>585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5"/>
        <v>0</v>
      </c>
      <c r="BD382" s="14">
        <f t="shared" si="66"/>
        <v>480</v>
      </c>
      <c r="BE382" s="14">
        <f t="shared" si="67"/>
        <v>0</v>
      </c>
      <c r="BF382" s="14">
        <f t="shared" si="68"/>
        <v>1200</v>
      </c>
      <c r="BG382" s="14">
        <f t="shared" si="63"/>
        <v>480</v>
      </c>
      <c r="BH382" s="14">
        <f t="shared" si="64"/>
        <v>960</v>
      </c>
      <c r="CF382" s="64">
        <v>378</v>
      </c>
      <c r="CG382" s="64">
        <v>4</v>
      </c>
      <c r="CH382" s="64" t="s">
        <v>380</v>
      </c>
      <c r="CI382" s="64">
        <v>78</v>
      </c>
      <c r="CJ382" s="64"/>
      <c r="CK382" s="64"/>
      <c r="CL382" s="64"/>
      <c r="CM382" s="64" t="s">
        <v>584</v>
      </c>
      <c r="CN382" s="64">
        <v>23400</v>
      </c>
      <c r="CO382" s="64" t="s">
        <v>585</v>
      </c>
      <c r="CP382" s="64">
        <v>95</v>
      </c>
      <c r="CQ382" s="64"/>
      <c r="CR382" s="64"/>
      <c r="CS382" s="64" t="s">
        <v>585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5"/>
        <v>0</v>
      </c>
      <c r="BD383" s="14">
        <f t="shared" si="66"/>
        <v>480</v>
      </c>
      <c r="BE383" s="14">
        <f t="shared" si="67"/>
        <v>0</v>
      </c>
      <c r="BF383" s="14">
        <f t="shared" si="68"/>
        <v>1200</v>
      </c>
      <c r="BG383" s="14">
        <f t="shared" si="63"/>
        <v>480</v>
      </c>
      <c r="BH383" s="14">
        <f t="shared" si="64"/>
        <v>960</v>
      </c>
      <c r="CF383" s="64">
        <v>379</v>
      </c>
      <c r="CG383" s="64">
        <v>4</v>
      </c>
      <c r="CH383" s="64" t="s">
        <v>380</v>
      </c>
      <c r="CI383" s="64">
        <v>79</v>
      </c>
      <c r="CJ383" s="64"/>
      <c r="CK383" s="64"/>
      <c r="CL383" s="64"/>
      <c r="CM383" s="64" t="s">
        <v>584</v>
      </c>
      <c r="CN383" s="64">
        <v>23400</v>
      </c>
      <c r="CO383" s="64" t="s">
        <v>585</v>
      </c>
      <c r="CP383" s="64">
        <v>95</v>
      </c>
      <c r="CQ383" s="64"/>
      <c r="CR383" s="64"/>
      <c r="CS383" s="64" t="s">
        <v>585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5"/>
        <v>0</v>
      </c>
      <c r="BD384" s="14">
        <f t="shared" si="66"/>
        <v>480</v>
      </c>
      <c r="BE384" s="14">
        <f t="shared" si="67"/>
        <v>0</v>
      </c>
      <c r="BF384" s="14">
        <f t="shared" si="68"/>
        <v>1200</v>
      </c>
      <c r="BG384" s="14">
        <f t="shared" si="63"/>
        <v>480</v>
      </c>
      <c r="BH384" s="14">
        <f t="shared" si="64"/>
        <v>960</v>
      </c>
      <c r="CF384" s="64">
        <v>380</v>
      </c>
      <c r="CG384" s="64">
        <v>4</v>
      </c>
      <c r="CH384" s="64" t="s">
        <v>380</v>
      </c>
      <c r="CI384" s="64">
        <v>80</v>
      </c>
      <c r="CJ384" s="64"/>
      <c r="CK384" s="64"/>
      <c r="CL384" s="64"/>
      <c r="CM384" s="64" t="s">
        <v>584</v>
      </c>
      <c r="CN384" s="64">
        <v>27000</v>
      </c>
      <c r="CO384" s="64" t="s">
        <v>585</v>
      </c>
      <c r="CP384" s="64">
        <v>95</v>
      </c>
      <c r="CQ384" s="64" t="s">
        <v>421</v>
      </c>
      <c r="CR384" s="64">
        <v>2</v>
      </c>
      <c r="CS384" s="64" t="s">
        <v>585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5"/>
        <v>0</v>
      </c>
      <c r="BD385" s="14">
        <f t="shared" si="66"/>
        <v>480</v>
      </c>
      <c r="BE385" s="14">
        <f t="shared" si="67"/>
        <v>0</v>
      </c>
      <c r="BF385" s="14">
        <f t="shared" si="68"/>
        <v>1200</v>
      </c>
      <c r="BG385" s="14">
        <f t="shared" si="63"/>
        <v>480</v>
      </c>
      <c r="BH385" s="14">
        <f t="shared" si="64"/>
        <v>960</v>
      </c>
      <c r="CF385" s="64">
        <v>381</v>
      </c>
      <c r="CG385" s="64">
        <v>4</v>
      </c>
      <c r="CH385" s="64" t="s">
        <v>380</v>
      </c>
      <c r="CI385" s="64">
        <v>81</v>
      </c>
      <c r="CJ385" s="64"/>
      <c r="CK385" s="64"/>
      <c r="CL385" s="64"/>
      <c r="CM385" s="64" t="s">
        <v>584</v>
      </c>
      <c r="CN385" s="64">
        <v>27000</v>
      </c>
      <c r="CO385" s="64" t="s">
        <v>585</v>
      </c>
      <c r="CP385" s="64">
        <v>100</v>
      </c>
      <c r="CQ385" s="64"/>
      <c r="CR385" s="64"/>
      <c r="CS385" s="64" t="s">
        <v>585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5"/>
        <v>0</v>
      </c>
      <c r="BD386" s="14">
        <f t="shared" si="66"/>
        <v>480</v>
      </c>
      <c r="BE386" s="14">
        <f t="shared" si="67"/>
        <v>0</v>
      </c>
      <c r="BF386" s="14">
        <f t="shared" si="68"/>
        <v>1200</v>
      </c>
      <c r="BG386" s="14">
        <f t="shared" si="63"/>
        <v>480</v>
      </c>
      <c r="BH386" s="14">
        <f t="shared" si="64"/>
        <v>960</v>
      </c>
      <c r="CF386" s="64">
        <v>382</v>
      </c>
      <c r="CG386" s="64">
        <v>4</v>
      </c>
      <c r="CH386" s="64" t="s">
        <v>380</v>
      </c>
      <c r="CI386" s="64">
        <v>82</v>
      </c>
      <c r="CJ386" s="64"/>
      <c r="CK386" s="64"/>
      <c r="CL386" s="64"/>
      <c r="CM386" s="64" t="s">
        <v>584</v>
      </c>
      <c r="CN386" s="64">
        <v>27000</v>
      </c>
      <c r="CO386" s="64" t="s">
        <v>585</v>
      </c>
      <c r="CP386" s="64">
        <v>100</v>
      </c>
      <c r="CQ386" s="64"/>
      <c r="CR386" s="64"/>
      <c r="CS386" s="64" t="s">
        <v>585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5"/>
        <v>0</v>
      </c>
      <c r="BD387" s="14">
        <f t="shared" si="66"/>
        <v>480</v>
      </c>
      <c r="BE387" s="14">
        <f t="shared" si="67"/>
        <v>0</v>
      </c>
      <c r="BF387" s="14">
        <f t="shared" si="68"/>
        <v>1200</v>
      </c>
      <c r="BG387" s="14">
        <f t="shared" si="63"/>
        <v>480</v>
      </c>
      <c r="BH387" s="14">
        <f t="shared" si="64"/>
        <v>960</v>
      </c>
      <c r="CF387" s="64">
        <v>383</v>
      </c>
      <c r="CG387" s="64">
        <v>4</v>
      </c>
      <c r="CH387" s="64" t="s">
        <v>380</v>
      </c>
      <c r="CI387" s="64">
        <v>83</v>
      </c>
      <c r="CJ387" s="64"/>
      <c r="CK387" s="64"/>
      <c r="CL387" s="64"/>
      <c r="CM387" s="64" t="s">
        <v>584</v>
      </c>
      <c r="CN387" s="64">
        <v>27000</v>
      </c>
      <c r="CO387" s="64" t="s">
        <v>585</v>
      </c>
      <c r="CP387" s="64">
        <v>100</v>
      </c>
      <c r="CQ387" s="64"/>
      <c r="CR387" s="64"/>
      <c r="CS387" s="64" t="s">
        <v>585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5"/>
        <v>0</v>
      </c>
      <c r="BD388" s="14">
        <f t="shared" si="66"/>
        <v>480</v>
      </c>
      <c r="BE388" s="14">
        <f t="shared" si="67"/>
        <v>0</v>
      </c>
      <c r="BF388" s="14">
        <f t="shared" si="68"/>
        <v>1200</v>
      </c>
      <c r="BG388" s="14">
        <f t="shared" si="63"/>
        <v>480</v>
      </c>
      <c r="BH388" s="14">
        <f t="shared" si="64"/>
        <v>960</v>
      </c>
      <c r="CF388" s="64">
        <v>384</v>
      </c>
      <c r="CG388" s="64">
        <v>4</v>
      </c>
      <c r="CH388" s="64" t="s">
        <v>380</v>
      </c>
      <c r="CI388" s="64">
        <v>84</v>
      </c>
      <c r="CJ388" s="64"/>
      <c r="CK388" s="64"/>
      <c r="CL388" s="64"/>
      <c r="CM388" s="64" t="s">
        <v>584</v>
      </c>
      <c r="CN388" s="64">
        <v>27000</v>
      </c>
      <c r="CO388" s="64" t="s">
        <v>585</v>
      </c>
      <c r="CP388" s="64">
        <v>100</v>
      </c>
      <c r="CQ388" s="64"/>
      <c r="CR388" s="64"/>
      <c r="CS388" s="64" t="s">
        <v>585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5"/>
        <v>0</v>
      </c>
      <c r="BD389" s="14">
        <f t="shared" si="66"/>
        <v>480</v>
      </c>
      <c r="BE389" s="14">
        <f t="shared" si="67"/>
        <v>0</v>
      </c>
      <c r="BF389" s="14">
        <f t="shared" si="68"/>
        <v>1200</v>
      </c>
      <c r="BG389" s="14">
        <f t="shared" si="63"/>
        <v>480</v>
      </c>
      <c r="BH389" s="14">
        <f t="shared" si="64"/>
        <v>960</v>
      </c>
      <c r="CF389" s="64">
        <v>385</v>
      </c>
      <c r="CG389" s="64">
        <v>4</v>
      </c>
      <c r="CH389" s="64" t="s">
        <v>380</v>
      </c>
      <c r="CI389" s="64">
        <v>85</v>
      </c>
      <c r="CJ389" s="64"/>
      <c r="CK389" s="64"/>
      <c r="CL389" s="64"/>
      <c r="CM389" s="64" t="s">
        <v>584</v>
      </c>
      <c r="CN389" s="64">
        <v>27000</v>
      </c>
      <c r="CO389" s="64" t="s">
        <v>585</v>
      </c>
      <c r="CP389" s="64">
        <v>100</v>
      </c>
      <c r="CQ389" s="64" t="s">
        <v>424</v>
      </c>
      <c r="CR389" s="64">
        <v>2</v>
      </c>
      <c r="CS389" s="64" t="s">
        <v>585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5"/>
        <v>0</v>
      </c>
      <c r="BD390" s="14">
        <f t="shared" si="66"/>
        <v>480</v>
      </c>
      <c r="BE390" s="14">
        <f t="shared" si="67"/>
        <v>0</v>
      </c>
      <c r="BF390" s="14">
        <f t="shared" si="68"/>
        <v>1200</v>
      </c>
      <c r="BG390" s="14">
        <f t="shared" si="63"/>
        <v>480</v>
      </c>
      <c r="BH390" s="14">
        <f t="shared" si="64"/>
        <v>960</v>
      </c>
      <c r="CF390" s="64">
        <v>386</v>
      </c>
      <c r="CG390" s="64">
        <v>4</v>
      </c>
      <c r="CH390" s="64" t="s">
        <v>380</v>
      </c>
      <c r="CI390" s="64">
        <v>86</v>
      </c>
      <c r="CJ390" s="64"/>
      <c r="CK390" s="64"/>
      <c r="CL390" s="64"/>
      <c r="CM390" s="64" t="s">
        <v>584</v>
      </c>
      <c r="CN390" s="64">
        <v>27000</v>
      </c>
      <c r="CO390" s="64" t="s">
        <v>585</v>
      </c>
      <c r="CP390" s="64">
        <v>105</v>
      </c>
      <c r="CQ390" s="64"/>
      <c r="CR390" s="64"/>
      <c r="CS390" s="64" t="s">
        <v>585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5"/>
        <v>0</v>
      </c>
      <c r="BD391" s="14">
        <f t="shared" si="66"/>
        <v>480</v>
      </c>
      <c r="BE391" s="14">
        <f t="shared" si="67"/>
        <v>0</v>
      </c>
      <c r="BF391" s="14">
        <f t="shared" si="68"/>
        <v>1200</v>
      </c>
      <c r="BG391" s="14">
        <f t="shared" ref="BG391:BG405" si="69">BC391+BD390</f>
        <v>480</v>
      </c>
      <c r="BH391" s="14">
        <f t="shared" ref="BH391:BH454" si="70">BG391*BH$3</f>
        <v>960</v>
      </c>
      <c r="CF391" s="64">
        <v>387</v>
      </c>
      <c r="CG391" s="64">
        <v>4</v>
      </c>
      <c r="CH391" s="64" t="s">
        <v>380</v>
      </c>
      <c r="CI391" s="64">
        <v>87</v>
      </c>
      <c r="CJ391" s="64"/>
      <c r="CK391" s="64"/>
      <c r="CL391" s="64"/>
      <c r="CM391" s="64" t="s">
        <v>584</v>
      </c>
      <c r="CN391" s="64">
        <v>27000</v>
      </c>
      <c r="CO391" s="64" t="s">
        <v>585</v>
      </c>
      <c r="CP391" s="64">
        <v>105</v>
      </c>
      <c r="CQ391" s="64"/>
      <c r="CR391" s="64"/>
      <c r="CS391" s="64" t="s">
        <v>585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5"/>
        <v>0</v>
      </c>
      <c r="BD392" s="14">
        <f t="shared" si="66"/>
        <v>480</v>
      </c>
      <c r="BE392" s="14">
        <f t="shared" si="67"/>
        <v>0</v>
      </c>
      <c r="BF392" s="14">
        <f t="shared" si="68"/>
        <v>1200</v>
      </c>
      <c r="BG392" s="14">
        <f t="shared" si="69"/>
        <v>480</v>
      </c>
      <c r="BH392" s="14">
        <f t="shared" si="70"/>
        <v>960</v>
      </c>
      <c r="CF392" s="64">
        <v>388</v>
      </c>
      <c r="CG392" s="64">
        <v>4</v>
      </c>
      <c r="CH392" s="64" t="s">
        <v>380</v>
      </c>
      <c r="CI392" s="64">
        <v>88</v>
      </c>
      <c r="CJ392" s="64"/>
      <c r="CK392" s="64"/>
      <c r="CL392" s="64"/>
      <c r="CM392" s="64" t="s">
        <v>584</v>
      </c>
      <c r="CN392" s="64">
        <v>27000</v>
      </c>
      <c r="CO392" s="64" t="s">
        <v>585</v>
      </c>
      <c r="CP392" s="64">
        <v>105</v>
      </c>
      <c r="CQ392" s="64"/>
      <c r="CR392" s="64"/>
      <c r="CS392" s="64" t="s">
        <v>585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5"/>
        <v>0</v>
      </c>
      <c r="BD393" s="14">
        <f t="shared" si="66"/>
        <v>480</v>
      </c>
      <c r="BE393" s="14">
        <f t="shared" si="67"/>
        <v>0</v>
      </c>
      <c r="BF393" s="14">
        <f t="shared" si="68"/>
        <v>1200</v>
      </c>
      <c r="BG393" s="14">
        <f t="shared" si="69"/>
        <v>480</v>
      </c>
      <c r="BH393" s="14">
        <f t="shared" si="70"/>
        <v>960</v>
      </c>
      <c r="CF393" s="64">
        <v>389</v>
      </c>
      <c r="CG393" s="64">
        <v>4</v>
      </c>
      <c r="CH393" s="64" t="s">
        <v>380</v>
      </c>
      <c r="CI393" s="64">
        <v>89</v>
      </c>
      <c r="CJ393" s="64"/>
      <c r="CK393" s="64"/>
      <c r="CL393" s="64"/>
      <c r="CM393" s="64" t="s">
        <v>584</v>
      </c>
      <c r="CN393" s="64">
        <v>27000</v>
      </c>
      <c r="CO393" s="64" t="s">
        <v>585</v>
      </c>
      <c r="CP393" s="64">
        <v>105</v>
      </c>
      <c r="CQ393" s="64"/>
      <c r="CR393" s="64"/>
      <c r="CS393" s="64" t="s">
        <v>585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5"/>
        <v>0</v>
      </c>
      <c r="BD394" s="14">
        <f t="shared" si="66"/>
        <v>480</v>
      </c>
      <c r="BE394" s="14">
        <f t="shared" si="67"/>
        <v>0</v>
      </c>
      <c r="BF394" s="14">
        <f t="shared" si="68"/>
        <v>1200</v>
      </c>
      <c r="BG394" s="14">
        <f t="shared" si="69"/>
        <v>480</v>
      </c>
      <c r="BH394" s="14">
        <f t="shared" si="70"/>
        <v>960</v>
      </c>
      <c r="CF394" s="64">
        <v>390</v>
      </c>
      <c r="CG394" s="64">
        <v>4</v>
      </c>
      <c r="CH394" s="64" t="s">
        <v>380</v>
      </c>
      <c r="CI394" s="64">
        <v>90</v>
      </c>
      <c r="CJ394" s="64"/>
      <c r="CK394" s="64"/>
      <c r="CL394" s="64"/>
      <c r="CM394" s="64" t="s">
        <v>584</v>
      </c>
      <c r="CN394" s="64">
        <v>31500</v>
      </c>
      <c r="CO394" s="64" t="s">
        <v>585</v>
      </c>
      <c r="CP394" s="64">
        <v>105</v>
      </c>
      <c r="CQ394" s="64" t="s">
        <v>425</v>
      </c>
      <c r="CR394" s="64">
        <v>2</v>
      </c>
      <c r="CS394" s="64" t="s">
        <v>585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5"/>
        <v>0</v>
      </c>
      <c r="BD395" s="14">
        <f t="shared" si="66"/>
        <v>480</v>
      </c>
      <c r="BE395" s="14">
        <f t="shared" si="67"/>
        <v>0</v>
      </c>
      <c r="BF395" s="14">
        <f t="shared" si="68"/>
        <v>1200</v>
      </c>
      <c r="BG395" s="14">
        <f t="shared" si="69"/>
        <v>480</v>
      </c>
      <c r="BH395" s="14">
        <f t="shared" si="70"/>
        <v>960</v>
      </c>
      <c r="CF395" s="64">
        <v>391</v>
      </c>
      <c r="CG395" s="64">
        <v>4</v>
      </c>
      <c r="CH395" s="64" t="s">
        <v>380</v>
      </c>
      <c r="CI395" s="64">
        <v>91</v>
      </c>
      <c r="CJ395" s="64"/>
      <c r="CK395" s="64"/>
      <c r="CL395" s="64"/>
      <c r="CM395" s="64" t="s">
        <v>584</v>
      </c>
      <c r="CN395" s="64">
        <v>31500</v>
      </c>
      <c r="CO395" s="64" t="s">
        <v>585</v>
      </c>
      <c r="CP395" s="64">
        <v>110</v>
      </c>
      <c r="CQ395" s="64"/>
      <c r="CR395" s="64"/>
      <c r="CS395" s="64" t="s">
        <v>585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5"/>
        <v>0</v>
      </c>
      <c r="BD396" s="14">
        <f t="shared" si="66"/>
        <v>480</v>
      </c>
      <c r="BE396" s="14">
        <f t="shared" si="67"/>
        <v>0</v>
      </c>
      <c r="BF396" s="14">
        <f t="shared" si="68"/>
        <v>1200</v>
      </c>
      <c r="BG396" s="14">
        <f t="shared" si="69"/>
        <v>480</v>
      </c>
      <c r="BH396" s="14">
        <f t="shared" si="70"/>
        <v>960</v>
      </c>
      <c r="CF396" s="64">
        <v>392</v>
      </c>
      <c r="CG396" s="64">
        <v>4</v>
      </c>
      <c r="CH396" s="64" t="s">
        <v>380</v>
      </c>
      <c r="CI396" s="64">
        <v>92</v>
      </c>
      <c r="CJ396" s="64"/>
      <c r="CK396" s="64"/>
      <c r="CL396" s="64"/>
      <c r="CM396" s="64" t="s">
        <v>584</v>
      </c>
      <c r="CN396" s="64">
        <v>31500</v>
      </c>
      <c r="CO396" s="64" t="s">
        <v>585</v>
      </c>
      <c r="CP396" s="64">
        <v>110</v>
      </c>
      <c r="CQ396" s="64"/>
      <c r="CR396" s="64"/>
      <c r="CS396" s="64" t="s">
        <v>585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5"/>
        <v>0</v>
      </c>
      <c r="BD397" s="14">
        <f t="shared" si="66"/>
        <v>480</v>
      </c>
      <c r="BE397" s="14">
        <f t="shared" si="67"/>
        <v>0</v>
      </c>
      <c r="BF397" s="14">
        <f t="shared" si="68"/>
        <v>1200</v>
      </c>
      <c r="BG397" s="14">
        <f t="shared" si="69"/>
        <v>480</v>
      </c>
      <c r="BH397" s="14">
        <f t="shared" si="70"/>
        <v>960</v>
      </c>
      <c r="CF397" s="64">
        <v>393</v>
      </c>
      <c r="CG397" s="64">
        <v>4</v>
      </c>
      <c r="CH397" s="64" t="s">
        <v>380</v>
      </c>
      <c r="CI397" s="64">
        <v>93</v>
      </c>
      <c r="CJ397" s="64"/>
      <c r="CK397" s="64"/>
      <c r="CL397" s="64"/>
      <c r="CM397" s="64" t="s">
        <v>584</v>
      </c>
      <c r="CN397" s="64">
        <v>31500</v>
      </c>
      <c r="CO397" s="64" t="s">
        <v>585</v>
      </c>
      <c r="CP397" s="64">
        <v>110</v>
      </c>
      <c r="CQ397" s="64"/>
      <c r="CR397" s="64"/>
      <c r="CS397" s="64" t="s">
        <v>585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5"/>
        <v>0</v>
      </c>
      <c r="BD398" s="14">
        <f t="shared" si="66"/>
        <v>480</v>
      </c>
      <c r="BE398" s="14">
        <f t="shared" si="67"/>
        <v>0</v>
      </c>
      <c r="BF398" s="14">
        <f t="shared" si="68"/>
        <v>1200</v>
      </c>
      <c r="BG398" s="14">
        <f t="shared" si="69"/>
        <v>480</v>
      </c>
      <c r="BH398" s="14">
        <f t="shared" si="70"/>
        <v>960</v>
      </c>
      <c r="CF398" s="64">
        <v>394</v>
      </c>
      <c r="CG398" s="64">
        <v>4</v>
      </c>
      <c r="CH398" s="64" t="s">
        <v>380</v>
      </c>
      <c r="CI398" s="64">
        <v>94</v>
      </c>
      <c r="CJ398" s="64"/>
      <c r="CK398" s="64"/>
      <c r="CL398" s="64"/>
      <c r="CM398" s="64" t="s">
        <v>584</v>
      </c>
      <c r="CN398" s="64">
        <v>31500</v>
      </c>
      <c r="CO398" s="64" t="s">
        <v>585</v>
      </c>
      <c r="CP398" s="64">
        <v>110</v>
      </c>
      <c r="CQ398" s="64"/>
      <c r="CR398" s="64"/>
      <c r="CS398" s="64" t="s">
        <v>585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5"/>
        <v>0</v>
      </c>
      <c r="BD399" s="14">
        <f t="shared" si="66"/>
        <v>480</v>
      </c>
      <c r="BE399" s="14">
        <f t="shared" si="67"/>
        <v>0</v>
      </c>
      <c r="BF399" s="14">
        <f t="shared" si="68"/>
        <v>1200</v>
      </c>
      <c r="BG399" s="14">
        <f t="shared" si="69"/>
        <v>480</v>
      </c>
      <c r="BH399" s="14">
        <f t="shared" si="70"/>
        <v>960</v>
      </c>
      <c r="CF399" s="64">
        <v>395</v>
      </c>
      <c r="CG399" s="64">
        <v>4</v>
      </c>
      <c r="CH399" s="64" t="s">
        <v>380</v>
      </c>
      <c r="CI399" s="64">
        <v>95</v>
      </c>
      <c r="CJ399" s="64"/>
      <c r="CK399" s="64"/>
      <c r="CL399" s="64"/>
      <c r="CM399" s="64" t="s">
        <v>584</v>
      </c>
      <c r="CN399" s="64">
        <v>31500</v>
      </c>
      <c r="CO399" s="64" t="s">
        <v>585</v>
      </c>
      <c r="CP399" s="64">
        <v>110</v>
      </c>
      <c r="CQ399" s="64" t="s">
        <v>420</v>
      </c>
      <c r="CR399" s="64">
        <v>3</v>
      </c>
      <c r="CS399" s="64" t="s">
        <v>585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5"/>
        <v>0</v>
      </c>
      <c r="BD400" s="14">
        <f t="shared" si="66"/>
        <v>480</v>
      </c>
      <c r="BE400" s="14">
        <f t="shared" si="67"/>
        <v>0</v>
      </c>
      <c r="BF400" s="14">
        <f t="shared" si="68"/>
        <v>1200</v>
      </c>
      <c r="BG400" s="14">
        <f t="shared" si="69"/>
        <v>480</v>
      </c>
      <c r="BH400" s="14">
        <f t="shared" si="70"/>
        <v>960</v>
      </c>
      <c r="CF400" s="64">
        <v>396</v>
      </c>
      <c r="CG400" s="64">
        <v>4</v>
      </c>
      <c r="CH400" s="64" t="s">
        <v>380</v>
      </c>
      <c r="CI400" s="64">
        <v>96</v>
      </c>
      <c r="CJ400" s="64"/>
      <c r="CK400" s="64"/>
      <c r="CL400" s="64"/>
      <c r="CM400" s="64" t="s">
        <v>584</v>
      </c>
      <c r="CN400" s="64">
        <v>36000</v>
      </c>
      <c r="CO400" s="64" t="s">
        <v>585</v>
      </c>
      <c r="CP400" s="64">
        <v>115</v>
      </c>
      <c r="CQ400" s="64"/>
      <c r="CR400" s="64"/>
      <c r="CS400" s="64" t="s">
        <v>585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5"/>
        <v>0</v>
      </c>
      <c r="BD401" s="14">
        <f t="shared" si="66"/>
        <v>480</v>
      </c>
      <c r="BE401" s="14">
        <f t="shared" si="67"/>
        <v>0</v>
      </c>
      <c r="BF401" s="14">
        <f t="shared" si="68"/>
        <v>1200</v>
      </c>
      <c r="BG401" s="14">
        <f t="shared" si="69"/>
        <v>480</v>
      </c>
      <c r="BH401" s="14">
        <f t="shared" si="70"/>
        <v>960</v>
      </c>
      <c r="CF401" s="64">
        <v>397</v>
      </c>
      <c r="CG401" s="64">
        <v>4</v>
      </c>
      <c r="CH401" s="64" t="s">
        <v>380</v>
      </c>
      <c r="CI401" s="64">
        <v>97</v>
      </c>
      <c r="CJ401" s="64"/>
      <c r="CK401" s="64"/>
      <c r="CL401" s="64"/>
      <c r="CM401" s="64" t="s">
        <v>584</v>
      </c>
      <c r="CN401" s="64">
        <v>36000</v>
      </c>
      <c r="CO401" s="64" t="s">
        <v>585</v>
      </c>
      <c r="CP401" s="64">
        <v>115</v>
      </c>
      <c r="CQ401" s="64"/>
      <c r="CR401" s="64"/>
      <c r="CS401" s="64" t="s">
        <v>585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5"/>
        <v>0</v>
      </c>
      <c r="BD402" s="14">
        <f t="shared" si="66"/>
        <v>480</v>
      </c>
      <c r="BE402" s="14">
        <f t="shared" si="67"/>
        <v>0</v>
      </c>
      <c r="BF402" s="14">
        <f t="shared" si="68"/>
        <v>1200</v>
      </c>
      <c r="BG402" s="14">
        <f t="shared" si="69"/>
        <v>480</v>
      </c>
      <c r="BH402" s="14">
        <f t="shared" si="70"/>
        <v>960</v>
      </c>
      <c r="CF402" s="64">
        <v>398</v>
      </c>
      <c r="CG402" s="64">
        <v>4</v>
      </c>
      <c r="CH402" s="64" t="s">
        <v>380</v>
      </c>
      <c r="CI402" s="64">
        <v>98</v>
      </c>
      <c r="CJ402" s="64"/>
      <c r="CK402" s="64"/>
      <c r="CL402" s="64"/>
      <c r="CM402" s="64" t="s">
        <v>584</v>
      </c>
      <c r="CN402" s="64">
        <v>36000</v>
      </c>
      <c r="CO402" s="64" t="s">
        <v>585</v>
      </c>
      <c r="CP402" s="64">
        <v>115</v>
      </c>
      <c r="CQ402" s="64"/>
      <c r="CR402" s="64"/>
      <c r="CS402" s="64" t="s">
        <v>585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5"/>
        <v>0</v>
      </c>
      <c r="BD403" s="14">
        <f t="shared" si="66"/>
        <v>480</v>
      </c>
      <c r="BE403" s="14">
        <f t="shared" si="67"/>
        <v>0</v>
      </c>
      <c r="BF403" s="14">
        <f t="shared" si="68"/>
        <v>1200</v>
      </c>
      <c r="BG403" s="14">
        <f t="shared" si="69"/>
        <v>480</v>
      </c>
      <c r="BH403" s="14">
        <f t="shared" si="70"/>
        <v>960</v>
      </c>
      <c r="CF403" s="64">
        <v>399</v>
      </c>
      <c r="CG403" s="64">
        <v>4</v>
      </c>
      <c r="CH403" s="64" t="s">
        <v>380</v>
      </c>
      <c r="CI403" s="64">
        <v>99</v>
      </c>
      <c r="CJ403" s="64"/>
      <c r="CK403" s="64"/>
      <c r="CL403" s="64"/>
      <c r="CM403" s="64" t="s">
        <v>584</v>
      </c>
      <c r="CN403" s="64">
        <v>36000</v>
      </c>
      <c r="CO403" s="64" t="s">
        <v>585</v>
      </c>
      <c r="CP403" s="64">
        <v>115</v>
      </c>
      <c r="CQ403" s="64"/>
      <c r="CR403" s="64"/>
      <c r="CS403" s="64" t="s">
        <v>585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5"/>
        <v>0</v>
      </c>
      <c r="BD404" s="14">
        <f t="shared" si="66"/>
        <v>480</v>
      </c>
      <c r="BE404" s="14">
        <f t="shared" si="67"/>
        <v>0</v>
      </c>
      <c r="BF404" s="14">
        <f t="shared" si="68"/>
        <v>1200</v>
      </c>
      <c r="BG404" s="14">
        <f t="shared" si="69"/>
        <v>480</v>
      </c>
      <c r="BH404" s="14">
        <f t="shared" si="70"/>
        <v>960</v>
      </c>
      <c r="CF404" s="64">
        <v>400</v>
      </c>
      <c r="CG404" s="64">
        <v>4</v>
      </c>
      <c r="CH404" s="64" t="s">
        <v>380</v>
      </c>
      <c r="CI404" s="64">
        <v>100</v>
      </c>
      <c r="CJ404" s="64"/>
      <c r="CK404" s="64"/>
      <c r="CL404" s="64"/>
      <c r="CM404" s="64" t="s">
        <v>584</v>
      </c>
      <c r="CN404" s="64">
        <v>36000</v>
      </c>
      <c r="CO404" s="64" t="s">
        <v>585</v>
      </c>
      <c r="CP404" s="64">
        <v>115</v>
      </c>
      <c r="CQ404" s="64" t="s">
        <v>424</v>
      </c>
      <c r="CR404" s="64">
        <v>3</v>
      </c>
      <c r="CS404" s="64" t="s">
        <v>585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5"/>
        <v>0</v>
      </c>
      <c r="BD405" s="14">
        <f t="shared" si="66"/>
        <v>480</v>
      </c>
      <c r="BE405" s="14">
        <f t="shared" si="67"/>
        <v>0</v>
      </c>
      <c r="BF405" s="14">
        <f t="shared" si="68"/>
        <v>1200</v>
      </c>
      <c r="BG405" s="14">
        <f t="shared" si="69"/>
        <v>480</v>
      </c>
      <c r="BH405" s="14">
        <f t="shared" si="70"/>
        <v>960</v>
      </c>
    </row>
    <row r="406" spans="54:108" ht="16.5" x14ac:dyDescent="0.2">
      <c r="BB406" s="64">
        <v>401</v>
      </c>
      <c r="BC406" s="14">
        <f t="shared" ref="BC406:BC469" si="71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2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3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4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5">BC406+BD405</f>
        <v>480</v>
      </c>
      <c r="BH406" s="14">
        <f t="shared" si="70"/>
        <v>960</v>
      </c>
    </row>
    <row r="407" spans="54:108" ht="16.5" x14ac:dyDescent="0.2">
      <c r="BB407" s="64">
        <v>402</v>
      </c>
      <c r="BC407" s="14">
        <f t="shared" si="71"/>
        <v>0</v>
      </c>
      <c r="BD407" s="14">
        <f t="shared" si="72"/>
        <v>480</v>
      </c>
      <c r="BE407" s="14">
        <f t="shared" si="73"/>
        <v>0</v>
      </c>
      <c r="BF407" s="14">
        <f t="shared" si="74"/>
        <v>1200</v>
      </c>
      <c r="BG407" s="14">
        <f t="shared" si="75"/>
        <v>480</v>
      </c>
      <c r="BH407" s="14">
        <f t="shared" si="70"/>
        <v>960</v>
      </c>
    </row>
    <row r="408" spans="54:108" ht="16.5" x14ac:dyDescent="0.2">
      <c r="BB408" s="64">
        <v>403</v>
      </c>
      <c r="BC408" s="14">
        <f t="shared" si="71"/>
        <v>0</v>
      </c>
      <c r="BD408" s="14">
        <f t="shared" si="72"/>
        <v>480</v>
      </c>
      <c r="BE408" s="14">
        <f t="shared" si="73"/>
        <v>0</v>
      </c>
      <c r="BF408" s="14">
        <f t="shared" si="74"/>
        <v>1200</v>
      </c>
      <c r="BG408" s="14">
        <f t="shared" si="75"/>
        <v>480</v>
      </c>
      <c r="BH408" s="14">
        <f t="shared" si="70"/>
        <v>960</v>
      </c>
    </row>
    <row r="409" spans="54:108" ht="16.5" x14ac:dyDescent="0.2">
      <c r="BB409" s="64">
        <v>404</v>
      </c>
      <c r="BC409" s="14">
        <f t="shared" si="71"/>
        <v>0</v>
      </c>
      <c r="BD409" s="14">
        <f t="shared" si="72"/>
        <v>480</v>
      </c>
      <c r="BE409" s="14">
        <f t="shared" si="73"/>
        <v>0</v>
      </c>
      <c r="BF409" s="14">
        <f t="shared" si="74"/>
        <v>1200</v>
      </c>
      <c r="BG409" s="14">
        <f t="shared" si="75"/>
        <v>480</v>
      </c>
      <c r="BH409" s="14">
        <f t="shared" si="70"/>
        <v>960</v>
      </c>
    </row>
    <row r="410" spans="54:108" ht="16.5" x14ac:dyDescent="0.2">
      <c r="BB410" s="64">
        <v>405</v>
      </c>
      <c r="BC410" s="14">
        <f t="shared" si="71"/>
        <v>0</v>
      </c>
      <c r="BD410" s="14">
        <f t="shared" si="72"/>
        <v>480</v>
      </c>
      <c r="BE410" s="14">
        <f t="shared" si="73"/>
        <v>0</v>
      </c>
      <c r="BF410" s="14">
        <f t="shared" si="74"/>
        <v>1200</v>
      </c>
      <c r="BG410" s="14">
        <f t="shared" si="75"/>
        <v>480</v>
      </c>
      <c r="BH410" s="14">
        <f t="shared" si="70"/>
        <v>960</v>
      </c>
    </row>
    <row r="411" spans="54:108" ht="16.5" x14ac:dyDescent="0.2">
      <c r="BB411" s="64">
        <v>406</v>
      </c>
      <c r="BC411" s="14">
        <f t="shared" si="71"/>
        <v>0</v>
      </c>
      <c r="BD411" s="14">
        <f t="shared" si="72"/>
        <v>480</v>
      </c>
      <c r="BE411" s="14">
        <f t="shared" si="73"/>
        <v>0</v>
      </c>
      <c r="BF411" s="14">
        <f t="shared" si="74"/>
        <v>1200</v>
      </c>
      <c r="BG411" s="14">
        <f t="shared" si="75"/>
        <v>480</v>
      </c>
      <c r="BH411" s="14">
        <f t="shared" si="70"/>
        <v>960</v>
      </c>
    </row>
    <row r="412" spans="54:108" ht="16.5" x14ac:dyDescent="0.2">
      <c r="BB412" s="64">
        <v>407</v>
      </c>
      <c r="BC412" s="14">
        <f t="shared" si="71"/>
        <v>0</v>
      </c>
      <c r="BD412" s="14">
        <f t="shared" si="72"/>
        <v>480</v>
      </c>
      <c r="BE412" s="14">
        <f t="shared" si="73"/>
        <v>0</v>
      </c>
      <c r="BF412" s="14">
        <f t="shared" si="74"/>
        <v>1200</v>
      </c>
      <c r="BG412" s="14">
        <f t="shared" si="75"/>
        <v>480</v>
      </c>
      <c r="BH412" s="14">
        <f t="shared" si="70"/>
        <v>960</v>
      </c>
    </row>
    <row r="413" spans="54:108" ht="16.5" x14ac:dyDescent="0.2">
      <c r="BB413" s="64">
        <v>408</v>
      </c>
      <c r="BC413" s="14">
        <f t="shared" si="71"/>
        <v>0</v>
      </c>
      <c r="BD413" s="14">
        <f t="shared" si="72"/>
        <v>480</v>
      </c>
      <c r="BE413" s="14">
        <f t="shared" si="73"/>
        <v>0</v>
      </c>
      <c r="BF413" s="14">
        <f t="shared" si="74"/>
        <v>1200</v>
      </c>
      <c r="BG413" s="14">
        <f t="shared" si="75"/>
        <v>480</v>
      </c>
      <c r="BH413" s="14">
        <f t="shared" si="70"/>
        <v>960</v>
      </c>
    </row>
    <row r="414" spans="54:108" ht="16.5" x14ac:dyDescent="0.2">
      <c r="BB414" s="64">
        <v>409</v>
      </c>
      <c r="BC414" s="14">
        <f t="shared" si="71"/>
        <v>0</v>
      </c>
      <c r="BD414" s="14">
        <f t="shared" si="72"/>
        <v>480</v>
      </c>
      <c r="BE414" s="14">
        <f t="shared" si="73"/>
        <v>0</v>
      </c>
      <c r="BF414" s="14">
        <f t="shared" si="74"/>
        <v>1200</v>
      </c>
      <c r="BG414" s="14">
        <f t="shared" si="75"/>
        <v>480</v>
      </c>
      <c r="BH414" s="14">
        <f t="shared" si="70"/>
        <v>960</v>
      </c>
    </row>
    <row r="415" spans="54:108" ht="16.5" x14ac:dyDescent="0.2">
      <c r="BB415" s="64">
        <v>410</v>
      </c>
      <c r="BC415" s="14">
        <f t="shared" si="71"/>
        <v>0</v>
      </c>
      <c r="BD415" s="14">
        <f t="shared" si="72"/>
        <v>480</v>
      </c>
      <c r="BE415" s="14">
        <f t="shared" si="73"/>
        <v>0</v>
      </c>
      <c r="BF415" s="14">
        <f t="shared" si="74"/>
        <v>1200</v>
      </c>
      <c r="BG415" s="14">
        <f t="shared" si="75"/>
        <v>480</v>
      </c>
      <c r="BH415" s="14">
        <f t="shared" si="70"/>
        <v>960</v>
      </c>
    </row>
    <row r="416" spans="54:108" ht="16.5" x14ac:dyDescent="0.2">
      <c r="BB416" s="64">
        <v>411</v>
      </c>
      <c r="BC416" s="14">
        <f t="shared" si="71"/>
        <v>0</v>
      </c>
      <c r="BD416" s="14">
        <f t="shared" si="72"/>
        <v>480</v>
      </c>
      <c r="BE416" s="14">
        <f t="shared" si="73"/>
        <v>0</v>
      </c>
      <c r="BF416" s="14">
        <f t="shared" si="74"/>
        <v>1200</v>
      </c>
      <c r="BG416" s="14">
        <f t="shared" si="75"/>
        <v>480</v>
      </c>
      <c r="BH416" s="14">
        <f t="shared" si="70"/>
        <v>960</v>
      </c>
    </row>
    <row r="417" spans="54:60" ht="16.5" x14ac:dyDescent="0.2">
      <c r="BB417" s="64">
        <v>412</v>
      </c>
      <c r="BC417" s="14">
        <f t="shared" si="71"/>
        <v>0</v>
      </c>
      <c r="BD417" s="14">
        <f t="shared" si="72"/>
        <v>480</v>
      </c>
      <c r="BE417" s="14">
        <f t="shared" si="73"/>
        <v>0</v>
      </c>
      <c r="BF417" s="14">
        <f t="shared" si="74"/>
        <v>1200</v>
      </c>
      <c r="BG417" s="14">
        <f t="shared" si="75"/>
        <v>480</v>
      </c>
      <c r="BH417" s="14">
        <f t="shared" si="70"/>
        <v>960</v>
      </c>
    </row>
    <row r="418" spans="54:60" ht="16.5" x14ac:dyDescent="0.2">
      <c r="BB418" s="64">
        <v>413</v>
      </c>
      <c r="BC418" s="14">
        <f t="shared" si="71"/>
        <v>0</v>
      </c>
      <c r="BD418" s="14">
        <f t="shared" si="72"/>
        <v>480</v>
      </c>
      <c r="BE418" s="14">
        <f t="shared" si="73"/>
        <v>0</v>
      </c>
      <c r="BF418" s="14">
        <f t="shared" si="74"/>
        <v>1200</v>
      </c>
      <c r="BG418" s="14">
        <f t="shared" si="75"/>
        <v>480</v>
      </c>
      <c r="BH418" s="14">
        <f t="shared" si="70"/>
        <v>960</v>
      </c>
    </row>
    <row r="419" spans="54:60" ht="16.5" x14ac:dyDescent="0.2">
      <c r="BB419" s="64">
        <v>414</v>
      </c>
      <c r="BC419" s="14">
        <f t="shared" si="71"/>
        <v>0</v>
      </c>
      <c r="BD419" s="14">
        <f t="shared" si="72"/>
        <v>480</v>
      </c>
      <c r="BE419" s="14">
        <f t="shared" si="73"/>
        <v>0</v>
      </c>
      <c r="BF419" s="14">
        <f t="shared" si="74"/>
        <v>1200</v>
      </c>
      <c r="BG419" s="14">
        <f t="shared" si="75"/>
        <v>480</v>
      </c>
      <c r="BH419" s="14">
        <f t="shared" si="70"/>
        <v>960</v>
      </c>
    </row>
    <row r="420" spans="54:60" ht="16.5" x14ac:dyDescent="0.2">
      <c r="BB420" s="64">
        <v>415</v>
      </c>
      <c r="BC420" s="14">
        <f t="shared" si="71"/>
        <v>0</v>
      </c>
      <c r="BD420" s="14">
        <f t="shared" si="72"/>
        <v>480</v>
      </c>
      <c r="BE420" s="14">
        <f t="shared" si="73"/>
        <v>0</v>
      </c>
      <c r="BF420" s="14">
        <f t="shared" si="74"/>
        <v>1200</v>
      </c>
      <c r="BG420" s="14">
        <f t="shared" si="75"/>
        <v>480</v>
      </c>
      <c r="BH420" s="14">
        <f t="shared" si="70"/>
        <v>960</v>
      </c>
    </row>
    <row r="421" spans="54:60" ht="16.5" x14ac:dyDescent="0.2">
      <c r="BB421" s="64">
        <v>416</v>
      </c>
      <c r="BC421" s="14">
        <f t="shared" si="71"/>
        <v>0</v>
      </c>
      <c r="BD421" s="14">
        <f t="shared" si="72"/>
        <v>480</v>
      </c>
      <c r="BE421" s="14">
        <f t="shared" si="73"/>
        <v>0</v>
      </c>
      <c r="BF421" s="14">
        <f t="shared" si="74"/>
        <v>1200</v>
      </c>
      <c r="BG421" s="14">
        <f t="shared" si="75"/>
        <v>480</v>
      </c>
      <c r="BH421" s="14">
        <f t="shared" si="70"/>
        <v>960</v>
      </c>
    </row>
    <row r="422" spans="54:60" ht="16.5" x14ac:dyDescent="0.2">
      <c r="BB422" s="64">
        <v>417</v>
      </c>
      <c r="BC422" s="14">
        <f t="shared" si="71"/>
        <v>0</v>
      </c>
      <c r="BD422" s="14">
        <f t="shared" si="72"/>
        <v>480</v>
      </c>
      <c r="BE422" s="14">
        <f t="shared" si="73"/>
        <v>0</v>
      </c>
      <c r="BF422" s="14">
        <f t="shared" si="74"/>
        <v>1200</v>
      </c>
      <c r="BG422" s="14">
        <f t="shared" si="75"/>
        <v>480</v>
      </c>
      <c r="BH422" s="14">
        <f t="shared" si="70"/>
        <v>960</v>
      </c>
    </row>
    <row r="423" spans="54:60" ht="16.5" x14ac:dyDescent="0.2">
      <c r="BB423" s="64">
        <v>418</v>
      </c>
      <c r="BC423" s="14">
        <f t="shared" si="71"/>
        <v>0</v>
      </c>
      <c r="BD423" s="14">
        <f t="shared" si="72"/>
        <v>480</v>
      </c>
      <c r="BE423" s="14">
        <f t="shared" si="73"/>
        <v>0</v>
      </c>
      <c r="BF423" s="14">
        <f t="shared" si="74"/>
        <v>1200</v>
      </c>
      <c r="BG423" s="14">
        <f t="shared" si="75"/>
        <v>480</v>
      </c>
      <c r="BH423" s="14">
        <f t="shared" si="70"/>
        <v>960</v>
      </c>
    </row>
    <row r="424" spans="54:60" ht="16.5" x14ac:dyDescent="0.2">
      <c r="BB424" s="64">
        <v>419</v>
      </c>
      <c r="BC424" s="14">
        <f t="shared" si="71"/>
        <v>0</v>
      </c>
      <c r="BD424" s="14">
        <f t="shared" si="72"/>
        <v>480</v>
      </c>
      <c r="BE424" s="14">
        <f t="shared" si="73"/>
        <v>0</v>
      </c>
      <c r="BF424" s="14">
        <f t="shared" si="74"/>
        <v>1200</v>
      </c>
      <c r="BG424" s="14">
        <f t="shared" si="75"/>
        <v>480</v>
      </c>
      <c r="BH424" s="14">
        <f t="shared" si="70"/>
        <v>960</v>
      </c>
    </row>
    <row r="425" spans="54:60" ht="16.5" x14ac:dyDescent="0.2">
      <c r="BB425" s="64">
        <v>420</v>
      </c>
      <c r="BC425" s="14">
        <f t="shared" si="71"/>
        <v>0</v>
      </c>
      <c r="BD425" s="14">
        <f t="shared" si="72"/>
        <v>480</v>
      </c>
      <c r="BE425" s="14">
        <f t="shared" si="73"/>
        <v>0</v>
      </c>
      <c r="BF425" s="14">
        <f t="shared" si="74"/>
        <v>1200</v>
      </c>
      <c r="BG425" s="14">
        <f t="shared" si="75"/>
        <v>480</v>
      </c>
      <c r="BH425" s="14">
        <f t="shared" si="70"/>
        <v>960</v>
      </c>
    </row>
    <row r="426" spans="54:60" ht="16.5" x14ac:dyDescent="0.2">
      <c r="BB426" s="64">
        <v>421</v>
      </c>
      <c r="BC426" s="14">
        <f t="shared" si="71"/>
        <v>0</v>
      </c>
      <c r="BD426" s="14">
        <f t="shared" si="72"/>
        <v>480</v>
      </c>
      <c r="BE426" s="14">
        <f t="shared" si="73"/>
        <v>0</v>
      </c>
      <c r="BF426" s="14">
        <f t="shared" si="74"/>
        <v>1200</v>
      </c>
      <c r="BG426" s="14">
        <f t="shared" si="75"/>
        <v>480</v>
      </c>
      <c r="BH426" s="14">
        <f t="shared" si="70"/>
        <v>960</v>
      </c>
    </row>
    <row r="427" spans="54:60" ht="16.5" x14ac:dyDescent="0.2">
      <c r="BB427" s="64">
        <v>422</v>
      </c>
      <c r="BC427" s="14">
        <f t="shared" si="71"/>
        <v>0</v>
      </c>
      <c r="BD427" s="14">
        <f t="shared" si="72"/>
        <v>480</v>
      </c>
      <c r="BE427" s="14">
        <f t="shared" si="73"/>
        <v>0</v>
      </c>
      <c r="BF427" s="14">
        <f t="shared" si="74"/>
        <v>1200</v>
      </c>
      <c r="BG427" s="14">
        <f t="shared" si="75"/>
        <v>480</v>
      </c>
      <c r="BH427" s="14">
        <f t="shared" si="70"/>
        <v>960</v>
      </c>
    </row>
    <row r="428" spans="54:60" ht="16.5" x14ac:dyDescent="0.2">
      <c r="BB428" s="64">
        <v>423</v>
      </c>
      <c r="BC428" s="14">
        <f t="shared" si="71"/>
        <v>0</v>
      </c>
      <c r="BD428" s="14">
        <f t="shared" si="72"/>
        <v>480</v>
      </c>
      <c r="BE428" s="14">
        <f t="shared" si="73"/>
        <v>0</v>
      </c>
      <c r="BF428" s="14">
        <f t="shared" si="74"/>
        <v>1200</v>
      </c>
      <c r="BG428" s="14">
        <f t="shared" si="75"/>
        <v>480</v>
      </c>
      <c r="BH428" s="14">
        <f t="shared" si="70"/>
        <v>960</v>
      </c>
    </row>
    <row r="429" spans="54:60" ht="16.5" x14ac:dyDescent="0.2">
      <c r="BB429" s="64">
        <v>424</v>
      </c>
      <c r="BC429" s="14">
        <f t="shared" si="71"/>
        <v>0</v>
      </c>
      <c r="BD429" s="14">
        <f t="shared" si="72"/>
        <v>480</v>
      </c>
      <c r="BE429" s="14">
        <f t="shared" si="73"/>
        <v>0</v>
      </c>
      <c r="BF429" s="14">
        <f t="shared" si="74"/>
        <v>1200</v>
      </c>
      <c r="BG429" s="14">
        <f t="shared" si="75"/>
        <v>480</v>
      </c>
      <c r="BH429" s="14">
        <f t="shared" si="70"/>
        <v>960</v>
      </c>
    </row>
    <row r="430" spans="54:60" ht="16.5" x14ac:dyDescent="0.2">
      <c r="BB430" s="64">
        <v>425</v>
      </c>
      <c r="BC430" s="14">
        <f t="shared" si="71"/>
        <v>0</v>
      </c>
      <c r="BD430" s="14">
        <f t="shared" si="72"/>
        <v>480</v>
      </c>
      <c r="BE430" s="14">
        <f t="shared" si="73"/>
        <v>0</v>
      </c>
      <c r="BF430" s="14">
        <f t="shared" si="74"/>
        <v>1200</v>
      </c>
      <c r="BG430" s="14">
        <f t="shared" si="75"/>
        <v>480</v>
      </c>
      <c r="BH430" s="14">
        <f t="shared" si="70"/>
        <v>960</v>
      </c>
    </row>
    <row r="431" spans="54:60" ht="16.5" x14ac:dyDescent="0.2">
      <c r="BB431" s="64">
        <v>426</v>
      </c>
      <c r="BC431" s="14">
        <f t="shared" si="71"/>
        <v>0</v>
      </c>
      <c r="BD431" s="14">
        <f t="shared" si="72"/>
        <v>480</v>
      </c>
      <c r="BE431" s="14">
        <f t="shared" si="73"/>
        <v>0</v>
      </c>
      <c r="BF431" s="14">
        <f t="shared" si="74"/>
        <v>1200</v>
      </c>
      <c r="BG431" s="14">
        <f t="shared" si="75"/>
        <v>480</v>
      </c>
      <c r="BH431" s="14">
        <f t="shared" si="70"/>
        <v>960</v>
      </c>
    </row>
    <row r="432" spans="54:60" ht="16.5" x14ac:dyDescent="0.2">
      <c r="BB432" s="64">
        <v>427</v>
      </c>
      <c r="BC432" s="14">
        <f t="shared" si="71"/>
        <v>0</v>
      </c>
      <c r="BD432" s="14">
        <f t="shared" si="72"/>
        <v>480</v>
      </c>
      <c r="BE432" s="14">
        <f t="shared" si="73"/>
        <v>0</v>
      </c>
      <c r="BF432" s="14">
        <f t="shared" si="74"/>
        <v>1200</v>
      </c>
      <c r="BG432" s="14">
        <f t="shared" si="75"/>
        <v>480</v>
      </c>
      <c r="BH432" s="14">
        <f t="shared" si="70"/>
        <v>960</v>
      </c>
    </row>
    <row r="433" spans="54:60" ht="16.5" x14ac:dyDescent="0.2">
      <c r="BB433" s="64">
        <v>428</v>
      </c>
      <c r="BC433" s="14">
        <f t="shared" si="71"/>
        <v>0</v>
      </c>
      <c r="BD433" s="14">
        <f t="shared" si="72"/>
        <v>480</v>
      </c>
      <c r="BE433" s="14">
        <f t="shared" si="73"/>
        <v>0</v>
      </c>
      <c r="BF433" s="14">
        <f t="shared" si="74"/>
        <v>1200</v>
      </c>
      <c r="BG433" s="14">
        <f t="shared" si="75"/>
        <v>480</v>
      </c>
      <c r="BH433" s="14">
        <f t="shared" si="70"/>
        <v>960</v>
      </c>
    </row>
    <row r="434" spans="54:60" ht="16.5" x14ac:dyDescent="0.2">
      <c r="BB434" s="64">
        <v>429</v>
      </c>
      <c r="BC434" s="14">
        <f t="shared" si="71"/>
        <v>0</v>
      </c>
      <c r="BD434" s="14">
        <f t="shared" si="72"/>
        <v>480</v>
      </c>
      <c r="BE434" s="14">
        <f t="shared" si="73"/>
        <v>0</v>
      </c>
      <c r="BF434" s="14">
        <f t="shared" si="74"/>
        <v>1200</v>
      </c>
      <c r="BG434" s="14">
        <f t="shared" si="75"/>
        <v>480</v>
      </c>
      <c r="BH434" s="14">
        <f t="shared" si="70"/>
        <v>960</v>
      </c>
    </row>
    <row r="435" spans="54:60" ht="16.5" x14ac:dyDescent="0.2">
      <c r="BB435" s="64">
        <v>430</v>
      </c>
      <c r="BC435" s="14">
        <f t="shared" si="71"/>
        <v>0</v>
      </c>
      <c r="BD435" s="14">
        <f t="shared" si="72"/>
        <v>480</v>
      </c>
      <c r="BE435" s="14">
        <f t="shared" si="73"/>
        <v>0</v>
      </c>
      <c r="BF435" s="14">
        <f t="shared" si="74"/>
        <v>1200</v>
      </c>
      <c r="BG435" s="14">
        <f t="shared" si="75"/>
        <v>480</v>
      </c>
      <c r="BH435" s="14">
        <f t="shared" si="70"/>
        <v>960</v>
      </c>
    </row>
    <row r="436" spans="54:60" ht="16.5" x14ac:dyDescent="0.2">
      <c r="BB436" s="64">
        <v>431</v>
      </c>
      <c r="BC436" s="14">
        <f t="shared" si="71"/>
        <v>0</v>
      </c>
      <c r="BD436" s="14">
        <f t="shared" si="72"/>
        <v>480</v>
      </c>
      <c r="BE436" s="14">
        <f t="shared" si="73"/>
        <v>0</v>
      </c>
      <c r="BF436" s="14">
        <f t="shared" si="74"/>
        <v>1200</v>
      </c>
      <c r="BG436" s="14">
        <f t="shared" si="75"/>
        <v>480</v>
      </c>
      <c r="BH436" s="14">
        <f t="shared" si="70"/>
        <v>960</v>
      </c>
    </row>
    <row r="437" spans="54:60" ht="16.5" x14ac:dyDescent="0.2">
      <c r="BB437" s="64">
        <v>432</v>
      </c>
      <c r="BC437" s="14">
        <f t="shared" si="71"/>
        <v>0</v>
      </c>
      <c r="BD437" s="14">
        <f t="shared" si="72"/>
        <v>480</v>
      </c>
      <c r="BE437" s="14">
        <f t="shared" si="73"/>
        <v>0</v>
      </c>
      <c r="BF437" s="14">
        <f t="shared" si="74"/>
        <v>1200</v>
      </c>
      <c r="BG437" s="14">
        <f t="shared" si="75"/>
        <v>480</v>
      </c>
      <c r="BH437" s="14">
        <f t="shared" si="70"/>
        <v>960</v>
      </c>
    </row>
    <row r="438" spans="54:60" ht="16.5" x14ac:dyDescent="0.2">
      <c r="BB438" s="64">
        <v>433</v>
      </c>
      <c r="BC438" s="14">
        <f t="shared" si="71"/>
        <v>0</v>
      </c>
      <c r="BD438" s="14">
        <f t="shared" si="72"/>
        <v>480</v>
      </c>
      <c r="BE438" s="14">
        <f t="shared" si="73"/>
        <v>0</v>
      </c>
      <c r="BF438" s="14">
        <f t="shared" si="74"/>
        <v>1200</v>
      </c>
      <c r="BG438" s="14">
        <f t="shared" si="75"/>
        <v>480</v>
      </c>
      <c r="BH438" s="14">
        <f t="shared" si="70"/>
        <v>960</v>
      </c>
    </row>
    <row r="439" spans="54:60" ht="16.5" x14ac:dyDescent="0.2">
      <c r="BB439" s="64">
        <v>434</v>
      </c>
      <c r="BC439" s="14">
        <f t="shared" si="71"/>
        <v>0</v>
      </c>
      <c r="BD439" s="14">
        <f t="shared" si="72"/>
        <v>480</v>
      </c>
      <c r="BE439" s="14">
        <f t="shared" si="73"/>
        <v>0</v>
      </c>
      <c r="BF439" s="14">
        <f t="shared" si="74"/>
        <v>1200</v>
      </c>
      <c r="BG439" s="14">
        <f t="shared" si="75"/>
        <v>480</v>
      </c>
      <c r="BH439" s="14">
        <f t="shared" si="70"/>
        <v>960</v>
      </c>
    </row>
    <row r="440" spans="54:60" ht="16.5" x14ac:dyDescent="0.2">
      <c r="BB440" s="64">
        <v>435</v>
      </c>
      <c r="BC440" s="14">
        <f t="shared" si="71"/>
        <v>0</v>
      </c>
      <c r="BD440" s="14">
        <f t="shared" si="72"/>
        <v>480</v>
      </c>
      <c r="BE440" s="14">
        <f t="shared" si="73"/>
        <v>0</v>
      </c>
      <c r="BF440" s="14">
        <f t="shared" si="74"/>
        <v>1200</v>
      </c>
      <c r="BG440" s="14">
        <f t="shared" si="75"/>
        <v>480</v>
      </c>
      <c r="BH440" s="14">
        <f t="shared" si="70"/>
        <v>960</v>
      </c>
    </row>
    <row r="441" spans="54:60" ht="16.5" x14ac:dyDescent="0.2">
      <c r="BB441" s="64">
        <v>436</v>
      </c>
      <c r="BC441" s="14">
        <f t="shared" si="71"/>
        <v>0</v>
      </c>
      <c r="BD441" s="14">
        <f t="shared" si="72"/>
        <v>480</v>
      </c>
      <c r="BE441" s="14">
        <f t="shared" si="73"/>
        <v>0</v>
      </c>
      <c r="BF441" s="14">
        <f t="shared" si="74"/>
        <v>1200</v>
      </c>
      <c r="BG441" s="14">
        <f t="shared" si="75"/>
        <v>480</v>
      </c>
      <c r="BH441" s="14">
        <f t="shared" si="70"/>
        <v>960</v>
      </c>
    </row>
    <row r="442" spans="54:60" ht="16.5" x14ac:dyDescent="0.2">
      <c r="BB442" s="64">
        <v>437</v>
      </c>
      <c r="BC442" s="14">
        <f t="shared" si="71"/>
        <v>0</v>
      </c>
      <c r="BD442" s="14">
        <f t="shared" si="72"/>
        <v>480</v>
      </c>
      <c r="BE442" s="14">
        <f t="shared" si="73"/>
        <v>0</v>
      </c>
      <c r="BF442" s="14">
        <f t="shared" si="74"/>
        <v>1200</v>
      </c>
      <c r="BG442" s="14">
        <f t="shared" si="75"/>
        <v>480</v>
      </c>
      <c r="BH442" s="14">
        <f t="shared" si="70"/>
        <v>960</v>
      </c>
    </row>
    <row r="443" spans="54:60" ht="16.5" x14ac:dyDescent="0.2">
      <c r="BB443" s="64">
        <v>438</v>
      </c>
      <c r="BC443" s="14">
        <f t="shared" si="71"/>
        <v>0</v>
      </c>
      <c r="BD443" s="14">
        <f t="shared" si="72"/>
        <v>480</v>
      </c>
      <c r="BE443" s="14">
        <f t="shared" si="73"/>
        <v>0</v>
      </c>
      <c r="BF443" s="14">
        <f t="shared" si="74"/>
        <v>1200</v>
      </c>
      <c r="BG443" s="14">
        <f t="shared" si="75"/>
        <v>480</v>
      </c>
      <c r="BH443" s="14">
        <f t="shared" si="70"/>
        <v>960</v>
      </c>
    </row>
    <row r="444" spans="54:60" ht="16.5" x14ac:dyDescent="0.2">
      <c r="BB444" s="64">
        <v>439</v>
      </c>
      <c r="BC444" s="14">
        <f t="shared" si="71"/>
        <v>0</v>
      </c>
      <c r="BD444" s="14">
        <f t="shared" si="72"/>
        <v>480</v>
      </c>
      <c r="BE444" s="14">
        <f t="shared" si="73"/>
        <v>0</v>
      </c>
      <c r="BF444" s="14">
        <f t="shared" si="74"/>
        <v>1200</v>
      </c>
      <c r="BG444" s="14">
        <f t="shared" si="75"/>
        <v>480</v>
      </c>
      <c r="BH444" s="14">
        <f t="shared" si="70"/>
        <v>960</v>
      </c>
    </row>
    <row r="445" spans="54:60" ht="16.5" x14ac:dyDescent="0.2">
      <c r="BB445" s="64">
        <v>440</v>
      </c>
      <c r="BC445" s="14">
        <f t="shared" si="71"/>
        <v>0</v>
      </c>
      <c r="BD445" s="14">
        <f t="shared" si="72"/>
        <v>480</v>
      </c>
      <c r="BE445" s="14">
        <f t="shared" si="73"/>
        <v>0</v>
      </c>
      <c r="BF445" s="14">
        <f t="shared" si="74"/>
        <v>1200</v>
      </c>
      <c r="BG445" s="14">
        <f t="shared" si="75"/>
        <v>480</v>
      </c>
      <c r="BH445" s="14">
        <f t="shared" si="70"/>
        <v>960</v>
      </c>
    </row>
    <row r="446" spans="54:60" ht="16.5" x14ac:dyDescent="0.2">
      <c r="BB446" s="64">
        <v>441</v>
      </c>
      <c r="BC446" s="14">
        <f t="shared" si="71"/>
        <v>0</v>
      </c>
      <c r="BD446" s="14">
        <f t="shared" si="72"/>
        <v>480</v>
      </c>
      <c r="BE446" s="14">
        <f t="shared" si="73"/>
        <v>0</v>
      </c>
      <c r="BF446" s="14">
        <f t="shared" si="74"/>
        <v>1200</v>
      </c>
      <c r="BG446" s="14">
        <f t="shared" si="75"/>
        <v>480</v>
      </c>
      <c r="BH446" s="14">
        <f t="shared" si="70"/>
        <v>960</v>
      </c>
    </row>
    <row r="447" spans="54:60" ht="16.5" x14ac:dyDescent="0.2">
      <c r="BB447" s="64">
        <v>442</v>
      </c>
      <c r="BC447" s="14">
        <f t="shared" si="71"/>
        <v>0</v>
      </c>
      <c r="BD447" s="14">
        <f t="shared" si="72"/>
        <v>480</v>
      </c>
      <c r="BE447" s="14">
        <f t="shared" si="73"/>
        <v>0</v>
      </c>
      <c r="BF447" s="14">
        <f t="shared" si="74"/>
        <v>1200</v>
      </c>
      <c r="BG447" s="14">
        <f t="shared" si="75"/>
        <v>480</v>
      </c>
      <c r="BH447" s="14">
        <f t="shared" si="70"/>
        <v>960</v>
      </c>
    </row>
    <row r="448" spans="54:60" ht="16.5" x14ac:dyDescent="0.2">
      <c r="BB448" s="64">
        <v>443</v>
      </c>
      <c r="BC448" s="14">
        <f t="shared" si="71"/>
        <v>0</v>
      </c>
      <c r="BD448" s="14">
        <f t="shared" si="72"/>
        <v>480</v>
      </c>
      <c r="BE448" s="14">
        <f t="shared" si="73"/>
        <v>0</v>
      </c>
      <c r="BF448" s="14">
        <f t="shared" si="74"/>
        <v>1200</v>
      </c>
      <c r="BG448" s="14">
        <f t="shared" si="75"/>
        <v>480</v>
      </c>
      <c r="BH448" s="14">
        <f t="shared" si="70"/>
        <v>960</v>
      </c>
    </row>
    <row r="449" spans="54:60" ht="16.5" x14ac:dyDescent="0.2">
      <c r="BB449" s="64">
        <v>444</v>
      </c>
      <c r="BC449" s="14">
        <f t="shared" si="71"/>
        <v>0</v>
      </c>
      <c r="BD449" s="14">
        <f t="shared" si="72"/>
        <v>480</v>
      </c>
      <c r="BE449" s="14">
        <f t="shared" si="73"/>
        <v>0</v>
      </c>
      <c r="BF449" s="14">
        <f t="shared" si="74"/>
        <v>1200</v>
      </c>
      <c r="BG449" s="14">
        <f t="shared" si="75"/>
        <v>480</v>
      </c>
      <c r="BH449" s="14">
        <f t="shared" si="70"/>
        <v>960</v>
      </c>
    </row>
    <row r="450" spans="54:60" ht="16.5" x14ac:dyDescent="0.2">
      <c r="BB450" s="64">
        <v>445</v>
      </c>
      <c r="BC450" s="14">
        <f t="shared" si="71"/>
        <v>0</v>
      </c>
      <c r="BD450" s="14">
        <f t="shared" si="72"/>
        <v>480</v>
      </c>
      <c r="BE450" s="14">
        <f t="shared" si="73"/>
        <v>0</v>
      </c>
      <c r="BF450" s="14">
        <f t="shared" si="74"/>
        <v>1200</v>
      </c>
      <c r="BG450" s="14">
        <f t="shared" si="75"/>
        <v>480</v>
      </c>
      <c r="BH450" s="14">
        <f t="shared" si="70"/>
        <v>960</v>
      </c>
    </row>
    <row r="451" spans="54:60" ht="16.5" x14ac:dyDescent="0.2">
      <c r="BB451" s="64">
        <v>446</v>
      </c>
      <c r="BC451" s="14">
        <f t="shared" si="71"/>
        <v>0</v>
      </c>
      <c r="BD451" s="14">
        <f t="shared" si="72"/>
        <v>480</v>
      </c>
      <c r="BE451" s="14">
        <f t="shared" si="73"/>
        <v>0</v>
      </c>
      <c r="BF451" s="14">
        <f t="shared" si="74"/>
        <v>1200</v>
      </c>
      <c r="BG451" s="14">
        <f t="shared" si="75"/>
        <v>480</v>
      </c>
      <c r="BH451" s="14">
        <f t="shared" si="70"/>
        <v>960</v>
      </c>
    </row>
    <row r="452" spans="54:60" ht="16.5" x14ac:dyDescent="0.2">
      <c r="BB452" s="64">
        <v>447</v>
      </c>
      <c r="BC452" s="14">
        <f t="shared" si="71"/>
        <v>0</v>
      </c>
      <c r="BD452" s="14">
        <f t="shared" si="72"/>
        <v>480</v>
      </c>
      <c r="BE452" s="14">
        <f t="shared" si="73"/>
        <v>0</v>
      </c>
      <c r="BF452" s="14">
        <f t="shared" si="74"/>
        <v>1200</v>
      </c>
      <c r="BG452" s="14">
        <f t="shared" si="75"/>
        <v>480</v>
      </c>
      <c r="BH452" s="14">
        <f t="shared" si="70"/>
        <v>960</v>
      </c>
    </row>
    <row r="453" spans="54:60" ht="16.5" x14ac:dyDescent="0.2">
      <c r="BB453" s="64">
        <v>448</v>
      </c>
      <c r="BC453" s="14">
        <f t="shared" si="71"/>
        <v>0</v>
      </c>
      <c r="BD453" s="14">
        <f t="shared" si="72"/>
        <v>480</v>
      </c>
      <c r="BE453" s="14">
        <f t="shared" si="73"/>
        <v>0</v>
      </c>
      <c r="BF453" s="14">
        <f t="shared" si="74"/>
        <v>1200</v>
      </c>
      <c r="BG453" s="14">
        <f t="shared" si="75"/>
        <v>480</v>
      </c>
      <c r="BH453" s="14">
        <f t="shared" si="70"/>
        <v>960</v>
      </c>
    </row>
    <row r="454" spans="54:60" ht="16.5" x14ac:dyDescent="0.2">
      <c r="BB454" s="64">
        <v>449</v>
      </c>
      <c r="BC454" s="14">
        <f t="shared" si="71"/>
        <v>0</v>
      </c>
      <c r="BD454" s="14">
        <f t="shared" si="72"/>
        <v>480</v>
      </c>
      <c r="BE454" s="14">
        <f t="shared" si="73"/>
        <v>0</v>
      </c>
      <c r="BF454" s="14">
        <f t="shared" si="74"/>
        <v>1200</v>
      </c>
      <c r="BG454" s="14">
        <f t="shared" si="75"/>
        <v>480</v>
      </c>
      <c r="BH454" s="14">
        <f t="shared" si="70"/>
        <v>960</v>
      </c>
    </row>
    <row r="455" spans="54:60" ht="16.5" x14ac:dyDescent="0.2">
      <c r="BB455" s="64">
        <v>450</v>
      </c>
      <c r="BC455" s="14">
        <f t="shared" si="71"/>
        <v>0</v>
      </c>
      <c r="BD455" s="14">
        <f t="shared" si="72"/>
        <v>480</v>
      </c>
      <c r="BE455" s="14">
        <f t="shared" si="73"/>
        <v>0</v>
      </c>
      <c r="BF455" s="14">
        <f t="shared" si="74"/>
        <v>1200</v>
      </c>
      <c r="BG455" s="14">
        <f t="shared" si="75"/>
        <v>480</v>
      </c>
      <c r="BH455" s="14">
        <f t="shared" ref="BH455:BH505" si="76">BG455*BH$3</f>
        <v>960</v>
      </c>
    </row>
    <row r="456" spans="54:60" ht="16.5" x14ac:dyDescent="0.2">
      <c r="BB456" s="64">
        <v>451</v>
      </c>
      <c r="BC456" s="14">
        <f t="shared" si="71"/>
        <v>0</v>
      </c>
      <c r="BD456" s="14">
        <f t="shared" si="72"/>
        <v>480</v>
      </c>
      <c r="BE456" s="14">
        <f t="shared" si="73"/>
        <v>0</v>
      </c>
      <c r="BF456" s="14">
        <f t="shared" si="74"/>
        <v>1200</v>
      </c>
      <c r="BG456" s="14">
        <f t="shared" si="75"/>
        <v>480</v>
      </c>
      <c r="BH456" s="14">
        <f t="shared" si="76"/>
        <v>960</v>
      </c>
    </row>
    <row r="457" spans="54:60" ht="16.5" x14ac:dyDescent="0.2">
      <c r="BB457" s="64">
        <v>452</v>
      </c>
      <c r="BC457" s="14">
        <f t="shared" si="71"/>
        <v>0</v>
      </c>
      <c r="BD457" s="14">
        <f t="shared" si="72"/>
        <v>480</v>
      </c>
      <c r="BE457" s="14">
        <f t="shared" si="73"/>
        <v>0</v>
      </c>
      <c r="BF457" s="14">
        <f t="shared" si="74"/>
        <v>1200</v>
      </c>
      <c r="BG457" s="14">
        <f t="shared" si="75"/>
        <v>480</v>
      </c>
      <c r="BH457" s="14">
        <f t="shared" si="76"/>
        <v>960</v>
      </c>
    </row>
    <row r="458" spans="54:60" ht="16.5" x14ac:dyDescent="0.2">
      <c r="BB458" s="64">
        <v>453</v>
      </c>
      <c r="BC458" s="14">
        <f t="shared" si="71"/>
        <v>0</v>
      </c>
      <c r="BD458" s="14">
        <f t="shared" si="72"/>
        <v>480</v>
      </c>
      <c r="BE458" s="14">
        <f t="shared" si="73"/>
        <v>0</v>
      </c>
      <c r="BF458" s="14">
        <f t="shared" si="74"/>
        <v>1200</v>
      </c>
      <c r="BG458" s="14">
        <f t="shared" si="75"/>
        <v>480</v>
      </c>
      <c r="BH458" s="14">
        <f t="shared" si="76"/>
        <v>960</v>
      </c>
    </row>
    <row r="459" spans="54:60" ht="16.5" x14ac:dyDescent="0.2">
      <c r="BB459" s="64">
        <v>454</v>
      </c>
      <c r="BC459" s="14">
        <f t="shared" si="71"/>
        <v>0</v>
      </c>
      <c r="BD459" s="14">
        <f t="shared" si="72"/>
        <v>480</v>
      </c>
      <c r="BE459" s="14">
        <f t="shared" si="73"/>
        <v>0</v>
      </c>
      <c r="BF459" s="14">
        <f t="shared" si="74"/>
        <v>1200</v>
      </c>
      <c r="BG459" s="14">
        <f t="shared" si="75"/>
        <v>480</v>
      </c>
      <c r="BH459" s="14">
        <f t="shared" si="76"/>
        <v>960</v>
      </c>
    </row>
    <row r="460" spans="54:60" ht="16.5" x14ac:dyDescent="0.2">
      <c r="BB460" s="64">
        <v>455</v>
      </c>
      <c r="BC460" s="14">
        <f t="shared" si="71"/>
        <v>0</v>
      </c>
      <c r="BD460" s="14">
        <f t="shared" si="72"/>
        <v>480</v>
      </c>
      <c r="BE460" s="14">
        <f t="shared" si="73"/>
        <v>0</v>
      </c>
      <c r="BF460" s="14">
        <f t="shared" si="74"/>
        <v>1200</v>
      </c>
      <c r="BG460" s="14">
        <f t="shared" si="75"/>
        <v>480</v>
      </c>
      <c r="BH460" s="14">
        <f t="shared" si="76"/>
        <v>960</v>
      </c>
    </row>
    <row r="461" spans="54:60" ht="16.5" x14ac:dyDescent="0.2">
      <c r="BB461" s="64">
        <v>456</v>
      </c>
      <c r="BC461" s="14">
        <f t="shared" si="71"/>
        <v>0</v>
      </c>
      <c r="BD461" s="14">
        <f t="shared" si="72"/>
        <v>480</v>
      </c>
      <c r="BE461" s="14">
        <f t="shared" si="73"/>
        <v>0</v>
      </c>
      <c r="BF461" s="14">
        <f t="shared" si="74"/>
        <v>1200</v>
      </c>
      <c r="BG461" s="14">
        <f t="shared" si="75"/>
        <v>480</v>
      </c>
      <c r="BH461" s="14">
        <f t="shared" si="76"/>
        <v>960</v>
      </c>
    </row>
    <row r="462" spans="54:60" ht="16.5" x14ac:dyDescent="0.2">
      <c r="BB462" s="64">
        <v>457</v>
      </c>
      <c r="BC462" s="14">
        <f t="shared" si="71"/>
        <v>0</v>
      </c>
      <c r="BD462" s="14">
        <f t="shared" si="72"/>
        <v>480</v>
      </c>
      <c r="BE462" s="14">
        <f t="shared" si="73"/>
        <v>0</v>
      </c>
      <c r="BF462" s="14">
        <f t="shared" si="74"/>
        <v>1200</v>
      </c>
      <c r="BG462" s="14">
        <f t="shared" si="75"/>
        <v>480</v>
      </c>
      <c r="BH462" s="14">
        <f t="shared" si="76"/>
        <v>960</v>
      </c>
    </row>
    <row r="463" spans="54:60" ht="16.5" x14ac:dyDescent="0.2">
      <c r="BB463" s="64">
        <v>458</v>
      </c>
      <c r="BC463" s="14">
        <f t="shared" si="71"/>
        <v>0</v>
      </c>
      <c r="BD463" s="14">
        <f t="shared" si="72"/>
        <v>480</v>
      </c>
      <c r="BE463" s="14">
        <f t="shared" si="73"/>
        <v>0</v>
      </c>
      <c r="BF463" s="14">
        <f t="shared" si="74"/>
        <v>1200</v>
      </c>
      <c r="BG463" s="14">
        <f t="shared" si="75"/>
        <v>480</v>
      </c>
      <c r="BH463" s="14">
        <f t="shared" si="76"/>
        <v>960</v>
      </c>
    </row>
    <row r="464" spans="54:60" ht="16.5" x14ac:dyDescent="0.2">
      <c r="BB464" s="64">
        <v>459</v>
      </c>
      <c r="BC464" s="14">
        <f t="shared" si="71"/>
        <v>0</v>
      </c>
      <c r="BD464" s="14">
        <f t="shared" si="72"/>
        <v>480</v>
      </c>
      <c r="BE464" s="14">
        <f t="shared" si="73"/>
        <v>0</v>
      </c>
      <c r="BF464" s="14">
        <f t="shared" si="74"/>
        <v>1200</v>
      </c>
      <c r="BG464" s="14">
        <f t="shared" si="75"/>
        <v>480</v>
      </c>
      <c r="BH464" s="14">
        <f t="shared" si="76"/>
        <v>960</v>
      </c>
    </row>
    <row r="465" spans="54:60" ht="16.5" x14ac:dyDescent="0.2">
      <c r="BB465" s="64">
        <v>460</v>
      </c>
      <c r="BC465" s="14">
        <f t="shared" si="71"/>
        <v>0</v>
      </c>
      <c r="BD465" s="14">
        <f t="shared" si="72"/>
        <v>480</v>
      </c>
      <c r="BE465" s="14">
        <f t="shared" si="73"/>
        <v>0</v>
      </c>
      <c r="BF465" s="14">
        <f t="shared" si="74"/>
        <v>1200</v>
      </c>
      <c r="BG465" s="14">
        <f t="shared" si="75"/>
        <v>480</v>
      </c>
      <c r="BH465" s="14">
        <f t="shared" si="76"/>
        <v>960</v>
      </c>
    </row>
    <row r="466" spans="54:60" ht="16.5" x14ac:dyDescent="0.2">
      <c r="BB466" s="64">
        <v>461</v>
      </c>
      <c r="BC466" s="14">
        <f t="shared" si="71"/>
        <v>0</v>
      </c>
      <c r="BD466" s="14">
        <f t="shared" si="72"/>
        <v>480</v>
      </c>
      <c r="BE466" s="14">
        <f t="shared" si="73"/>
        <v>0</v>
      </c>
      <c r="BF466" s="14">
        <f t="shared" si="74"/>
        <v>1200</v>
      </c>
      <c r="BG466" s="14">
        <f t="shared" si="75"/>
        <v>480</v>
      </c>
      <c r="BH466" s="14">
        <f t="shared" si="76"/>
        <v>960</v>
      </c>
    </row>
    <row r="467" spans="54:60" ht="16.5" x14ac:dyDescent="0.2">
      <c r="BB467" s="64">
        <v>462</v>
      </c>
      <c r="BC467" s="14">
        <f t="shared" si="71"/>
        <v>0</v>
      </c>
      <c r="BD467" s="14">
        <f t="shared" si="72"/>
        <v>480</v>
      </c>
      <c r="BE467" s="14">
        <f t="shared" si="73"/>
        <v>0</v>
      </c>
      <c r="BF467" s="14">
        <f t="shared" si="74"/>
        <v>1200</v>
      </c>
      <c r="BG467" s="14">
        <f t="shared" si="75"/>
        <v>480</v>
      </c>
      <c r="BH467" s="14">
        <f t="shared" si="76"/>
        <v>960</v>
      </c>
    </row>
    <row r="468" spans="54:60" ht="16.5" x14ac:dyDescent="0.2">
      <c r="BB468" s="64">
        <v>463</v>
      </c>
      <c r="BC468" s="14">
        <f t="shared" si="71"/>
        <v>0</v>
      </c>
      <c r="BD468" s="14">
        <f t="shared" si="72"/>
        <v>480</v>
      </c>
      <c r="BE468" s="14">
        <f t="shared" si="73"/>
        <v>0</v>
      </c>
      <c r="BF468" s="14">
        <f t="shared" si="74"/>
        <v>1200</v>
      </c>
      <c r="BG468" s="14">
        <f t="shared" si="75"/>
        <v>480</v>
      </c>
      <c r="BH468" s="14">
        <f t="shared" si="76"/>
        <v>960</v>
      </c>
    </row>
    <row r="469" spans="54:60" ht="16.5" x14ac:dyDescent="0.2">
      <c r="BB469" s="64">
        <v>464</v>
      </c>
      <c r="BC469" s="14">
        <f t="shared" si="71"/>
        <v>0</v>
      </c>
      <c r="BD469" s="14">
        <f t="shared" si="72"/>
        <v>480</v>
      </c>
      <c r="BE469" s="14">
        <f t="shared" si="73"/>
        <v>0</v>
      </c>
      <c r="BF469" s="14">
        <f t="shared" si="74"/>
        <v>1200</v>
      </c>
      <c r="BG469" s="14">
        <f t="shared" si="75"/>
        <v>480</v>
      </c>
      <c r="BH469" s="14">
        <f t="shared" si="76"/>
        <v>960</v>
      </c>
    </row>
    <row r="470" spans="54:60" ht="16.5" x14ac:dyDescent="0.2">
      <c r="BB470" s="64">
        <v>465</v>
      </c>
      <c r="BC470" s="14">
        <f t="shared" ref="BC470:BC505" si="77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8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9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80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81">BC470+BD469</f>
        <v>480</v>
      </c>
      <c r="BH470" s="14">
        <f t="shared" si="76"/>
        <v>960</v>
      </c>
    </row>
    <row r="471" spans="54:60" ht="16.5" x14ac:dyDescent="0.2">
      <c r="BB471" s="64">
        <v>466</v>
      </c>
      <c r="BC471" s="14">
        <f t="shared" si="77"/>
        <v>0</v>
      </c>
      <c r="BD471" s="14">
        <f t="shared" si="78"/>
        <v>480</v>
      </c>
      <c r="BE471" s="14">
        <f t="shared" si="79"/>
        <v>0</v>
      </c>
      <c r="BF471" s="14">
        <f t="shared" si="80"/>
        <v>1200</v>
      </c>
      <c r="BG471" s="14">
        <f t="shared" si="81"/>
        <v>480</v>
      </c>
      <c r="BH471" s="14">
        <f t="shared" si="76"/>
        <v>960</v>
      </c>
    </row>
    <row r="472" spans="54:60" ht="16.5" x14ac:dyDescent="0.2">
      <c r="BB472" s="64">
        <v>467</v>
      </c>
      <c r="BC472" s="14">
        <f t="shared" si="77"/>
        <v>0</v>
      </c>
      <c r="BD472" s="14">
        <f t="shared" si="78"/>
        <v>480</v>
      </c>
      <c r="BE472" s="14">
        <f t="shared" si="79"/>
        <v>0</v>
      </c>
      <c r="BF472" s="14">
        <f t="shared" si="80"/>
        <v>1200</v>
      </c>
      <c r="BG472" s="14">
        <f t="shared" si="81"/>
        <v>480</v>
      </c>
      <c r="BH472" s="14">
        <f t="shared" si="76"/>
        <v>960</v>
      </c>
    </row>
    <row r="473" spans="54:60" ht="16.5" x14ac:dyDescent="0.2">
      <c r="BB473" s="64">
        <v>468</v>
      </c>
      <c r="BC473" s="14">
        <f t="shared" si="77"/>
        <v>0</v>
      </c>
      <c r="BD473" s="14">
        <f t="shared" si="78"/>
        <v>480</v>
      </c>
      <c r="BE473" s="14">
        <f t="shared" si="79"/>
        <v>0</v>
      </c>
      <c r="BF473" s="14">
        <f t="shared" si="80"/>
        <v>1200</v>
      </c>
      <c r="BG473" s="14">
        <f t="shared" si="81"/>
        <v>480</v>
      </c>
      <c r="BH473" s="14">
        <f t="shared" si="76"/>
        <v>960</v>
      </c>
    </row>
    <row r="474" spans="54:60" ht="16.5" x14ac:dyDescent="0.2">
      <c r="BB474" s="64">
        <v>469</v>
      </c>
      <c r="BC474" s="14">
        <f t="shared" si="77"/>
        <v>0</v>
      </c>
      <c r="BD474" s="14">
        <f t="shared" si="78"/>
        <v>480</v>
      </c>
      <c r="BE474" s="14">
        <f t="shared" si="79"/>
        <v>0</v>
      </c>
      <c r="BF474" s="14">
        <f t="shared" si="80"/>
        <v>1200</v>
      </c>
      <c r="BG474" s="14">
        <f t="shared" si="81"/>
        <v>480</v>
      </c>
      <c r="BH474" s="14">
        <f t="shared" si="76"/>
        <v>960</v>
      </c>
    </row>
    <row r="475" spans="54:60" ht="16.5" x14ac:dyDescent="0.2">
      <c r="BB475" s="64">
        <v>470</v>
      </c>
      <c r="BC475" s="14">
        <f t="shared" si="77"/>
        <v>0</v>
      </c>
      <c r="BD475" s="14">
        <f t="shared" si="78"/>
        <v>480</v>
      </c>
      <c r="BE475" s="14">
        <f t="shared" si="79"/>
        <v>0</v>
      </c>
      <c r="BF475" s="14">
        <f t="shared" si="80"/>
        <v>1200</v>
      </c>
      <c r="BG475" s="14">
        <f t="shared" si="81"/>
        <v>480</v>
      </c>
      <c r="BH475" s="14">
        <f t="shared" si="76"/>
        <v>960</v>
      </c>
    </row>
    <row r="476" spans="54:60" ht="16.5" x14ac:dyDescent="0.2">
      <c r="BB476" s="64">
        <v>471</v>
      </c>
      <c r="BC476" s="14">
        <f t="shared" si="77"/>
        <v>0</v>
      </c>
      <c r="BD476" s="14">
        <f t="shared" si="78"/>
        <v>480</v>
      </c>
      <c r="BE476" s="14">
        <f t="shared" si="79"/>
        <v>0</v>
      </c>
      <c r="BF476" s="14">
        <f t="shared" si="80"/>
        <v>1200</v>
      </c>
      <c r="BG476" s="14">
        <f t="shared" si="81"/>
        <v>480</v>
      </c>
      <c r="BH476" s="14">
        <f t="shared" si="76"/>
        <v>960</v>
      </c>
    </row>
    <row r="477" spans="54:60" ht="16.5" x14ac:dyDescent="0.2">
      <c r="BB477" s="64">
        <v>472</v>
      </c>
      <c r="BC477" s="14">
        <f t="shared" si="77"/>
        <v>0</v>
      </c>
      <c r="BD477" s="14">
        <f t="shared" si="78"/>
        <v>480</v>
      </c>
      <c r="BE477" s="14">
        <f t="shared" si="79"/>
        <v>0</v>
      </c>
      <c r="BF477" s="14">
        <f t="shared" si="80"/>
        <v>1200</v>
      </c>
      <c r="BG477" s="14">
        <f t="shared" si="81"/>
        <v>480</v>
      </c>
      <c r="BH477" s="14">
        <f t="shared" si="76"/>
        <v>960</v>
      </c>
    </row>
    <row r="478" spans="54:60" ht="16.5" x14ac:dyDescent="0.2">
      <c r="BB478" s="64">
        <v>473</v>
      </c>
      <c r="BC478" s="14">
        <f t="shared" si="77"/>
        <v>0</v>
      </c>
      <c r="BD478" s="14">
        <f t="shared" si="78"/>
        <v>480</v>
      </c>
      <c r="BE478" s="14">
        <f t="shared" si="79"/>
        <v>0</v>
      </c>
      <c r="BF478" s="14">
        <f t="shared" si="80"/>
        <v>1200</v>
      </c>
      <c r="BG478" s="14">
        <f t="shared" si="81"/>
        <v>480</v>
      </c>
      <c r="BH478" s="14">
        <f t="shared" si="76"/>
        <v>960</v>
      </c>
    </row>
    <row r="479" spans="54:60" ht="16.5" x14ac:dyDescent="0.2">
      <c r="BB479" s="64">
        <v>474</v>
      </c>
      <c r="BC479" s="14">
        <f t="shared" si="77"/>
        <v>0</v>
      </c>
      <c r="BD479" s="14">
        <f t="shared" si="78"/>
        <v>480</v>
      </c>
      <c r="BE479" s="14">
        <f t="shared" si="79"/>
        <v>0</v>
      </c>
      <c r="BF479" s="14">
        <f t="shared" si="80"/>
        <v>1200</v>
      </c>
      <c r="BG479" s="14">
        <f t="shared" si="81"/>
        <v>480</v>
      </c>
      <c r="BH479" s="14">
        <f t="shared" si="76"/>
        <v>960</v>
      </c>
    </row>
    <row r="480" spans="54:60" ht="16.5" x14ac:dyDescent="0.2">
      <c r="BB480" s="64">
        <v>475</v>
      </c>
      <c r="BC480" s="14">
        <f t="shared" si="77"/>
        <v>0</v>
      </c>
      <c r="BD480" s="14">
        <f t="shared" si="78"/>
        <v>480</v>
      </c>
      <c r="BE480" s="14">
        <f t="shared" si="79"/>
        <v>0</v>
      </c>
      <c r="BF480" s="14">
        <f t="shared" si="80"/>
        <v>1200</v>
      </c>
      <c r="BG480" s="14">
        <f t="shared" si="81"/>
        <v>480</v>
      </c>
      <c r="BH480" s="14">
        <f t="shared" si="76"/>
        <v>960</v>
      </c>
    </row>
    <row r="481" spans="54:60" ht="16.5" x14ac:dyDescent="0.2">
      <c r="BB481" s="64">
        <v>476</v>
      </c>
      <c r="BC481" s="14">
        <f t="shared" si="77"/>
        <v>0</v>
      </c>
      <c r="BD481" s="14">
        <f t="shared" si="78"/>
        <v>480</v>
      </c>
      <c r="BE481" s="14">
        <f t="shared" si="79"/>
        <v>0</v>
      </c>
      <c r="BF481" s="14">
        <f t="shared" si="80"/>
        <v>1200</v>
      </c>
      <c r="BG481" s="14">
        <f t="shared" si="81"/>
        <v>480</v>
      </c>
      <c r="BH481" s="14">
        <f t="shared" si="76"/>
        <v>960</v>
      </c>
    </row>
    <row r="482" spans="54:60" ht="16.5" x14ac:dyDescent="0.2">
      <c r="BB482" s="64">
        <v>477</v>
      </c>
      <c r="BC482" s="14">
        <f t="shared" si="77"/>
        <v>0</v>
      </c>
      <c r="BD482" s="14">
        <f t="shared" si="78"/>
        <v>480</v>
      </c>
      <c r="BE482" s="14">
        <f t="shared" si="79"/>
        <v>0</v>
      </c>
      <c r="BF482" s="14">
        <f t="shared" si="80"/>
        <v>1200</v>
      </c>
      <c r="BG482" s="14">
        <f t="shared" si="81"/>
        <v>480</v>
      </c>
      <c r="BH482" s="14">
        <f t="shared" si="76"/>
        <v>960</v>
      </c>
    </row>
    <row r="483" spans="54:60" ht="16.5" x14ac:dyDescent="0.2">
      <c r="BB483" s="64">
        <v>478</v>
      </c>
      <c r="BC483" s="14">
        <f t="shared" si="77"/>
        <v>0</v>
      </c>
      <c r="BD483" s="14">
        <f t="shared" si="78"/>
        <v>480</v>
      </c>
      <c r="BE483" s="14">
        <f t="shared" si="79"/>
        <v>0</v>
      </c>
      <c r="BF483" s="14">
        <f t="shared" si="80"/>
        <v>1200</v>
      </c>
      <c r="BG483" s="14">
        <f t="shared" si="81"/>
        <v>480</v>
      </c>
      <c r="BH483" s="14">
        <f t="shared" si="76"/>
        <v>960</v>
      </c>
    </row>
    <row r="484" spans="54:60" ht="16.5" x14ac:dyDescent="0.2">
      <c r="BB484" s="64">
        <v>479</v>
      </c>
      <c r="BC484" s="14">
        <f t="shared" si="77"/>
        <v>0</v>
      </c>
      <c r="BD484" s="14">
        <f t="shared" si="78"/>
        <v>480</v>
      </c>
      <c r="BE484" s="14">
        <f t="shared" si="79"/>
        <v>0</v>
      </c>
      <c r="BF484" s="14">
        <f t="shared" si="80"/>
        <v>1200</v>
      </c>
      <c r="BG484" s="14">
        <f t="shared" si="81"/>
        <v>480</v>
      </c>
      <c r="BH484" s="14">
        <f t="shared" si="76"/>
        <v>960</v>
      </c>
    </row>
    <row r="485" spans="54:60" ht="16.5" x14ac:dyDescent="0.2">
      <c r="BB485" s="64">
        <v>480</v>
      </c>
      <c r="BC485" s="14">
        <f t="shared" si="77"/>
        <v>0</v>
      </c>
      <c r="BD485" s="14">
        <f t="shared" si="78"/>
        <v>480</v>
      </c>
      <c r="BE485" s="14">
        <f t="shared" si="79"/>
        <v>0</v>
      </c>
      <c r="BF485" s="14">
        <f t="shared" si="80"/>
        <v>1200</v>
      </c>
      <c r="BG485" s="14">
        <f t="shared" si="81"/>
        <v>480</v>
      </c>
      <c r="BH485" s="14">
        <f t="shared" si="76"/>
        <v>960</v>
      </c>
    </row>
    <row r="486" spans="54:60" ht="16.5" x14ac:dyDescent="0.2">
      <c r="BB486" s="64">
        <v>481</v>
      </c>
      <c r="BC486" s="14">
        <f t="shared" si="77"/>
        <v>0</v>
      </c>
      <c r="BD486" s="14">
        <f t="shared" si="78"/>
        <v>480</v>
      </c>
      <c r="BE486" s="14">
        <f t="shared" si="79"/>
        <v>0</v>
      </c>
      <c r="BF486" s="14">
        <f t="shared" si="80"/>
        <v>1200</v>
      </c>
      <c r="BG486" s="14">
        <f t="shared" si="81"/>
        <v>480</v>
      </c>
      <c r="BH486" s="14">
        <f t="shared" si="76"/>
        <v>960</v>
      </c>
    </row>
    <row r="487" spans="54:60" ht="16.5" x14ac:dyDescent="0.2">
      <c r="BB487" s="64">
        <v>482</v>
      </c>
      <c r="BC487" s="14">
        <f t="shared" si="77"/>
        <v>0</v>
      </c>
      <c r="BD487" s="14">
        <f t="shared" si="78"/>
        <v>480</v>
      </c>
      <c r="BE487" s="14">
        <f t="shared" si="79"/>
        <v>0</v>
      </c>
      <c r="BF487" s="14">
        <f t="shared" si="80"/>
        <v>1200</v>
      </c>
      <c r="BG487" s="14">
        <f t="shared" si="81"/>
        <v>480</v>
      </c>
      <c r="BH487" s="14">
        <f t="shared" si="76"/>
        <v>960</v>
      </c>
    </row>
    <row r="488" spans="54:60" ht="16.5" x14ac:dyDescent="0.2">
      <c r="BB488" s="64">
        <v>483</v>
      </c>
      <c r="BC488" s="14">
        <f t="shared" si="77"/>
        <v>0</v>
      </c>
      <c r="BD488" s="14">
        <f t="shared" si="78"/>
        <v>480</v>
      </c>
      <c r="BE488" s="14">
        <f t="shared" si="79"/>
        <v>0</v>
      </c>
      <c r="BF488" s="14">
        <f t="shared" si="80"/>
        <v>1200</v>
      </c>
      <c r="BG488" s="14">
        <f t="shared" si="81"/>
        <v>480</v>
      </c>
      <c r="BH488" s="14">
        <f t="shared" si="76"/>
        <v>960</v>
      </c>
    </row>
    <row r="489" spans="54:60" ht="16.5" x14ac:dyDescent="0.2">
      <c r="BB489" s="64">
        <v>484</v>
      </c>
      <c r="BC489" s="14">
        <f t="shared" si="77"/>
        <v>0</v>
      </c>
      <c r="BD489" s="14">
        <f t="shared" si="78"/>
        <v>480</v>
      </c>
      <c r="BE489" s="14">
        <f t="shared" si="79"/>
        <v>0</v>
      </c>
      <c r="BF489" s="14">
        <f t="shared" si="80"/>
        <v>1200</v>
      </c>
      <c r="BG489" s="14">
        <f t="shared" si="81"/>
        <v>480</v>
      </c>
      <c r="BH489" s="14">
        <f t="shared" si="76"/>
        <v>960</v>
      </c>
    </row>
    <row r="490" spans="54:60" ht="16.5" x14ac:dyDescent="0.2">
      <c r="BB490" s="64">
        <v>485</v>
      </c>
      <c r="BC490" s="14">
        <f t="shared" si="77"/>
        <v>0</v>
      </c>
      <c r="BD490" s="14">
        <f t="shared" si="78"/>
        <v>480</v>
      </c>
      <c r="BE490" s="14">
        <f t="shared" si="79"/>
        <v>0</v>
      </c>
      <c r="BF490" s="14">
        <f t="shared" si="80"/>
        <v>1200</v>
      </c>
      <c r="BG490" s="14">
        <f t="shared" si="81"/>
        <v>480</v>
      </c>
      <c r="BH490" s="14">
        <f t="shared" si="76"/>
        <v>960</v>
      </c>
    </row>
    <row r="491" spans="54:60" ht="16.5" x14ac:dyDescent="0.2">
      <c r="BB491" s="64">
        <v>486</v>
      </c>
      <c r="BC491" s="14">
        <f t="shared" si="77"/>
        <v>0</v>
      </c>
      <c r="BD491" s="14">
        <f t="shared" si="78"/>
        <v>480</v>
      </c>
      <c r="BE491" s="14">
        <f t="shared" si="79"/>
        <v>0</v>
      </c>
      <c r="BF491" s="14">
        <f t="shared" si="80"/>
        <v>1200</v>
      </c>
      <c r="BG491" s="14">
        <f t="shared" si="81"/>
        <v>480</v>
      </c>
      <c r="BH491" s="14">
        <f t="shared" si="76"/>
        <v>960</v>
      </c>
    </row>
    <row r="492" spans="54:60" ht="16.5" x14ac:dyDescent="0.2">
      <c r="BB492" s="64">
        <v>487</v>
      </c>
      <c r="BC492" s="14">
        <f t="shared" si="77"/>
        <v>0</v>
      </c>
      <c r="BD492" s="14">
        <f t="shared" si="78"/>
        <v>480</v>
      </c>
      <c r="BE492" s="14">
        <f t="shared" si="79"/>
        <v>0</v>
      </c>
      <c r="BF492" s="14">
        <f t="shared" si="80"/>
        <v>1200</v>
      </c>
      <c r="BG492" s="14">
        <f t="shared" si="81"/>
        <v>480</v>
      </c>
      <c r="BH492" s="14">
        <f t="shared" si="76"/>
        <v>960</v>
      </c>
    </row>
    <row r="493" spans="54:60" ht="16.5" x14ac:dyDescent="0.2">
      <c r="BB493" s="64">
        <v>488</v>
      </c>
      <c r="BC493" s="14">
        <f t="shared" si="77"/>
        <v>0</v>
      </c>
      <c r="BD493" s="14">
        <f t="shared" si="78"/>
        <v>480</v>
      </c>
      <c r="BE493" s="14">
        <f t="shared" si="79"/>
        <v>0</v>
      </c>
      <c r="BF493" s="14">
        <f t="shared" si="80"/>
        <v>1200</v>
      </c>
      <c r="BG493" s="14">
        <f t="shared" si="81"/>
        <v>480</v>
      </c>
      <c r="BH493" s="14">
        <f t="shared" si="76"/>
        <v>960</v>
      </c>
    </row>
    <row r="494" spans="54:60" ht="16.5" x14ac:dyDescent="0.2">
      <c r="BB494" s="64">
        <v>489</v>
      </c>
      <c r="BC494" s="14">
        <f t="shared" si="77"/>
        <v>0</v>
      </c>
      <c r="BD494" s="14">
        <f t="shared" si="78"/>
        <v>480</v>
      </c>
      <c r="BE494" s="14">
        <f t="shared" si="79"/>
        <v>0</v>
      </c>
      <c r="BF494" s="14">
        <f t="shared" si="80"/>
        <v>1200</v>
      </c>
      <c r="BG494" s="14">
        <f t="shared" si="81"/>
        <v>480</v>
      </c>
      <c r="BH494" s="14">
        <f t="shared" si="76"/>
        <v>960</v>
      </c>
    </row>
    <row r="495" spans="54:60" ht="16.5" x14ac:dyDescent="0.2">
      <c r="BB495" s="64">
        <v>490</v>
      </c>
      <c r="BC495" s="14">
        <f t="shared" si="77"/>
        <v>0</v>
      </c>
      <c r="BD495" s="14">
        <f t="shared" si="78"/>
        <v>480</v>
      </c>
      <c r="BE495" s="14">
        <f t="shared" si="79"/>
        <v>0</v>
      </c>
      <c r="BF495" s="14">
        <f t="shared" si="80"/>
        <v>1200</v>
      </c>
      <c r="BG495" s="14">
        <f t="shared" si="81"/>
        <v>480</v>
      </c>
      <c r="BH495" s="14">
        <f t="shared" si="76"/>
        <v>960</v>
      </c>
    </row>
    <row r="496" spans="54:60" ht="16.5" x14ac:dyDescent="0.2">
      <c r="BB496" s="64">
        <v>491</v>
      </c>
      <c r="BC496" s="14">
        <f t="shared" si="77"/>
        <v>0</v>
      </c>
      <c r="BD496" s="14">
        <f t="shared" si="78"/>
        <v>480</v>
      </c>
      <c r="BE496" s="14">
        <f t="shared" si="79"/>
        <v>0</v>
      </c>
      <c r="BF496" s="14">
        <f t="shared" si="80"/>
        <v>1200</v>
      </c>
      <c r="BG496" s="14">
        <f t="shared" si="81"/>
        <v>480</v>
      </c>
      <c r="BH496" s="14">
        <f t="shared" si="76"/>
        <v>960</v>
      </c>
    </row>
    <row r="497" spans="54:60" ht="16.5" x14ac:dyDescent="0.2">
      <c r="BB497" s="64">
        <v>492</v>
      </c>
      <c r="BC497" s="14">
        <f t="shared" si="77"/>
        <v>0</v>
      </c>
      <c r="BD497" s="14">
        <f t="shared" si="78"/>
        <v>480</v>
      </c>
      <c r="BE497" s="14">
        <f t="shared" si="79"/>
        <v>0</v>
      </c>
      <c r="BF497" s="14">
        <f t="shared" si="80"/>
        <v>1200</v>
      </c>
      <c r="BG497" s="14">
        <f t="shared" si="81"/>
        <v>480</v>
      </c>
      <c r="BH497" s="14">
        <f t="shared" si="76"/>
        <v>960</v>
      </c>
    </row>
    <row r="498" spans="54:60" ht="16.5" x14ac:dyDescent="0.2">
      <c r="BB498" s="64">
        <v>493</v>
      </c>
      <c r="BC498" s="14">
        <f t="shared" si="77"/>
        <v>0</v>
      </c>
      <c r="BD498" s="14">
        <f t="shared" si="78"/>
        <v>480</v>
      </c>
      <c r="BE498" s="14">
        <f t="shared" si="79"/>
        <v>0</v>
      </c>
      <c r="BF498" s="14">
        <f t="shared" si="80"/>
        <v>1200</v>
      </c>
      <c r="BG498" s="14">
        <f t="shared" si="81"/>
        <v>480</v>
      </c>
      <c r="BH498" s="14">
        <f t="shared" si="76"/>
        <v>960</v>
      </c>
    </row>
    <row r="499" spans="54:60" ht="16.5" x14ac:dyDescent="0.2">
      <c r="BB499" s="64">
        <v>494</v>
      </c>
      <c r="BC499" s="14">
        <f t="shared" si="77"/>
        <v>0</v>
      </c>
      <c r="BD499" s="14">
        <f t="shared" si="78"/>
        <v>480</v>
      </c>
      <c r="BE499" s="14">
        <f t="shared" si="79"/>
        <v>0</v>
      </c>
      <c r="BF499" s="14">
        <f t="shared" si="80"/>
        <v>1200</v>
      </c>
      <c r="BG499" s="14">
        <f t="shared" si="81"/>
        <v>480</v>
      </c>
      <c r="BH499" s="14">
        <f t="shared" si="76"/>
        <v>960</v>
      </c>
    </row>
    <row r="500" spans="54:60" ht="16.5" x14ac:dyDescent="0.2">
      <c r="BB500" s="64">
        <v>495</v>
      </c>
      <c r="BC500" s="14">
        <f t="shared" si="77"/>
        <v>0</v>
      </c>
      <c r="BD500" s="14">
        <f t="shared" si="78"/>
        <v>480</v>
      </c>
      <c r="BE500" s="14">
        <f t="shared" si="79"/>
        <v>0</v>
      </c>
      <c r="BF500" s="14">
        <f t="shared" si="80"/>
        <v>1200</v>
      </c>
      <c r="BG500" s="14">
        <f t="shared" si="81"/>
        <v>480</v>
      </c>
      <c r="BH500" s="14">
        <f t="shared" si="76"/>
        <v>960</v>
      </c>
    </row>
    <row r="501" spans="54:60" ht="16.5" x14ac:dyDescent="0.2">
      <c r="BB501" s="64">
        <v>496</v>
      </c>
      <c r="BC501" s="14">
        <f t="shared" si="77"/>
        <v>0</v>
      </c>
      <c r="BD501" s="14">
        <f t="shared" si="78"/>
        <v>480</v>
      </c>
      <c r="BE501" s="14">
        <f t="shared" si="79"/>
        <v>0</v>
      </c>
      <c r="BF501" s="14">
        <f t="shared" si="80"/>
        <v>1200</v>
      </c>
      <c r="BG501" s="14">
        <f t="shared" si="81"/>
        <v>480</v>
      </c>
      <c r="BH501" s="14">
        <f t="shared" si="76"/>
        <v>960</v>
      </c>
    </row>
    <row r="502" spans="54:60" ht="16.5" x14ac:dyDescent="0.2">
      <c r="BB502" s="64">
        <v>497</v>
      </c>
      <c r="BC502" s="14">
        <f t="shared" si="77"/>
        <v>0</v>
      </c>
      <c r="BD502" s="14">
        <f t="shared" si="78"/>
        <v>480</v>
      </c>
      <c r="BE502" s="14">
        <f t="shared" si="79"/>
        <v>0</v>
      </c>
      <c r="BF502" s="14">
        <f t="shared" si="80"/>
        <v>1200</v>
      </c>
      <c r="BG502" s="14">
        <f t="shared" si="81"/>
        <v>480</v>
      </c>
      <c r="BH502" s="14">
        <f t="shared" si="76"/>
        <v>960</v>
      </c>
    </row>
    <row r="503" spans="54:60" ht="16.5" x14ac:dyDescent="0.2">
      <c r="BB503" s="64">
        <v>498</v>
      </c>
      <c r="BC503" s="14">
        <f t="shared" si="77"/>
        <v>0</v>
      </c>
      <c r="BD503" s="14">
        <f t="shared" si="78"/>
        <v>480</v>
      </c>
      <c r="BE503" s="14">
        <f t="shared" si="79"/>
        <v>0</v>
      </c>
      <c r="BF503" s="14">
        <f t="shared" si="80"/>
        <v>1200</v>
      </c>
      <c r="BG503" s="14">
        <f t="shared" si="81"/>
        <v>480</v>
      </c>
      <c r="BH503" s="14">
        <f t="shared" si="76"/>
        <v>960</v>
      </c>
    </row>
    <row r="504" spans="54:60" ht="16.5" x14ac:dyDescent="0.2">
      <c r="BB504" s="64">
        <v>499</v>
      </c>
      <c r="BC504" s="14">
        <f t="shared" si="77"/>
        <v>0</v>
      </c>
      <c r="BD504" s="14">
        <f t="shared" si="78"/>
        <v>480</v>
      </c>
      <c r="BE504" s="14">
        <f t="shared" si="79"/>
        <v>0</v>
      </c>
      <c r="BF504" s="14">
        <f t="shared" si="80"/>
        <v>1200</v>
      </c>
      <c r="BG504" s="14">
        <f t="shared" si="81"/>
        <v>480</v>
      </c>
      <c r="BH504" s="14">
        <f t="shared" si="76"/>
        <v>960</v>
      </c>
    </row>
    <row r="505" spans="54:60" ht="16.5" x14ac:dyDescent="0.2">
      <c r="BB505" s="64">
        <v>500</v>
      </c>
      <c r="BC505" s="14">
        <f t="shared" si="77"/>
        <v>0</v>
      </c>
      <c r="BD505" s="14">
        <f t="shared" si="78"/>
        <v>480</v>
      </c>
      <c r="BE505" s="14">
        <f t="shared" si="79"/>
        <v>0</v>
      </c>
      <c r="BF505" s="14">
        <f t="shared" si="80"/>
        <v>1200</v>
      </c>
      <c r="BG505" s="14">
        <f t="shared" si="81"/>
        <v>480</v>
      </c>
      <c r="BH505" s="14">
        <f t="shared" si="76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workbookViewId="0">
      <selection activeCell="K26" sqref="K26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2" t="s">
        <v>308</v>
      </c>
      <c r="B3" s="142"/>
      <c r="C3" s="142"/>
      <c r="D3" s="142"/>
      <c r="E3" s="142"/>
      <c r="F3" s="142"/>
      <c r="G3" s="142"/>
      <c r="H3" s="142"/>
      <c r="I3" s="142"/>
      <c r="J3" s="142"/>
      <c r="K3" s="142"/>
      <c r="M3" s="143" t="s">
        <v>309</v>
      </c>
      <c r="N3" s="143"/>
      <c r="O3" s="143"/>
      <c r="P3" s="143"/>
      <c r="Q3" s="143"/>
      <c r="R3" s="143"/>
      <c r="S3" s="15"/>
      <c r="T3" s="15"/>
    </row>
    <row r="4" spans="1:32" ht="17.25" x14ac:dyDescent="0.2">
      <c r="A4" s="12" t="s">
        <v>280</v>
      </c>
      <c r="B4" s="12" t="s">
        <v>285</v>
      </c>
      <c r="C4" s="12" t="s">
        <v>286</v>
      </c>
      <c r="D4" s="12" t="s">
        <v>284</v>
      </c>
      <c r="E4" s="12" t="s">
        <v>281</v>
      </c>
      <c r="F4" s="12" t="s">
        <v>282</v>
      </c>
      <c r="G4" s="12" t="s">
        <v>283</v>
      </c>
      <c r="H4" s="12" t="s">
        <v>288</v>
      </c>
      <c r="I4" s="12" t="s">
        <v>289</v>
      </c>
      <c r="J4" s="12" t="s">
        <v>290</v>
      </c>
      <c r="K4" s="12" t="s">
        <v>291</v>
      </c>
      <c r="M4" s="12" t="s">
        <v>280</v>
      </c>
      <c r="N4" s="12" t="s">
        <v>281</v>
      </c>
      <c r="O4" s="12" t="s">
        <v>288</v>
      </c>
      <c r="P4" s="12" t="s">
        <v>289</v>
      </c>
      <c r="Q4" s="12" t="s">
        <v>290</v>
      </c>
      <c r="R4" s="12" t="s">
        <v>291</v>
      </c>
      <c r="S4" s="15"/>
      <c r="T4" s="15"/>
      <c r="V4" s="12" t="s">
        <v>288</v>
      </c>
      <c r="W4" s="12" t="s">
        <v>289</v>
      </c>
      <c r="X4" s="12" t="s">
        <v>290</v>
      </c>
      <c r="Z4" s="12" t="s">
        <v>310</v>
      </c>
      <c r="AA4" s="12" t="s">
        <v>311</v>
      </c>
      <c r="AB4" s="12" t="s">
        <v>312</v>
      </c>
      <c r="AC4" s="12" t="s">
        <v>313</v>
      </c>
      <c r="AD4" s="12" t="s">
        <v>318</v>
      </c>
      <c r="AE4" s="12" t="s">
        <v>320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621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622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71860</v>
      </c>
      <c r="AB6" s="40">
        <v>10</v>
      </c>
      <c r="AC6" s="40">
        <v>3</v>
      </c>
      <c r="AD6" s="14">
        <f>ROUND(AA6/AC6,0)</f>
        <v>23953</v>
      </c>
      <c r="AE6" s="14">
        <f>SUMIFS($AH$32:$AH$81,$M$32:$M$81,"&lt;="&amp;AB6)</f>
        <v>353363</v>
      </c>
      <c r="AF6">
        <f>AD6/AE6</f>
        <v>6.778581798320707E-2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624</v>
      </c>
      <c r="G7" s="66" t="s">
        <v>625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313400</v>
      </c>
      <c r="AB7" s="40">
        <v>20</v>
      </c>
      <c r="AC7" s="40">
        <v>4</v>
      </c>
      <c r="AD7" s="14">
        <f>ROUND(AA7/AC7,0)</f>
        <v>78350</v>
      </c>
      <c r="AE7" s="14">
        <f>SUMIFS($AH$32:$AH$81,$M$32:$M$81,"&lt;="&amp;AB7)</f>
        <v>2293227</v>
      </c>
      <c r="AF7">
        <f>AD7/AE7</f>
        <v>3.4165828328377432E-2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623</v>
      </c>
      <c r="G8" s="66" t="s">
        <v>625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250600</v>
      </c>
      <c r="AB8" s="40">
        <v>30</v>
      </c>
      <c r="AC8" s="40">
        <v>5</v>
      </c>
      <c r="AD8" s="14">
        <f>ROUND(AA8/AC8,0)</f>
        <v>50120</v>
      </c>
      <c r="AE8" s="14">
        <f>SUMIFS($AH$32:$AH$81,$M$32:$M$81,"&lt;="&amp;AB8)</f>
        <v>9368224</v>
      </c>
      <c r="AF8">
        <f>AD8/AE8</f>
        <v>5.3500001707901092E-3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623</v>
      </c>
      <c r="G9" s="66" t="s">
        <v>626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347030</v>
      </c>
      <c r="AB9" s="40">
        <v>40</v>
      </c>
      <c r="AC9" s="40">
        <v>6</v>
      </c>
      <c r="AD9" s="14">
        <f>ROUND(AA9/AC9,0)</f>
        <v>57838</v>
      </c>
      <c r="AE9" s="14">
        <f>SUMIFS($AH$32:$AH$81,$M$32:$M$81,"&lt;="&amp;AB9)</f>
        <v>18848224</v>
      </c>
      <c r="AF9">
        <f>AD9/AE9</f>
        <v>3.0686180300064344E-3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628</v>
      </c>
      <c r="G10" s="40" t="s">
        <v>627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777310</v>
      </c>
      <c r="AB10" s="40">
        <v>50</v>
      </c>
      <c r="AC10" s="40">
        <v>9</v>
      </c>
      <c r="AD10" s="14">
        <f>ROUND(AA10/AC10,0)</f>
        <v>86368</v>
      </c>
      <c r="AE10" s="14">
        <f>SUMIFS($AH$32:$AH$81,$M$32:$M$81,"&lt;="&amp;AB10)</f>
        <v>30098224</v>
      </c>
      <c r="AF10">
        <f>AD10/AE10</f>
        <v>2.8695380830443683E-3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629</v>
      </c>
      <c r="G11" s="66" t="s">
        <v>627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629</v>
      </c>
      <c r="G12" s="66" t="s">
        <v>627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630</v>
      </c>
      <c r="G13" s="66" t="s">
        <v>627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630</v>
      </c>
      <c r="G14" s="66" t="s">
        <v>631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630</v>
      </c>
      <c r="G15" s="66" t="s">
        <v>632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630</v>
      </c>
      <c r="G16" s="66" t="s">
        <v>633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630</v>
      </c>
      <c r="G17" s="66" t="s">
        <v>634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630</v>
      </c>
      <c r="G18" s="66" t="s">
        <v>634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630</v>
      </c>
      <c r="G19" s="66" t="s">
        <v>634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630</v>
      </c>
      <c r="G20" s="66" t="s">
        <v>634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851</v>
      </c>
      <c r="G21" s="109" t="s">
        <v>852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292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293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294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636</v>
      </c>
      <c r="C28" s="12" t="s">
        <v>637</v>
      </c>
      <c r="D28" s="12" t="s">
        <v>638</v>
      </c>
      <c r="E28" s="12" t="s">
        <v>639</v>
      </c>
      <c r="F28" s="12" t="s">
        <v>640</v>
      </c>
      <c r="G28" s="12" t="s">
        <v>641</v>
      </c>
      <c r="H28" s="12" t="s">
        <v>642</v>
      </c>
      <c r="AI28" s="14">
        <f>SUM(AI32:AI81)</f>
        <v>1430.6399006000697</v>
      </c>
    </row>
    <row r="29" spans="1:52" ht="16.5" x14ac:dyDescent="0.2">
      <c r="A29" s="146" t="s">
        <v>635</v>
      </c>
      <c r="B29" s="67" t="s">
        <v>654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295</v>
      </c>
      <c r="AH29" s="43" t="s">
        <v>321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46"/>
      <c r="B30" s="67" t="s">
        <v>534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300</v>
      </c>
      <c r="AI30" s="42"/>
      <c r="AJ30" s="42"/>
      <c r="AK30" s="42"/>
    </row>
    <row r="31" spans="1:52" ht="17.25" x14ac:dyDescent="0.2">
      <c r="A31" s="146"/>
      <c r="B31" s="67" t="s">
        <v>535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296</v>
      </c>
      <c r="N31" s="12" t="s">
        <v>302</v>
      </c>
      <c r="O31" s="12" t="s">
        <v>303</v>
      </c>
      <c r="P31" s="12" t="s">
        <v>304</v>
      </c>
      <c r="Q31" s="12" t="s">
        <v>305</v>
      </c>
      <c r="R31" s="12" t="s">
        <v>306</v>
      </c>
      <c r="S31" s="12" t="s">
        <v>307</v>
      </c>
      <c r="T31" s="12" t="s">
        <v>297</v>
      </c>
      <c r="U31" s="12" t="s">
        <v>301</v>
      </c>
      <c r="V31" s="12" t="s">
        <v>298</v>
      </c>
      <c r="W31" s="12" t="s">
        <v>339</v>
      </c>
      <c r="X31" s="12" t="s">
        <v>340</v>
      </c>
      <c r="Y31" s="12" t="s">
        <v>344</v>
      </c>
      <c r="Z31" s="12" t="s">
        <v>345</v>
      </c>
      <c r="AA31" s="12" t="s">
        <v>288</v>
      </c>
      <c r="AB31" s="12" t="s">
        <v>288</v>
      </c>
      <c r="AC31" s="12" t="s">
        <v>289</v>
      </c>
      <c r="AD31" s="12" t="s">
        <v>289</v>
      </c>
      <c r="AE31" s="12" t="s">
        <v>290</v>
      </c>
      <c r="AF31" s="12" t="s">
        <v>290</v>
      </c>
      <c r="AG31" s="12" t="s">
        <v>299</v>
      </c>
      <c r="AH31" s="12" t="s">
        <v>319</v>
      </c>
      <c r="AI31" s="12" t="s">
        <v>288</v>
      </c>
      <c r="AJ31" s="12" t="s">
        <v>289</v>
      </c>
      <c r="AK31" s="12" t="s">
        <v>290</v>
      </c>
      <c r="AL31" s="12" t="s">
        <v>346</v>
      </c>
      <c r="AN31">
        <f>SUM(AN32:AN81)</f>
        <v>150</v>
      </c>
      <c r="AS31" s="12" t="s">
        <v>347</v>
      </c>
      <c r="AT31" s="12" t="s">
        <v>353</v>
      </c>
      <c r="AU31" s="12" t="s">
        <v>354</v>
      </c>
      <c r="AV31" s="12" t="s">
        <v>348</v>
      </c>
      <c r="AW31" s="12" t="s">
        <v>349</v>
      </c>
      <c r="AX31" s="12" t="s">
        <v>350</v>
      </c>
      <c r="AY31" s="12" t="s">
        <v>351</v>
      </c>
      <c r="AZ31" s="12" t="s">
        <v>352</v>
      </c>
    </row>
    <row r="32" spans="1:52" ht="16.5" x14ac:dyDescent="0.2">
      <c r="A32" s="146"/>
      <c r="B32" s="67" t="s">
        <v>536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341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46"/>
      <c r="B33" s="67" t="s">
        <v>537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341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46"/>
      <c r="B34" s="67" t="s">
        <v>538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341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46"/>
      <c r="B35" s="67" t="s">
        <v>539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341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46"/>
      <c r="B36" s="67" t="s">
        <v>540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341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341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341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46" t="s">
        <v>643</v>
      </c>
      <c r="B39" s="67" t="s">
        <v>533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341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46"/>
      <c r="B40" s="67" t="s">
        <v>534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341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46"/>
      <c r="B41" s="67" t="s">
        <v>535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341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46"/>
      <c r="B42" s="67" t="s">
        <v>536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341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46"/>
      <c r="B43" s="67" t="s">
        <v>537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341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46"/>
      <c r="B44" s="67" t="s">
        <v>538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341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46"/>
      <c r="B45" s="67" t="s">
        <v>539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341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46"/>
      <c r="B46" s="67" t="s">
        <v>540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341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46"/>
      <c r="B47" s="67" t="s">
        <v>541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341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46"/>
      <c r="B48" s="67" t="s">
        <v>542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341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46"/>
      <c r="B49" s="67" t="s">
        <v>543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341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46"/>
      <c r="B50" s="67" t="s">
        <v>544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341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46"/>
      <c r="B51" s="67" t="s">
        <v>545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341</v>
      </c>
      <c r="X51" s="44" t="s">
        <v>342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46"/>
      <c r="B52" s="67" t="s">
        <v>546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341</v>
      </c>
      <c r="X52" s="44" t="s">
        <v>342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46"/>
      <c r="B53" s="67" t="s">
        <v>547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341</v>
      </c>
      <c r="X53" s="44" t="s">
        <v>342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46"/>
      <c r="B54" s="67" t="s">
        <v>548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341</v>
      </c>
      <c r="X54" s="44" t="s">
        <v>342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46"/>
      <c r="B55" s="67" t="s">
        <v>549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341</v>
      </c>
      <c r="X55" s="44" t="s">
        <v>342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46"/>
      <c r="B56" s="67" t="s">
        <v>550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341</v>
      </c>
      <c r="X56" s="44" t="s">
        <v>342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46"/>
      <c r="B57" s="67" t="s">
        <v>551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341</v>
      </c>
      <c r="X57" s="44" t="s">
        <v>342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46"/>
      <c r="B58" s="67" t="s">
        <v>552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341</v>
      </c>
      <c r="X58" s="44" t="s">
        <v>342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46"/>
      <c r="B59" s="67" t="s">
        <v>553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341</v>
      </c>
      <c r="X59" s="44" t="s">
        <v>342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46"/>
      <c r="B60" s="67" t="s">
        <v>554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341</v>
      </c>
      <c r="X60" s="44" t="s">
        <v>342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46"/>
      <c r="B61" s="67" t="s">
        <v>555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342</v>
      </c>
      <c r="X61" s="44" t="s">
        <v>343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46"/>
      <c r="B62" s="67" t="s">
        <v>556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342</v>
      </c>
      <c r="X62" s="44" t="s">
        <v>343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46"/>
      <c r="B63" s="67" t="s">
        <v>557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342</v>
      </c>
      <c r="X63" s="44" t="s">
        <v>343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46"/>
      <c r="B64" s="67" t="s">
        <v>558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342</v>
      </c>
      <c r="X64" s="44" t="s">
        <v>343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342</v>
      </c>
      <c r="X65" s="44" t="s">
        <v>343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342</v>
      </c>
      <c r="X66" s="44" t="s">
        <v>343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59" t="s">
        <v>644</v>
      </c>
      <c r="B67" s="67" t="s">
        <v>533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342</v>
      </c>
      <c r="X67" s="44" t="s">
        <v>343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59"/>
      <c r="B68" s="67" t="s">
        <v>534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342</v>
      </c>
      <c r="X68" s="44" t="s">
        <v>343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59"/>
      <c r="B69" s="67" t="s">
        <v>535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342</v>
      </c>
      <c r="X69" s="44" t="s">
        <v>343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59"/>
      <c r="B70" s="67" t="s">
        <v>536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342</v>
      </c>
      <c r="X70" s="44" t="s">
        <v>343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59"/>
      <c r="B71" s="67" t="s">
        <v>537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343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59"/>
      <c r="B72" s="67" t="s">
        <v>538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343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59"/>
      <c r="B73" s="67" t="s">
        <v>539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343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59"/>
      <c r="B74" s="67" t="s">
        <v>540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343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59"/>
      <c r="B75" s="67" t="s">
        <v>541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343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59"/>
      <c r="B76" s="67" t="s">
        <v>542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343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59"/>
      <c r="B77" s="67" t="s">
        <v>543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343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59"/>
      <c r="B78" s="67" t="s">
        <v>544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343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59"/>
      <c r="B79" s="67" t="s">
        <v>545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343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59"/>
      <c r="B80" s="67" t="s">
        <v>546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343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59"/>
      <c r="B81" s="67" t="s">
        <v>547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343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59"/>
      <c r="B82" s="67" t="s">
        <v>548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59"/>
      <c r="B83" s="67" t="s">
        <v>549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59"/>
      <c r="B84" s="67" t="s">
        <v>550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322</v>
      </c>
      <c r="N84" s="12" t="s">
        <v>326</v>
      </c>
      <c r="O84" s="12" t="s">
        <v>324</v>
      </c>
      <c r="P84" s="12" t="s">
        <v>327</v>
      </c>
      <c r="Q84" s="12" t="s">
        <v>325</v>
      </c>
      <c r="R84" s="12" t="s">
        <v>329</v>
      </c>
      <c r="S84" s="12" t="s">
        <v>330</v>
      </c>
      <c r="T84" s="12" t="s">
        <v>331</v>
      </c>
      <c r="U84" s="12" t="s">
        <v>332</v>
      </c>
      <c r="V84" s="12" t="s">
        <v>333</v>
      </c>
      <c r="W84" s="12" t="s">
        <v>334</v>
      </c>
      <c r="X84" s="12" t="s">
        <v>335</v>
      </c>
      <c r="Y84" s="12" t="s">
        <v>336</v>
      </c>
      <c r="Z84" s="12" t="s">
        <v>337</v>
      </c>
      <c r="AA84" s="12" t="s">
        <v>338</v>
      </c>
    </row>
    <row r="85" spans="1:41" ht="16.5" x14ac:dyDescent="0.2">
      <c r="A85" s="159"/>
      <c r="B85" s="67" t="s">
        <v>551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328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59"/>
      <c r="B86" s="67" t="s">
        <v>552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328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59"/>
      <c r="B87" s="67" t="s">
        <v>553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328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59"/>
      <c r="B88" s="67" t="s">
        <v>554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328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59"/>
      <c r="B89" s="67" t="s">
        <v>555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328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59"/>
      <c r="B90" s="67" t="s">
        <v>556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328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59"/>
      <c r="B91" s="67" t="s">
        <v>557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328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59"/>
      <c r="B92" s="67" t="s">
        <v>558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328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59"/>
      <c r="B93" s="67" t="s">
        <v>559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328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59"/>
      <c r="B94" s="67" t="s">
        <v>560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328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59"/>
      <c r="B95" s="67" t="s">
        <v>561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328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59"/>
      <c r="B96" s="67" t="s">
        <v>562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328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59"/>
      <c r="B97" s="67" t="s">
        <v>563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328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59"/>
      <c r="B98" s="67" t="s">
        <v>564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328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59"/>
      <c r="B99" s="67" t="s">
        <v>565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328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59"/>
      <c r="B100" s="67" t="s">
        <v>566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328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59"/>
      <c r="B101" s="67" t="s">
        <v>567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328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59"/>
      <c r="B102" s="67" t="s">
        <v>568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328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59"/>
      <c r="B103" s="67" t="s">
        <v>569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328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59"/>
      <c r="B104" s="67" t="s">
        <v>570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328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59"/>
      <c r="B105" s="67" t="s">
        <v>571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328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59"/>
      <c r="B106" s="67" t="s">
        <v>572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328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59"/>
      <c r="B107" s="67" t="s">
        <v>573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328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59"/>
      <c r="B108" s="67" t="s">
        <v>574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328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328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328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59" t="s">
        <v>645</v>
      </c>
      <c r="B111" s="68" t="s">
        <v>541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328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59"/>
      <c r="B112" s="68" t="s">
        <v>542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328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59"/>
      <c r="B113" s="68" t="s">
        <v>543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328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59"/>
      <c r="B114" s="68" t="s">
        <v>544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328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59"/>
      <c r="B115" s="68" t="s">
        <v>545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328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59"/>
      <c r="B116" s="68" t="s">
        <v>546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328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59"/>
      <c r="B117" s="68" t="s">
        <v>547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328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59"/>
      <c r="B118" s="68" t="s">
        <v>548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328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59"/>
      <c r="B119" s="68" t="s">
        <v>549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328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59"/>
      <c r="B120" s="68" t="s">
        <v>550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328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59"/>
      <c r="B121" s="68" t="s">
        <v>551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328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59"/>
      <c r="B122" s="68" t="s">
        <v>552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328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59"/>
      <c r="B123" s="68" t="s">
        <v>553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328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59"/>
      <c r="B124" s="68" t="s">
        <v>554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328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59"/>
      <c r="B125" s="68" t="s">
        <v>555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328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59"/>
      <c r="B126" s="68" t="s">
        <v>556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328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59"/>
      <c r="B127" s="68" t="s">
        <v>557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328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59"/>
      <c r="B128" s="68" t="s">
        <v>558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328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59"/>
      <c r="B129" s="68" t="s">
        <v>559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328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59"/>
      <c r="B130" s="68" t="s">
        <v>560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328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59"/>
      <c r="B131" s="68" t="s">
        <v>561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328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59"/>
      <c r="B132" s="68" t="s">
        <v>562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328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59"/>
      <c r="B133" s="68" t="s">
        <v>563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328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59"/>
      <c r="B134" s="68" t="s">
        <v>564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328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59"/>
      <c r="B135" s="68" t="s">
        <v>565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328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59"/>
      <c r="B136" s="68" t="s">
        <v>566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328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59"/>
      <c r="B137" s="68" t="s">
        <v>567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328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59"/>
      <c r="B138" s="68" t="s">
        <v>568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328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59"/>
      <c r="B139" s="68" t="s">
        <v>569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328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59"/>
      <c r="B140" s="68" t="s">
        <v>570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328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59"/>
      <c r="B141" s="68" t="s">
        <v>571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328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59"/>
      <c r="B142" s="68" t="s">
        <v>572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328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59"/>
      <c r="B143" s="68" t="s">
        <v>573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328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59"/>
      <c r="B144" s="68" t="s">
        <v>574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328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328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328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59" t="s">
        <v>646</v>
      </c>
      <c r="B147" s="68" t="s">
        <v>541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328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59"/>
      <c r="B148" s="68" t="s">
        <v>542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328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59"/>
      <c r="B149" s="68" t="s">
        <v>543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328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59"/>
      <c r="B150" s="68" t="s">
        <v>544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328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59"/>
      <c r="B151" s="68" t="s">
        <v>545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328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59"/>
      <c r="B152" s="68" t="s">
        <v>546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328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59"/>
      <c r="B153" s="68" t="s">
        <v>547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328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59"/>
      <c r="B154" s="68" t="s">
        <v>548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328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59"/>
      <c r="B155" s="68" t="s">
        <v>549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328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59"/>
      <c r="B156" s="68" t="s">
        <v>550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328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59"/>
      <c r="B157" s="68" t="s">
        <v>551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328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59"/>
      <c r="B158" s="68" t="s">
        <v>552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328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59"/>
      <c r="B159" s="68" t="s">
        <v>553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328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59"/>
      <c r="B160" s="68" t="s">
        <v>554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328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59"/>
      <c r="B161" s="68" t="s">
        <v>555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328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59"/>
      <c r="B162" s="68" t="s">
        <v>556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328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59"/>
      <c r="B163" s="68" t="s">
        <v>557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328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59"/>
      <c r="B164" s="68" t="s">
        <v>558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328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59"/>
      <c r="B165" s="68" t="s">
        <v>559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328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59"/>
      <c r="B166" s="68" t="s">
        <v>560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328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59"/>
      <c r="B167" s="68" t="s">
        <v>561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328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59"/>
      <c r="B168" s="68" t="s">
        <v>562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328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59"/>
      <c r="B169" s="68" t="s">
        <v>563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328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59"/>
      <c r="B170" s="68" t="s">
        <v>564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328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59"/>
      <c r="B171" s="68" t="s">
        <v>565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328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59"/>
      <c r="B172" s="68" t="s">
        <v>566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328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59"/>
      <c r="B173" s="68" t="s">
        <v>567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328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59"/>
      <c r="B174" s="68" t="s">
        <v>568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328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59"/>
      <c r="B175" s="68" t="s">
        <v>569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328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59"/>
      <c r="B176" s="68" t="s">
        <v>570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328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59"/>
      <c r="B177" s="68" t="s">
        <v>571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328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59"/>
      <c r="B178" s="68" t="s">
        <v>572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328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59"/>
      <c r="B179" s="68" t="s">
        <v>573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328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59"/>
      <c r="B180" s="68" t="s">
        <v>574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328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328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328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59" t="s">
        <v>647</v>
      </c>
      <c r="B183" s="68" t="s">
        <v>541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328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59"/>
      <c r="B184" s="68" t="s">
        <v>542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328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59"/>
      <c r="B185" s="68" t="s">
        <v>543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328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59"/>
      <c r="B186" s="68" t="s">
        <v>544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328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59"/>
      <c r="B187" s="68" t="s">
        <v>545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328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59"/>
      <c r="B188" s="68" t="s">
        <v>546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328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59"/>
      <c r="B189" s="68" t="s">
        <v>547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328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59"/>
      <c r="B190" s="68" t="s">
        <v>548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328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59"/>
      <c r="B191" s="68" t="s">
        <v>549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328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59"/>
      <c r="B192" s="68" t="s">
        <v>550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328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59"/>
      <c r="B193" s="68" t="s">
        <v>551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328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59"/>
      <c r="B194" s="68" t="s">
        <v>552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328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59"/>
      <c r="B195" s="68" t="s">
        <v>553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328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59"/>
      <c r="B196" s="68" t="s">
        <v>554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328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59"/>
      <c r="B197" s="68" t="s">
        <v>555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328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59"/>
      <c r="B198" s="68" t="s">
        <v>556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328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59"/>
      <c r="B199" s="68" t="s">
        <v>557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328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59"/>
      <c r="B200" s="68" t="s">
        <v>558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328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59"/>
      <c r="B201" s="68" t="s">
        <v>559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328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59"/>
      <c r="B202" s="68" t="s">
        <v>560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328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59"/>
      <c r="B203" s="68" t="s">
        <v>561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328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59"/>
      <c r="B204" s="68" t="s">
        <v>562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328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59"/>
      <c r="B205" s="68" t="s">
        <v>563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328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59"/>
      <c r="B206" s="68" t="s">
        <v>564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328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59"/>
      <c r="B207" s="68" t="s">
        <v>565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328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59"/>
      <c r="B208" s="68" t="s">
        <v>566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328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59"/>
      <c r="B209" s="68" t="s">
        <v>567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328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59"/>
      <c r="B210" s="68" t="s">
        <v>568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328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59"/>
      <c r="B211" s="68" t="s">
        <v>569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328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59"/>
      <c r="B212" s="68" t="s">
        <v>570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328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59"/>
      <c r="B213" s="68" t="s">
        <v>571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328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59"/>
      <c r="B214" s="68" t="s">
        <v>572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328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59"/>
      <c r="B215" s="68" t="s">
        <v>573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328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59"/>
      <c r="B216" s="68" t="s">
        <v>574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328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328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328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59" t="s">
        <v>648</v>
      </c>
      <c r="B219" s="68" t="s">
        <v>559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328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59"/>
      <c r="B220" s="68" t="s">
        <v>560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328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59"/>
      <c r="B221" s="68" t="s">
        <v>561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328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59"/>
      <c r="B222" s="68" t="s">
        <v>562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328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59"/>
      <c r="B223" s="68" t="s">
        <v>563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328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59"/>
      <c r="B224" s="68" t="s">
        <v>564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328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59"/>
      <c r="B225" s="68" t="s">
        <v>565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328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59"/>
      <c r="B226" s="68" t="s">
        <v>566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328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59"/>
      <c r="B227" s="68" t="s">
        <v>567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328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59"/>
      <c r="B228" s="68" t="s">
        <v>568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328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59"/>
      <c r="B229" s="68" t="s">
        <v>569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328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59"/>
      <c r="B230" s="68" t="s">
        <v>570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328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59"/>
      <c r="B231" s="68" t="s">
        <v>571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328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59"/>
      <c r="B232" s="68" t="s">
        <v>572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328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59"/>
      <c r="B233" s="68" t="s">
        <v>573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328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59"/>
      <c r="B234" s="68" t="s">
        <v>574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328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328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328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59" t="s">
        <v>649</v>
      </c>
      <c r="B237" s="68" t="s">
        <v>540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328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59"/>
      <c r="B238" s="68" t="s">
        <v>544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328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59"/>
      <c r="B239" s="68" t="s">
        <v>545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328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59"/>
      <c r="B240" s="68" t="s">
        <v>546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328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59"/>
      <c r="B241" s="68" t="s">
        <v>550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328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59"/>
      <c r="B242" s="68" t="s">
        <v>551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328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59"/>
      <c r="B243" s="68" t="s">
        <v>552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328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59"/>
      <c r="B244" s="68" t="s">
        <v>556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328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59"/>
      <c r="B245" s="68" t="s">
        <v>557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328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59"/>
      <c r="B246" s="68" t="s">
        <v>558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328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59"/>
      <c r="B247" s="68" t="s">
        <v>562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328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59"/>
      <c r="B248" s="68" t="s">
        <v>563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328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59"/>
      <c r="B249" s="68" t="s">
        <v>564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328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59"/>
      <c r="B250" s="68" t="s">
        <v>570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328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59"/>
      <c r="B251" s="68" t="s">
        <v>571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328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59"/>
      <c r="B252" s="68" t="s">
        <v>572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328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59"/>
      <c r="B253" s="68" t="s">
        <v>573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328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59"/>
      <c r="B254" s="68" t="s">
        <v>574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328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328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328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60" t="s">
        <v>650</v>
      </c>
      <c r="B257" s="68" t="s">
        <v>533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328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61"/>
      <c r="B258" s="68" t="s">
        <v>534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328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61"/>
      <c r="B259" s="68" t="s">
        <v>535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328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61"/>
      <c r="B260" s="68" t="s">
        <v>536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328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61"/>
      <c r="B261" s="68" t="s">
        <v>537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328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61"/>
      <c r="B262" s="68" t="s">
        <v>538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328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61"/>
      <c r="B263" s="68" t="s">
        <v>539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328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61"/>
      <c r="B264" s="68" t="s">
        <v>540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328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61"/>
      <c r="B265" s="68" t="s">
        <v>541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328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61"/>
      <c r="B266" s="68" t="s">
        <v>542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328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61"/>
      <c r="B267" s="68" t="s">
        <v>543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328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61"/>
      <c r="B268" s="68" t="s">
        <v>547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328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61"/>
      <c r="B269" s="68" t="s">
        <v>548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328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61"/>
      <c r="B270" s="68" t="s">
        <v>549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328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61"/>
      <c r="B271" s="68" t="s">
        <v>553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328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61"/>
      <c r="B272" s="68" t="s">
        <v>554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328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62"/>
      <c r="B273" s="68" t="s">
        <v>555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328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328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328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59" t="s">
        <v>651</v>
      </c>
      <c r="B276" s="68" t="s">
        <v>535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328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59"/>
      <c r="B277" s="68" t="s">
        <v>539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328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59"/>
      <c r="B278" s="68" t="s">
        <v>540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328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59"/>
      <c r="B279" s="68" t="s">
        <v>542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328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59"/>
      <c r="B280" s="68" t="s">
        <v>543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328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59"/>
      <c r="B281" s="68" t="s">
        <v>544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328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59"/>
      <c r="B282" s="68" t="s">
        <v>545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328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59"/>
      <c r="B283" s="68" t="s">
        <v>546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328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59"/>
      <c r="B284" s="68" t="s">
        <v>548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328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59"/>
      <c r="B285" s="68" t="s">
        <v>549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328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59"/>
      <c r="B286" s="68" t="s">
        <v>550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328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59"/>
      <c r="B287" s="68" t="s">
        <v>551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328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59"/>
      <c r="B288" s="68" t="s">
        <v>552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328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59"/>
      <c r="B289" s="68" t="s">
        <v>554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328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59"/>
      <c r="B290" s="68" t="s">
        <v>555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328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59"/>
      <c r="B291" s="68" t="s">
        <v>556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328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59"/>
      <c r="B292" s="68" t="s">
        <v>557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328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59"/>
      <c r="B293" s="68" t="s">
        <v>558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328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59"/>
      <c r="B294" s="68" t="s">
        <v>559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328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59"/>
      <c r="B295" s="68" t="s">
        <v>560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328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59"/>
      <c r="B296" s="68" t="s">
        <v>561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328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59"/>
      <c r="B297" s="68" t="s">
        <v>567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328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59"/>
      <c r="B298" s="68" t="s">
        <v>568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328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59"/>
      <c r="B299" s="68" t="s">
        <v>569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328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328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328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59" t="s">
        <v>652</v>
      </c>
      <c r="B302" s="68" t="s">
        <v>544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328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59"/>
      <c r="B303" s="68" t="s">
        <v>545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328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59"/>
      <c r="B304" s="68" t="s">
        <v>546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328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59"/>
      <c r="B305" s="68" t="s">
        <v>550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328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59"/>
      <c r="B306" s="68" t="s">
        <v>551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328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59"/>
      <c r="B307" s="68" t="s">
        <v>552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328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59"/>
      <c r="B308" s="68" t="s">
        <v>556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328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59"/>
      <c r="B309" s="68" t="s">
        <v>557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328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59"/>
      <c r="B310" s="68" t="s">
        <v>558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328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59"/>
      <c r="B311" s="68" t="s">
        <v>559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328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59"/>
      <c r="B312" s="68" t="s">
        <v>560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328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59"/>
      <c r="B313" s="68" t="s">
        <v>561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328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59"/>
      <c r="B314" s="68" t="s">
        <v>562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328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59"/>
      <c r="B315" s="68" t="s">
        <v>563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328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59"/>
      <c r="B316" s="68" t="s">
        <v>564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328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59"/>
      <c r="B317" s="68" t="s">
        <v>565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328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59"/>
      <c r="B318" s="68" t="s">
        <v>566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328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59"/>
      <c r="B319" s="68" t="s">
        <v>567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328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59"/>
      <c r="B320" s="68" t="s">
        <v>568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328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59"/>
      <c r="B321" s="68" t="s">
        <v>569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328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59"/>
      <c r="B322" s="68" t="s">
        <v>570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328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59"/>
      <c r="B323" s="68" t="s">
        <v>571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328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59"/>
      <c r="B324" s="68" t="s">
        <v>572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328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59"/>
      <c r="B325" s="68" t="s">
        <v>573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328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59"/>
      <c r="B326" s="68" t="s">
        <v>574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328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328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328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59" t="s">
        <v>653</v>
      </c>
      <c r="B329" s="68" t="s">
        <v>533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328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59"/>
      <c r="B330" s="68" t="s">
        <v>534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328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59"/>
      <c r="B331" s="68" t="s">
        <v>535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328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59"/>
      <c r="B332" s="68" t="s">
        <v>536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328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59"/>
      <c r="B333" s="68" t="s">
        <v>537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328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59"/>
      <c r="B334" s="68" t="s">
        <v>538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328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59"/>
      <c r="B335" s="68" t="s">
        <v>539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328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59"/>
      <c r="B336" s="68" t="s">
        <v>540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328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59"/>
      <c r="B337" s="68" t="s">
        <v>541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328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59"/>
      <c r="B338" s="68" t="s">
        <v>542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328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59"/>
      <c r="B339" s="68" t="s">
        <v>543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328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59"/>
      <c r="B340" s="68" t="s">
        <v>544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328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59"/>
      <c r="B341" s="68" t="s">
        <v>545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328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59"/>
      <c r="B342" s="68" t="s">
        <v>546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328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59"/>
      <c r="B343" s="68" t="s">
        <v>547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328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59"/>
      <c r="B344" s="68" t="s">
        <v>548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328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59"/>
      <c r="B345" s="68" t="s">
        <v>549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328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59"/>
      <c r="B346" s="68" t="s">
        <v>550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328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59"/>
      <c r="B347" s="68" t="s">
        <v>551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328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59"/>
      <c r="B348" s="68" t="s">
        <v>552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328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59"/>
      <c r="B349" s="68" t="s">
        <v>553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328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59"/>
      <c r="B350" s="68" t="s">
        <v>554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328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59"/>
      <c r="B351" s="68" t="s">
        <v>555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328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59"/>
      <c r="B352" s="68" t="s">
        <v>556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328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59"/>
      <c r="B353" s="68" t="s">
        <v>557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328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59"/>
      <c r="B354" s="68" t="s">
        <v>558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328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59"/>
      <c r="B355" s="68" t="s">
        <v>559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328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59"/>
      <c r="B356" s="68" t="s">
        <v>560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328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59"/>
      <c r="B357" s="68" t="s">
        <v>561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328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59"/>
      <c r="B358" s="68" t="s">
        <v>562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328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59"/>
      <c r="B359" s="68" t="s">
        <v>563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328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59"/>
      <c r="B360" s="68" t="s">
        <v>564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328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59"/>
      <c r="B361" s="68" t="s">
        <v>565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328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59"/>
      <c r="B362" s="68" t="s">
        <v>566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328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59"/>
      <c r="B363" s="68" t="s">
        <v>567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328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59"/>
      <c r="B364" s="68" t="s">
        <v>568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328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59"/>
      <c r="B365" s="68" t="s">
        <v>569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328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59"/>
      <c r="B366" s="68" t="s">
        <v>570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328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59"/>
      <c r="B367" s="68" t="s">
        <v>571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328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59"/>
      <c r="B368" s="68" t="s">
        <v>572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328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59"/>
      <c r="B369" s="68" t="s">
        <v>573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328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59"/>
      <c r="B370" s="68" t="s">
        <v>574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328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328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328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328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328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328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328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328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328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328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328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328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328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328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328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328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328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328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328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328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328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328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328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328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328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328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328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328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328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328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328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328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328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328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328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328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328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328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328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328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328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328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328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328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328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328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328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328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328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328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328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328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328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328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328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328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328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328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328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328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328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328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328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328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328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328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328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328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328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328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328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328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328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328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328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328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328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328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328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328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328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328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328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328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328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328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328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328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328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328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328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328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328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328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328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328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328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328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328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328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328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328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328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328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328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328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328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328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328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328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328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328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328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328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328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328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328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328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328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328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328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328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328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328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328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328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328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328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328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328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328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328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328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328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328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328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328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328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328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328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328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328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328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328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328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328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328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328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328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328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328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328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328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328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328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328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328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328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328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328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328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328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328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328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328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328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328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328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328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328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328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328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328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328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328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328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328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328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328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328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328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328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328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328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328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328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328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328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328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328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328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328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328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328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328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328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328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328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328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328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328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328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328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328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328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328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328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328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328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328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328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328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328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328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328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328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328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328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328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328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328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328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328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328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328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328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328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328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328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328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328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328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328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328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328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328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328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328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328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328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328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328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328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328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328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328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328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328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328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328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328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328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328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328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328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328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328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328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328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328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328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328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328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328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328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328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328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328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328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328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328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328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328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328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328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328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328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328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328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328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328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328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328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328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328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328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328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328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328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328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328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328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328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328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328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328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328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328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328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328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328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328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328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328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328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328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328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328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328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328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328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328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328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328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328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328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328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328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328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328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328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328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328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328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328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328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328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328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328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328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328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328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328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328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328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328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328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328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328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328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328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328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328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328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328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328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328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328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328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328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328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328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328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328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328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328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328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328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328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328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328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328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328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328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328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328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328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328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328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328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328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328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328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328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328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328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328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328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328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328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328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328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328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328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328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328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328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328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328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328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328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328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328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328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328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328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328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328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328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328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328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328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328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328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328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328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328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328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328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328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328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328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328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328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328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328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328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328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328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328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328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328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328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328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328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328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328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328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328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328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328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328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328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328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328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328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328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328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328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328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328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328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328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328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328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328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328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328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328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328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328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328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328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328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328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328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328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328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328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328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328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328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328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328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328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328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328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328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328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328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328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328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328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328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328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328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328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328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328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328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328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328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328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328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328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328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328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328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328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328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328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328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328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328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328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328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328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328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328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328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328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328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328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328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328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328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328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328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328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328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328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328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328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328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328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328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328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328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328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328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328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328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328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328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328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328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328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328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328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328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328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328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328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328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328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328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328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328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328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328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328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328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328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328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328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328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328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328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328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328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328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328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328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328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328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328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328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328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328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328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328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328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328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328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328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328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328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328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328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328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328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328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328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328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328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328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328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328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328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328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328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328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328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328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328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328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328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328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328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328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328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328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328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328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328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328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328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328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328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328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328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328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328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328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328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328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328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328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328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328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328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328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328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328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328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328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328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328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328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328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328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328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328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328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328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328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328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328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328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328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328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328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328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328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328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328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328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328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328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328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328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328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328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328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328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328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328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328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328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328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328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328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328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328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328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328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328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328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328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328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328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328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328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328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328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328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328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328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328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328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328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328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328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328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328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328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328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328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328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328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328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328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328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328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328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328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328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328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328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328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328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328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328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328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328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328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328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328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328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328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328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328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328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328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328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328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328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328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328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328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328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328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328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328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328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328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328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328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328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328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328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328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328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328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328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328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328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328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328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328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328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328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328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328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328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328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328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328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328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328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328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328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328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328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328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328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328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328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328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328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328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328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328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328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328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328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328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328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328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328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328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328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328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328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328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328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328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328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328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328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328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328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328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328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328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328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328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328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328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328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328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328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328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328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328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328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57:A273"/>
    <mergeCell ref="A276:A299"/>
    <mergeCell ref="A302:A326"/>
    <mergeCell ref="A329:A370"/>
    <mergeCell ref="A219:A234"/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2" t="s">
        <v>138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275</v>
      </c>
      <c r="G3" s="12" t="s">
        <v>136</v>
      </c>
      <c r="H3" s="12" t="s">
        <v>276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791</v>
      </c>
      <c r="P3" s="12" t="s">
        <v>143</v>
      </c>
      <c r="S3" s="12" t="s">
        <v>317</v>
      </c>
      <c r="T3" s="12" t="s">
        <v>795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SUMIFS(章节关卡!$AW$5:$AW$205,章节关卡!$AT$5:$AT$205,"="&amp;金币总产!A4)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SUMIFS(章节关卡!$AW$5:$AW$205,章节关卡!$AT$5:$AT$205,"="&amp;金币总产!A5)</f>
        <v>4050</v>
      </c>
      <c r="F5" s="14">
        <f>章节关卡!V7</f>
        <v>2700</v>
      </c>
      <c r="G5" s="14">
        <f>SUMIFS(章节关卡!$BE$5:$BE$205,章节关卡!$BB$5:$BB$205,"="&amp;金币总产!A4)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SUMIFS(章节关卡!$AW$5:$AW$205,章节关卡!$AT$5:$AT$205,"="&amp;金币总产!A6)</f>
        <v>5400</v>
      </c>
      <c r="F6" s="14">
        <f>章节关卡!V8</f>
        <v>4200</v>
      </c>
      <c r="G6" s="14">
        <f>SUMIFS(章节关卡!$BE$5:$BE$205,章节关卡!$BB$5:$BB$205,"="&amp;金币总产!A5)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SUMIFS(章节关卡!$AW$5:$AW$205,章节关卡!$AT$5:$AT$205,"="&amp;金币总产!A7)</f>
        <v>6750</v>
      </c>
      <c r="F7" s="14">
        <f>章节关卡!V9</f>
        <v>4800</v>
      </c>
      <c r="G7" s="14">
        <f>SUMIFS(章节关卡!$BE$5:$BE$205,章节关卡!$BB$5:$BB$205,"="&amp;金币总产!A6)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7500</v>
      </c>
      <c r="K7" s="14">
        <f>SUMIFS(芦花古楼!$AA$5:$AA$104,芦花古楼!$AF$5:$AF$104,"="&amp;金币总产!A7)</f>
        <v>11250</v>
      </c>
      <c r="L7" s="14">
        <f>SUMIFS(芦花古楼!$AK$5:$AK$104,芦花古楼!$AF$5:$AF$104,"="&amp;金币总产!A7)</f>
        <v>11250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109900</v>
      </c>
      <c r="S7" s="14">
        <f>ROUND(P7/B7/价值概述!$B$3,0)</f>
        <v>169</v>
      </c>
      <c r="T7">
        <f>INT(S7*价值概述!$B$3*$T$2/50/5)*5</f>
        <v>335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SUMIFS(章节关卡!$AW$5:$AW$205,章节关卡!$AT$5:$AT$205,"="&amp;金币总产!A8)</f>
        <v>8100</v>
      </c>
      <c r="F8" s="14">
        <f>章节关卡!V10</f>
        <v>6750</v>
      </c>
      <c r="G8" s="14">
        <f>SUMIFS(章节关卡!$BE$5:$BE$205,章节关卡!$BB$5:$BB$205,"="&amp;金币总产!A7)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4500</v>
      </c>
      <c r="J8" s="14">
        <f>SUMIFS(芦花古楼!$Q$5:$Q$104,芦花古楼!$L$5:$L$104,"="&amp;金币总产!A8)</f>
        <v>9000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134025</v>
      </c>
      <c r="S8" s="14">
        <f>ROUND(P8/B8/价值概述!$B$3,0)</f>
        <v>298</v>
      </c>
      <c r="T8">
        <f>INT(S8*价值概述!$B$3*$T$2/50/5)*5</f>
        <v>595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SUMIFS(章节关卡!$AW$5:$AW$205,章节关卡!$AT$5:$AT$205,"="&amp;金币总产!A9)</f>
        <v>9450</v>
      </c>
      <c r="F9" s="14">
        <f>章节关卡!V11</f>
        <v>7500</v>
      </c>
      <c r="G9" s="14">
        <f>SUMIFS(章节关卡!$BE$5:$BE$205,章节关卡!$BB$5:$BB$205,"="&amp;金币总产!A8)</f>
        <v>16200</v>
      </c>
      <c r="H9" s="14">
        <f>章节关卡!AH10</f>
        <v>13500</v>
      </c>
      <c r="I9" s="14">
        <f>SUMIFS(芦花古楼!$G$5:$G$104,芦花古楼!$B$5:$B$104,"="&amp;金币总产!A9)</f>
        <v>5250</v>
      </c>
      <c r="J9" s="14">
        <f>SUMIFS(芦花古楼!$Q$5:$Q$104,芦花古楼!$L$5:$L$104,"="&amp;金币总产!A9)</f>
        <v>10500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174300</v>
      </c>
      <c r="S9" s="14">
        <f>ROUND(P9/B9/价值概述!$B$3,0)</f>
        <v>291</v>
      </c>
      <c r="T9">
        <f>INT(S9*价值概述!$B$3*$T$2/50/5)*5</f>
        <v>580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SUMIFS(章节关卡!$AW$5:$AW$205,章节关卡!$AT$5:$AT$205,"="&amp;金币总产!A10)</f>
        <v>10800</v>
      </c>
      <c r="F10" s="14">
        <f>章节关卡!V12</f>
        <v>9000</v>
      </c>
      <c r="G10" s="14">
        <f>SUMIFS(章节关卡!$BE$5:$BE$205,章节关卡!$BB$5:$BB$205,"="&amp;金币总产!A9)</f>
        <v>18900</v>
      </c>
      <c r="H10" s="14">
        <f>章节关卡!AH11</f>
        <v>15000</v>
      </c>
      <c r="I10" s="14">
        <f>SUMIFS(芦花古楼!$G$5:$G$104,芦花古楼!$B$5:$B$104,"="&amp;金币总产!A10)</f>
        <v>6000</v>
      </c>
      <c r="J10" s="14">
        <f>SUMIFS(芦花古楼!$Q$5:$Q$104,芦花古楼!$L$5:$L$104,"="&amp;金币总产!A10)</f>
        <v>12000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216975</v>
      </c>
      <c r="S10" s="14">
        <f>ROUND(P10/B10/价值概述!$B$3,0)</f>
        <v>289</v>
      </c>
      <c r="T10">
        <f>INT(S10*价值概述!$B$3*$T$2/50/5)*5</f>
        <v>575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SUMIFS(章节关卡!$AW$5:$AW$205,章节关卡!$AT$5:$AT$205,"="&amp;金币总产!A11)</f>
        <v>12150</v>
      </c>
      <c r="F11" s="14">
        <f>章节关卡!V13</f>
        <v>10500</v>
      </c>
      <c r="G11" s="14">
        <f>SUMIFS(章节关卡!$BE$5:$BE$205,章节关卡!$BB$5:$BB$205,"="&amp;金币总产!A10)</f>
        <v>21600</v>
      </c>
      <c r="H11" s="14">
        <f>章节关卡!AH12</f>
        <v>18000</v>
      </c>
      <c r="I11" s="14">
        <f>SUMIFS(芦花古楼!$G$5:$G$104,芦花古楼!$B$5:$B$104,"="&amp;金币总产!A11)</f>
        <v>6750</v>
      </c>
      <c r="J11" s="14">
        <f>SUMIFS(芦花古楼!$Q$5:$Q$104,芦花古楼!$L$5:$L$104,"="&amp;金币总产!A11)</f>
        <v>13500</v>
      </c>
      <c r="K11" s="14">
        <f>SUMIFS(芦花古楼!$AA$5:$AA$104,芦花古楼!$AF$5:$AF$104,"="&amp;金币总产!A11)</f>
        <v>20250</v>
      </c>
      <c r="L11" s="14">
        <f>SUMIFS(芦花古楼!$AK$5:$AK$104,芦花古楼!$AF$5:$AF$104,"="&amp;金币总产!A11)</f>
        <v>20250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258200</v>
      </c>
      <c r="S11" s="14">
        <f>ROUND(P11/B11/价值概述!$B$3,0)</f>
        <v>304</v>
      </c>
      <c r="T11">
        <f>INT(S11*价值概述!$B$3*$T$2/50/5)*5</f>
        <v>605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SUMIFS(章节关卡!$AW$5:$AW$205,章节关卡!$AT$5:$AT$205,"="&amp;金币总产!A12)</f>
        <v>13500</v>
      </c>
      <c r="F12" s="14">
        <f>章节关卡!V14</f>
        <v>12000</v>
      </c>
      <c r="G12" s="14">
        <f>SUMIFS(章节关卡!$BE$5:$BE$205,章节关卡!$BB$5:$BB$205,"="&amp;金币总产!A11)</f>
        <v>24300</v>
      </c>
      <c r="H12" s="14">
        <f>章节关卡!AH13</f>
        <v>21000</v>
      </c>
      <c r="I12" s="14">
        <f>SUMIFS(芦花古楼!$G$5:$G$104,芦花古楼!$B$5:$B$104,"="&amp;金币总产!A12)</f>
        <v>7500</v>
      </c>
      <c r="J12" s="14">
        <f>SUMIFS(芦花古楼!$Q$5:$Q$104,芦花古楼!$L$5:$L$104,"="&amp;金币总产!A12)</f>
        <v>15000</v>
      </c>
      <c r="K12" s="14">
        <f>SUMIFS(芦花古楼!$AA$5:$AA$104,芦花古楼!$AF$5:$AF$104,"="&amp;金币总产!A12)</f>
        <v>22500</v>
      </c>
      <c r="L12" s="14">
        <f>SUMIFS(芦花古楼!$AK$5:$AK$104,芦花古楼!$AF$5:$AF$104,"="&amp;金币总产!A12)</f>
        <v>22500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294450</v>
      </c>
      <c r="S12" s="14">
        <f>ROUND(P12/B12/价值概述!$B$3,0)</f>
        <v>327</v>
      </c>
      <c r="T12">
        <f>INT(S12*价值概述!$B$3*$T$2/50/5)*5</f>
        <v>650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SUMIFS(章节关卡!$AW$5:$AW$205,章节关卡!$AT$5:$AT$205,"="&amp;金币总产!A13)</f>
        <v>14850</v>
      </c>
      <c r="F13" s="14">
        <f>章节关卡!V15</f>
        <v>13500</v>
      </c>
      <c r="G13" s="14">
        <f>SUMIFS(章节关卡!$BE$5:$BE$205,章节关卡!$BB$5:$BB$205,"="&amp;金币总产!A12)</f>
        <v>27000</v>
      </c>
      <c r="H13" s="14">
        <f>章节关卡!AH14</f>
        <v>24000</v>
      </c>
      <c r="I13" s="14">
        <f>SUMIFS(芦花古楼!$G$5:$G$104,芦花古楼!$B$5:$B$104,"="&amp;金币总产!A13)</f>
        <v>8250</v>
      </c>
      <c r="J13" s="14">
        <f>SUMIFS(芦花古楼!$Q$5:$Q$104,芦花古楼!$L$5:$L$104,"="&amp;金币总产!A13)</f>
        <v>16500</v>
      </c>
      <c r="K13" s="14">
        <f>SUMIFS(芦花古楼!$AA$5:$AA$104,芦花古楼!$AF$5:$AF$104,"="&amp;金币总产!A13)</f>
        <v>24750</v>
      </c>
      <c r="L13" s="14">
        <f>SUMIFS(芦花古楼!$AK$5:$AK$104,芦花古楼!$AF$5:$AF$104,"="&amp;金币总产!A13)</f>
        <v>24750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332050</v>
      </c>
      <c r="S13" s="14">
        <f>ROUND(P13/B13/价值概述!$B$3,0)</f>
        <v>350</v>
      </c>
      <c r="T13">
        <f>INT(S13*价值概述!$B$3*$T$2/50/5)*5</f>
        <v>700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SUMIFS(章节关卡!$AW$5:$AW$205,章节关卡!$AT$5:$AT$205,"="&amp;金币总产!A14)</f>
        <v>16200</v>
      </c>
      <c r="F14" s="14">
        <f>章节关卡!V16</f>
        <v>15000</v>
      </c>
      <c r="G14" s="14">
        <f>SUMIFS(章节关卡!$BE$5:$BE$205,章节关卡!$BB$5:$BB$205,"="&amp;金币总产!A13)</f>
        <v>29700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18000</v>
      </c>
      <c r="K14" s="14">
        <f>SUMIFS(芦花古楼!$AA$5:$AA$104,芦花古楼!$AF$5:$AF$104,"="&amp;金币总产!A14)</f>
        <v>27000</v>
      </c>
      <c r="L14" s="14">
        <f>SUMIFS(芦花古楼!$AK$5:$AK$104,芦花古楼!$AF$5:$AF$104,"="&amp;金币总产!A14)</f>
        <v>27000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398075</v>
      </c>
      <c r="S14" s="14">
        <f>ROUND(P14/B14/价值概述!$B$3,0)</f>
        <v>346</v>
      </c>
      <c r="T14">
        <f>INT(S14*价值概述!$B$3*$T$2/50/5)*5</f>
        <v>690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SUMIFS(章节关卡!$AW$5:$AW$205,章节关卡!$AT$5:$AT$205,"="&amp;金币总产!A15)</f>
        <v>17550</v>
      </c>
      <c r="F15" s="14">
        <f>章节关卡!V17</f>
        <v>16500</v>
      </c>
      <c r="G15" s="14">
        <f>SUMIFS(章节关卡!$BE$5:$BE$205,章节关卡!$BB$5:$BB$205,"="&amp;金币总产!A14)</f>
        <v>32400</v>
      </c>
      <c r="H15" s="14">
        <f>章节关卡!AH16</f>
        <v>30000</v>
      </c>
      <c r="I15" s="14">
        <f>SUMIFS(芦花古楼!$G$5:$G$104,芦花古楼!$B$5:$B$104,"="&amp;金币总产!A15)</f>
        <v>9750</v>
      </c>
      <c r="J15" s="14">
        <f>SUMIFS(芦花古楼!$Q$5:$Q$104,芦花古楼!$L$5:$L$104,"="&amp;金币总产!A15)</f>
        <v>19500</v>
      </c>
      <c r="K15" s="14">
        <f>SUMIFS(芦花古楼!$AA$5:$AA$104,芦花古楼!$AF$5:$AF$104,"="&amp;金币总产!A15)</f>
        <v>29250</v>
      </c>
      <c r="L15" s="14">
        <f>SUMIFS(芦花古楼!$AK$5:$AK$104,芦花古楼!$AF$5:$AF$104,"="&amp;金币总产!A15)</f>
        <v>29250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469500</v>
      </c>
      <c r="S15" s="14">
        <f>ROUND(P15/B15/价值概述!$B$3,0)</f>
        <v>348</v>
      </c>
      <c r="T15">
        <f>INT(S15*价值概述!$B$3*$T$2/50/5)*5</f>
        <v>695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SUMIFS(章节关卡!$AW$5:$AW$205,章节关卡!$AT$5:$AT$205,"="&amp;金币总产!A16)</f>
        <v>18900</v>
      </c>
      <c r="F16" s="14">
        <f>章节关卡!V18</f>
        <v>18750</v>
      </c>
      <c r="G16" s="14">
        <f>SUMIFS(章节关卡!$BE$5:$BE$205,章节关卡!$BB$5:$BB$205,"="&amp;金币总产!A15)</f>
        <v>35100</v>
      </c>
      <c r="H16" s="14">
        <f>章节关卡!AH17</f>
        <v>33000</v>
      </c>
      <c r="I16" s="14">
        <f>SUMIFS(芦花古楼!$G$5:$G$104,芦花古楼!$B$5:$B$104,"="&amp;金币总产!A16)</f>
        <v>10500</v>
      </c>
      <c r="J16" s="14">
        <f>SUMIFS(芦花古楼!$Q$5:$Q$104,芦花古楼!$L$5:$L$104,"="&amp;金币总产!A16)</f>
        <v>21000</v>
      </c>
      <c r="K16" s="14">
        <f>SUMIFS(芦花古楼!$AA$5:$AA$104,芦花古楼!$AF$5:$AF$104,"="&amp;金币总产!A16)</f>
        <v>31500</v>
      </c>
      <c r="L16" s="14">
        <f>SUMIFS(芦花古楼!$AK$5:$AK$104,芦花古楼!$AF$5:$AF$104,"="&amp;金币总产!A16)</f>
        <v>31500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547075</v>
      </c>
      <c r="S16" s="14">
        <f>ROUND(P16/B16/价值概述!$B$3,0)</f>
        <v>353</v>
      </c>
      <c r="T16">
        <f>INT(S16*价值概述!$B$3*$T$2/50/5)*5</f>
        <v>705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SUMIFS(章节关卡!$AW$5:$AW$205,章节关卡!$AT$5:$AT$205,"="&amp;金币总产!A17)</f>
        <v>20250</v>
      </c>
      <c r="F17" s="14">
        <f>章节关卡!V19</f>
        <v>20250</v>
      </c>
      <c r="G17" s="14">
        <f>SUMIFS(章节关卡!$BE$5:$BE$205,章节关卡!$BB$5:$BB$205,"="&amp;金币总产!A16)</f>
        <v>37800</v>
      </c>
      <c r="H17" s="14">
        <f>章节关卡!AH18</f>
        <v>37500</v>
      </c>
      <c r="I17" s="14">
        <f>SUMIFS(芦花古楼!$G$5:$G$104,芦花古楼!$B$5:$B$104,"="&amp;金币总产!A17)</f>
        <v>11250</v>
      </c>
      <c r="J17" s="14">
        <f>SUMIFS(芦花古楼!$Q$5:$Q$104,芦花古楼!$L$5:$L$104,"="&amp;金币总产!A17)</f>
        <v>22500</v>
      </c>
      <c r="K17" s="14">
        <f>SUMIFS(芦花古楼!$AA$5:$AA$104,芦花古楼!$AF$5:$AF$104,"="&amp;金币总产!A17)</f>
        <v>33750</v>
      </c>
      <c r="L17" s="14">
        <f>SUMIFS(芦花古楼!$AK$5:$AK$104,芦花古楼!$AF$5:$AF$104,"="&amp;金币总产!A17)</f>
        <v>33750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641850</v>
      </c>
      <c r="S17" s="14">
        <f>ROUND(P17/B17/价值概述!$B$3,0)</f>
        <v>357</v>
      </c>
      <c r="T17">
        <f>INT(S17*价值概述!$B$3*$T$2/50/5)*5</f>
        <v>710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SUMIFS(章节关卡!$AW$5:$AW$205,章节关卡!$AT$5:$AT$205,"="&amp;金币总产!A18)</f>
        <v>21600</v>
      </c>
      <c r="F18" s="14">
        <f>章节关卡!V20</f>
        <v>22500</v>
      </c>
      <c r="G18" s="14">
        <f>SUMIFS(章节关卡!$BE$5:$BE$205,章节关卡!$BB$5:$BB$205,"="&amp;金币总产!A17)</f>
        <v>40500</v>
      </c>
      <c r="H18" s="14">
        <f>章节关卡!AH19</f>
        <v>40500</v>
      </c>
      <c r="I18" s="14">
        <f>SUMIFS(芦花古楼!$G$5:$G$104,芦花古楼!$B$5:$B$104,"="&amp;金币总产!A18)</f>
        <v>12000</v>
      </c>
      <c r="J18" s="14">
        <f>SUMIFS(芦花古楼!$Q$5:$Q$104,芦花古楼!$L$5:$L$104,"="&amp;金币总产!A18)</f>
        <v>24000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754350</v>
      </c>
      <c r="S18" s="14">
        <f>ROUND(P18/B18/价值概述!$B$3,0)</f>
        <v>359</v>
      </c>
      <c r="T18">
        <f>INT(S18*价值概述!$B$3*$T$2/50/5)*5</f>
        <v>715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0.43728354163529587</v>
      </c>
      <c r="E24" s="21">
        <f t="shared" si="1"/>
        <v>4.4722180394518897E-2</v>
      </c>
      <c r="F24" s="21">
        <f t="shared" si="1"/>
        <v>4.0656527631380814E-2</v>
      </c>
      <c r="G24" s="21">
        <f t="shared" si="1"/>
        <v>8.1313055262761627E-2</v>
      </c>
      <c r="H24" s="21">
        <f t="shared" si="1"/>
        <v>7.2278271344677E-2</v>
      </c>
      <c r="I24" s="21">
        <f t="shared" si="1"/>
        <v>2.484565577473272E-2</v>
      </c>
      <c r="J24" s="21">
        <f t="shared" si="1"/>
        <v>4.969131154946544E-2</v>
      </c>
      <c r="K24" s="21">
        <f t="shared" si="1"/>
        <v>7.4536967324198164E-2</v>
      </c>
      <c r="L24" s="21">
        <f t="shared" si="1"/>
        <v>7.4536967324198164E-2</v>
      </c>
      <c r="M24" s="21">
        <f t="shared" si="1"/>
        <v>4.2915223610901977E-2</v>
      </c>
      <c r="N24" s="21">
        <f t="shared" si="1"/>
        <v>5.722029814786931E-2</v>
      </c>
      <c r="P24" s="15"/>
      <c r="Q24" s="15"/>
    </row>
    <row r="25" spans="1:23" x14ac:dyDescent="0.2">
      <c r="Q25" s="15"/>
    </row>
    <row r="26" spans="1:23" ht="20.25" x14ac:dyDescent="0.2">
      <c r="A26" s="142" t="s">
        <v>173</v>
      </c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</row>
    <row r="27" spans="1:23" ht="20.25" x14ac:dyDescent="0.2">
      <c r="A27" s="142" t="s">
        <v>316</v>
      </c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O27" s="142" t="s">
        <v>179</v>
      </c>
      <c r="P27" s="142"/>
      <c r="Q27" s="142"/>
      <c r="R27" s="142"/>
      <c r="S27" s="142"/>
      <c r="T27" s="142"/>
      <c r="U27" s="142"/>
      <c r="V27" s="142"/>
      <c r="W27" s="142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315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268</v>
      </c>
      <c r="J28" s="12" t="s">
        <v>269</v>
      </c>
      <c r="K28" s="12" t="s">
        <v>686</v>
      </c>
      <c r="L28" s="12" t="s">
        <v>744</v>
      </c>
      <c r="M28" s="12" t="s">
        <v>792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269</v>
      </c>
      <c r="U28" s="12" t="s">
        <v>687</v>
      </c>
      <c r="V28" s="12" t="s">
        <v>761</v>
      </c>
      <c r="W28" s="12" t="s">
        <v>793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179650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26947</v>
      </c>
      <c r="Q29" s="14">
        <f t="shared" si="2"/>
        <v>17965</v>
      </c>
      <c r="R29" s="14">
        <f t="shared" si="2"/>
        <v>35930</v>
      </c>
      <c r="S29" s="14">
        <f t="shared" si="2"/>
        <v>71860</v>
      </c>
      <c r="T29" s="14">
        <f t="shared" si="2"/>
        <v>62877</v>
      </c>
      <c r="U29" s="14">
        <f>C29*K29</f>
        <v>89825</v>
      </c>
      <c r="V29" s="14">
        <f>C29*L29</f>
        <v>89825</v>
      </c>
      <c r="W29" s="14">
        <f>C29*M29</f>
        <v>17965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783500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117525</v>
      </c>
      <c r="Q30" s="14">
        <f t="shared" si="2"/>
        <v>78350</v>
      </c>
      <c r="R30" s="14">
        <f t="shared" si="2"/>
        <v>195875</v>
      </c>
      <c r="S30" s="14">
        <f t="shared" si="2"/>
        <v>313400</v>
      </c>
      <c r="T30" s="14">
        <f t="shared" si="2"/>
        <v>274225</v>
      </c>
      <c r="U30" s="14">
        <f>C30*K30</f>
        <v>391750</v>
      </c>
      <c r="V30" s="14">
        <f>C30*L30</f>
        <v>391750</v>
      </c>
      <c r="W30" s="14">
        <f>C30*M30</f>
        <v>78350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626500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93975</v>
      </c>
      <c r="Q31" s="14">
        <f t="shared" si="2"/>
        <v>62650</v>
      </c>
      <c r="R31" s="14">
        <f t="shared" si="2"/>
        <v>187950</v>
      </c>
      <c r="S31" s="14">
        <f t="shared" si="2"/>
        <v>250600</v>
      </c>
      <c r="T31" s="14">
        <f t="shared" si="2"/>
        <v>219275</v>
      </c>
      <c r="U31" s="14">
        <f>C31*K31</f>
        <v>313250</v>
      </c>
      <c r="V31" s="14">
        <f>C31*L31</f>
        <v>313250</v>
      </c>
      <c r="W31" s="14">
        <f>C31*M31</f>
        <v>62650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867575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130136</v>
      </c>
      <c r="Q32" s="14">
        <f t="shared" si="2"/>
        <v>86757</v>
      </c>
      <c r="R32" s="14">
        <f t="shared" si="2"/>
        <v>303651</v>
      </c>
      <c r="S32" s="14">
        <f t="shared" si="2"/>
        <v>347030</v>
      </c>
      <c r="T32" s="14">
        <f t="shared" si="2"/>
        <v>303651</v>
      </c>
      <c r="U32" s="14">
        <f>C32*K32</f>
        <v>433787.5</v>
      </c>
      <c r="V32" s="14">
        <f>C32*L32</f>
        <v>433787.5</v>
      </c>
      <c r="W32" s="14">
        <f>C32*M32</f>
        <v>86757.5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1943275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291491</v>
      </c>
      <c r="Q33" s="14">
        <f t="shared" si="2"/>
        <v>194327</v>
      </c>
      <c r="R33" s="14">
        <f t="shared" si="2"/>
        <v>777310</v>
      </c>
      <c r="S33" s="14">
        <f t="shared" si="2"/>
        <v>777310</v>
      </c>
      <c r="T33" s="14">
        <f t="shared" si="2"/>
        <v>680146</v>
      </c>
      <c r="U33" s="14">
        <f>C33*K33</f>
        <v>971637.5</v>
      </c>
      <c r="V33" s="14">
        <f>C33*L33</f>
        <v>971637.5</v>
      </c>
      <c r="W33" s="14">
        <f>C33*M33</f>
        <v>194327.5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19" sqref="G19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433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434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435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798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"/>
  <sheetViews>
    <sheetView tabSelected="1" workbookViewId="0">
      <selection activeCell="BF17" sqref="BF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2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58" max="58" width="13.5" customWidth="1"/>
    <col min="60" max="60" width="12" customWidth="1"/>
    <col min="61" max="61" width="11.2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802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2" t="s">
        <v>105</v>
      </c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AL3" s="142" t="s">
        <v>811</v>
      </c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2" t="s">
        <v>935</v>
      </c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L4" s="53" t="s">
        <v>923</v>
      </c>
      <c r="AM4" s="12" t="s">
        <v>936</v>
      </c>
      <c r="AN4" s="12" t="s">
        <v>937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828</v>
      </c>
      <c r="AV4" s="12" t="s">
        <v>805</v>
      </c>
      <c r="AW4" s="12" t="s">
        <v>806</v>
      </c>
      <c r="AX4" s="12" t="s">
        <v>807</v>
      </c>
      <c r="AY4" s="33" t="s">
        <v>832</v>
      </c>
      <c r="AZ4" s="12" t="s">
        <v>831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490</v>
      </c>
      <c r="BP4" s="12" t="s">
        <v>190</v>
      </c>
      <c r="BQ4" s="12" t="s">
        <v>491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26947</v>
      </c>
      <c r="BI5" s="19">
        <v>0.1</v>
      </c>
      <c r="BJ5" s="14">
        <f>INT(BH$5*BI5)</f>
        <v>2694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928</v>
      </c>
      <c r="D6" s="12" t="s">
        <v>155</v>
      </c>
      <c r="E6" s="12" t="s">
        <v>90</v>
      </c>
      <c r="F6" s="12" t="s">
        <v>929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823</v>
      </c>
      <c r="M6" s="12" t="s">
        <v>808</v>
      </c>
      <c r="N6" s="12" t="s">
        <v>809</v>
      </c>
      <c r="O6" s="12" t="s">
        <v>810</v>
      </c>
      <c r="P6" s="12" t="s">
        <v>829</v>
      </c>
      <c r="Q6" s="12" t="s">
        <v>825</v>
      </c>
      <c r="R6" s="12" t="s">
        <v>172</v>
      </c>
      <c r="S6" s="12" t="s">
        <v>171</v>
      </c>
      <c r="V6" s="12" t="s">
        <v>130</v>
      </c>
      <c r="W6" s="12" t="s">
        <v>928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828</v>
      </c>
      <c r="AC6" s="12" t="s">
        <v>808</v>
      </c>
      <c r="AD6" s="12" t="s">
        <v>809</v>
      </c>
      <c r="AE6" s="12" t="s">
        <v>810</v>
      </c>
      <c r="AF6" s="12" t="s">
        <v>830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8084</v>
      </c>
      <c r="BK6" s="32">
        <v>1</v>
      </c>
      <c r="BL6" s="14">
        <f t="shared" ref="BL6:BL38" si="1">INT(BJ6/BK6/$AM$1/500)*500</f>
        <v>2500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16168</v>
      </c>
      <c r="BK7" s="32">
        <v>1</v>
      </c>
      <c r="BL7" s="14">
        <f t="shared" si="1"/>
        <v>5000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117525</v>
      </c>
      <c r="BI8" s="19">
        <v>0.1</v>
      </c>
      <c r="BJ8" s="14">
        <f>INT(BH$8*BI8)</f>
        <v>11752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29381</v>
      </c>
      <c r="BK9" s="32">
        <v>1.6</v>
      </c>
      <c r="BL9" s="14">
        <f t="shared" si="1"/>
        <v>6000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35257</v>
      </c>
      <c r="BK10" s="32">
        <v>1.7</v>
      </c>
      <c r="BL10" s="14">
        <f t="shared" si="1"/>
        <v>6500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41133</v>
      </c>
      <c r="BK11" s="32">
        <v>1.8</v>
      </c>
      <c r="BL11" s="14">
        <f t="shared" si="1"/>
        <v>7500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93975</v>
      </c>
      <c r="BI12" s="19">
        <v>0.22</v>
      </c>
      <c r="BJ12" s="14">
        <f>INT(BH$12*BI12)</f>
        <v>20674</v>
      </c>
      <c r="BK12" s="32">
        <v>1.8</v>
      </c>
      <c r="BL12" s="14">
        <f t="shared" si="1"/>
        <v>3500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22554</v>
      </c>
      <c r="BK13" s="32">
        <v>1.8</v>
      </c>
      <c r="BL13" s="14">
        <f t="shared" si="1"/>
        <v>4000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24433</v>
      </c>
      <c r="BK14" s="32">
        <v>1.8</v>
      </c>
      <c r="BL14" s="14">
        <f t="shared" si="1"/>
        <v>4500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26313</v>
      </c>
      <c r="BK15" s="32">
        <v>1.8</v>
      </c>
      <c r="BL15" s="14">
        <f t="shared" si="1"/>
        <v>4500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130136</v>
      </c>
      <c r="BI16" s="19">
        <v>0.15</v>
      </c>
      <c r="BJ16" s="14">
        <f>INT(BH$16*BI16)</f>
        <v>19520</v>
      </c>
      <c r="BK16" s="32">
        <v>2</v>
      </c>
      <c r="BL16" s="14">
        <f t="shared" si="1"/>
        <v>3000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28629</v>
      </c>
      <c r="BK17" s="32">
        <v>2.2000000000000002</v>
      </c>
      <c r="BL17" s="14">
        <f t="shared" si="1"/>
        <v>4000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36438</v>
      </c>
      <c r="BK18" s="32">
        <v>2.4</v>
      </c>
      <c r="BL18" s="14">
        <f t="shared" si="1"/>
        <v>5000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45547</v>
      </c>
      <c r="BK19" s="32">
        <v>2.6</v>
      </c>
      <c r="BL19" s="14">
        <f t="shared" si="1"/>
        <v>5500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291491</v>
      </c>
      <c r="BI20" s="19">
        <v>0.1</v>
      </c>
      <c r="BJ20" s="14">
        <f>INT(BH$20*BI20)</f>
        <v>29149</v>
      </c>
      <c r="BK20" s="32">
        <v>2.8</v>
      </c>
      <c r="BL20" s="14">
        <f t="shared" si="1"/>
        <v>3000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43723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58298</v>
      </c>
      <c r="BK22" s="32">
        <v>3</v>
      </c>
      <c r="BL22" s="14">
        <f t="shared" si="1"/>
        <v>6000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72872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87447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827</v>
      </c>
      <c r="M48" s="12" t="s">
        <v>808</v>
      </c>
      <c r="N48" s="12" t="s">
        <v>809</v>
      </c>
      <c r="O48" s="12" t="s">
        <v>810</v>
      </c>
      <c r="P48" s="12" t="s">
        <v>826</v>
      </c>
      <c r="Q48" s="12" t="s">
        <v>825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 t="shared" ref="H49:Q58" si="25">(INDEX(H$7:H$27,$B49)*(1-$D49)+INDEX(H$7:H$27,$B49+1)*$D49)*H$4*$B$2</f>
        <v>0</v>
      </c>
      <c r="I49" s="21">
        <f t="shared" si="25"/>
        <v>0</v>
      </c>
      <c r="J49" s="21">
        <f t="shared" si="25"/>
        <v>0</v>
      </c>
      <c r="K49" s="21">
        <f t="shared" si="25"/>
        <v>0</v>
      </c>
      <c r="L49" s="21">
        <f t="shared" si="25"/>
        <v>0</v>
      </c>
      <c r="M49" s="21">
        <f t="shared" si="25"/>
        <v>0</v>
      </c>
      <c r="N49" s="21">
        <f t="shared" si="25"/>
        <v>0</v>
      </c>
      <c r="O49" s="21">
        <f t="shared" si="25"/>
        <v>0</v>
      </c>
      <c r="P49" s="21">
        <f t="shared" si="25"/>
        <v>0</v>
      </c>
      <c r="Q49" s="21">
        <f t="shared" si="25"/>
        <v>0</v>
      </c>
      <c r="R49" s="34">
        <f t="shared" ref="R49:S68" si="26">INT((INDEX(R$7:R$27,$B49)*(1-$D49)+INDEX(R$7:R$27,$B49+1)*$D49)*R$4*$B$2)</f>
        <v>17</v>
      </c>
      <c r="S49" s="34">
        <f t="shared" si="26"/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 t="shared" si="25"/>
        <v>0</v>
      </c>
      <c r="I50" s="21">
        <f t="shared" si="25"/>
        <v>0</v>
      </c>
      <c r="J50" s="21">
        <f t="shared" si="25"/>
        <v>0</v>
      </c>
      <c r="K50" s="21">
        <f t="shared" si="25"/>
        <v>0</v>
      </c>
      <c r="L50" s="21">
        <f t="shared" si="25"/>
        <v>0</v>
      </c>
      <c r="M50" s="21">
        <f t="shared" si="25"/>
        <v>0</v>
      </c>
      <c r="N50" s="21">
        <f t="shared" si="25"/>
        <v>0</v>
      </c>
      <c r="O50" s="21">
        <f t="shared" si="25"/>
        <v>0</v>
      </c>
      <c r="P50" s="21">
        <f t="shared" si="25"/>
        <v>0</v>
      </c>
      <c r="Q50" s="21">
        <f t="shared" si="25"/>
        <v>0</v>
      </c>
      <c r="R50" s="34">
        <f t="shared" si="26"/>
        <v>19</v>
      </c>
      <c r="S50" s="34">
        <f t="shared" si="26"/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 t="shared" si="25"/>
        <v>0</v>
      </c>
      <c r="I51" s="21">
        <f t="shared" si="25"/>
        <v>0</v>
      </c>
      <c r="J51" s="21">
        <f t="shared" si="25"/>
        <v>0</v>
      </c>
      <c r="K51" s="21">
        <f t="shared" si="25"/>
        <v>0</v>
      </c>
      <c r="L51" s="21">
        <f t="shared" si="25"/>
        <v>0</v>
      </c>
      <c r="M51" s="21">
        <f t="shared" si="25"/>
        <v>0</v>
      </c>
      <c r="N51" s="21">
        <f t="shared" si="25"/>
        <v>0</v>
      </c>
      <c r="O51" s="21">
        <f t="shared" si="25"/>
        <v>0</v>
      </c>
      <c r="P51" s="21">
        <f t="shared" si="25"/>
        <v>0</v>
      </c>
      <c r="Q51" s="21">
        <f t="shared" si="25"/>
        <v>0</v>
      </c>
      <c r="R51" s="34">
        <f t="shared" si="26"/>
        <v>22</v>
      </c>
      <c r="S51" s="34">
        <f t="shared" si="26"/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 t="shared" si="25"/>
        <v>0</v>
      </c>
      <c r="I52" s="21">
        <f t="shared" si="25"/>
        <v>0</v>
      </c>
      <c r="J52" s="21">
        <f t="shared" si="25"/>
        <v>0</v>
      </c>
      <c r="K52" s="21">
        <f t="shared" si="25"/>
        <v>0</v>
      </c>
      <c r="L52" s="21">
        <f t="shared" si="25"/>
        <v>0</v>
      </c>
      <c r="M52" s="21">
        <f t="shared" si="25"/>
        <v>0</v>
      </c>
      <c r="N52" s="21">
        <f t="shared" si="25"/>
        <v>0</v>
      </c>
      <c r="O52" s="21">
        <f t="shared" si="25"/>
        <v>0</v>
      </c>
      <c r="P52" s="21">
        <f t="shared" si="25"/>
        <v>0</v>
      </c>
      <c r="Q52" s="21">
        <f t="shared" si="25"/>
        <v>0</v>
      </c>
      <c r="R52" s="34">
        <f t="shared" si="26"/>
        <v>25</v>
      </c>
      <c r="S52" s="34">
        <f t="shared" si="26"/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 t="shared" si="25"/>
        <v>0.25</v>
      </c>
      <c r="I53" s="21">
        <f t="shared" si="25"/>
        <v>0</v>
      </c>
      <c r="J53" s="21">
        <f t="shared" si="25"/>
        <v>0</v>
      </c>
      <c r="K53" s="21">
        <f t="shared" si="25"/>
        <v>0</v>
      </c>
      <c r="L53" s="21">
        <f t="shared" si="25"/>
        <v>0</v>
      </c>
      <c r="M53" s="21">
        <f t="shared" si="25"/>
        <v>0</v>
      </c>
      <c r="N53" s="21">
        <f t="shared" si="25"/>
        <v>0</v>
      </c>
      <c r="O53" s="21">
        <f t="shared" si="25"/>
        <v>0</v>
      </c>
      <c r="P53" s="21">
        <f t="shared" si="25"/>
        <v>0</v>
      </c>
      <c r="Q53" s="21">
        <f t="shared" si="25"/>
        <v>0</v>
      </c>
      <c r="R53" s="34">
        <f t="shared" si="26"/>
        <v>27</v>
      </c>
      <c r="S53" s="34">
        <f t="shared" si="26"/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 t="shared" si="25"/>
        <v>0.28499999999999998</v>
      </c>
      <c r="I54" s="21">
        <f t="shared" si="25"/>
        <v>0</v>
      </c>
      <c r="J54" s="21">
        <f t="shared" si="25"/>
        <v>0</v>
      </c>
      <c r="K54" s="21">
        <f t="shared" si="25"/>
        <v>0</v>
      </c>
      <c r="L54" s="21">
        <f t="shared" si="25"/>
        <v>0</v>
      </c>
      <c r="M54" s="21">
        <f t="shared" si="25"/>
        <v>0</v>
      </c>
      <c r="N54" s="21">
        <f t="shared" si="25"/>
        <v>0</v>
      </c>
      <c r="O54" s="21">
        <f t="shared" si="25"/>
        <v>0</v>
      </c>
      <c r="P54" s="21">
        <f t="shared" si="25"/>
        <v>0</v>
      </c>
      <c r="Q54" s="21">
        <f t="shared" si="25"/>
        <v>0</v>
      </c>
      <c r="R54" s="34">
        <f t="shared" si="26"/>
        <v>27</v>
      </c>
      <c r="S54" s="34">
        <f t="shared" si="26"/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 t="shared" si="25"/>
        <v>0.32</v>
      </c>
      <c r="I55" s="21">
        <f t="shared" si="25"/>
        <v>0</v>
      </c>
      <c r="J55" s="21">
        <f t="shared" si="25"/>
        <v>0</v>
      </c>
      <c r="K55" s="21">
        <f t="shared" si="25"/>
        <v>0</v>
      </c>
      <c r="L55" s="21">
        <f t="shared" si="25"/>
        <v>0</v>
      </c>
      <c r="M55" s="21">
        <f t="shared" si="25"/>
        <v>0</v>
      </c>
      <c r="N55" s="21">
        <f t="shared" si="25"/>
        <v>0</v>
      </c>
      <c r="O55" s="21">
        <f t="shared" si="25"/>
        <v>0</v>
      </c>
      <c r="P55" s="21">
        <f t="shared" si="25"/>
        <v>0</v>
      </c>
      <c r="Q55" s="21">
        <f t="shared" si="25"/>
        <v>0</v>
      </c>
      <c r="R55" s="34">
        <f t="shared" si="26"/>
        <v>28</v>
      </c>
      <c r="S55" s="34">
        <f t="shared" si="26"/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 t="shared" si="25"/>
        <v>0.35499999999999998</v>
      </c>
      <c r="I56" s="21">
        <f t="shared" si="25"/>
        <v>0</v>
      </c>
      <c r="J56" s="21">
        <f t="shared" si="25"/>
        <v>0</v>
      </c>
      <c r="K56" s="21">
        <f t="shared" si="25"/>
        <v>0</v>
      </c>
      <c r="L56" s="21">
        <f t="shared" si="25"/>
        <v>0</v>
      </c>
      <c r="M56" s="21">
        <f t="shared" si="25"/>
        <v>0</v>
      </c>
      <c r="N56" s="21">
        <f t="shared" si="25"/>
        <v>0</v>
      </c>
      <c r="O56" s="21">
        <f t="shared" si="25"/>
        <v>0</v>
      </c>
      <c r="P56" s="21">
        <f t="shared" si="25"/>
        <v>0</v>
      </c>
      <c r="Q56" s="21">
        <f t="shared" si="25"/>
        <v>0</v>
      </c>
      <c r="R56" s="34">
        <f t="shared" si="26"/>
        <v>28</v>
      </c>
      <c r="S56" s="34">
        <f t="shared" si="26"/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 t="shared" si="25"/>
        <v>0.39</v>
      </c>
      <c r="I57" s="21">
        <f t="shared" si="25"/>
        <v>0</v>
      </c>
      <c r="J57" s="21">
        <f t="shared" si="25"/>
        <v>0</v>
      </c>
      <c r="K57" s="21">
        <f t="shared" si="25"/>
        <v>0</v>
      </c>
      <c r="L57" s="21">
        <f t="shared" si="25"/>
        <v>0</v>
      </c>
      <c r="M57" s="21">
        <f t="shared" si="25"/>
        <v>0</v>
      </c>
      <c r="N57" s="21">
        <f t="shared" si="25"/>
        <v>0</v>
      </c>
      <c r="O57" s="21">
        <f t="shared" si="25"/>
        <v>0</v>
      </c>
      <c r="P57" s="21">
        <f t="shared" si="25"/>
        <v>0</v>
      </c>
      <c r="Q57" s="21">
        <f t="shared" si="25"/>
        <v>0</v>
      </c>
      <c r="R57" s="34">
        <f t="shared" si="26"/>
        <v>28</v>
      </c>
      <c r="S57" s="34">
        <f t="shared" si="26"/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 t="shared" si="25"/>
        <v>0.42499999999999999</v>
      </c>
      <c r="I58" s="21">
        <f t="shared" si="25"/>
        <v>0</v>
      </c>
      <c r="J58" s="21">
        <f t="shared" si="25"/>
        <v>0</v>
      </c>
      <c r="K58" s="21">
        <f t="shared" si="25"/>
        <v>0</v>
      </c>
      <c r="L58" s="21">
        <f t="shared" si="25"/>
        <v>0</v>
      </c>
      <c r="M58" s="21">
        <f t="shared" si="25"/>
        <v>0</v>
      </c>
      <c r="N58" s="21">
        <f t="shared" si="25"/>
        <v>0</v>
      </c>
      <c r="O58" s="21">
        <f t="shared" si="25"/>
        <v>0</v>
      </c>
      <c r="P58" s="21">
        <f t="shared" si="25"/>
        <v>0</v>
      </c>
      <c r="Q58" s="21">
        <f t="shared" si="25"/>
        <v>0</v>
      </c>
      <c r="R58" s="34">
        <f t="shared" si="26"/>
        <v>29</v>
      </c>
      <c r="S58" s="34">
        <f t="shared" si="26"/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 t="shared" ref="H59:Q68" si="27">(INDEX(H$7:H$27,$B59)*(1-$D59)+INDEX(H$7:H$27,$B59+1)*$D59)*H$4*$B$2</f>
        <v>0.46</v>
      </c>
      <c r="I59" s="21">
        <f t="shared" si="27"/>
        <v>0</v>
      </c>
      <c r="J59" s="21">
        <f t="shared" si="27"/>
        <v>0</v>
      </c>
      <c r="K59" s="21">
        <f t="shared" si="27"/>
        <v>0</v>
      </c>
      <c r="L59" s="21">
        <f t="shared" si="27"/>
        <v>0</v>
      </c>
      <c r="M59" s="21">
        <f t="shared" si="27"/>
        <v>0</v>
      </c>
      <c r="N59" s="21">
        <f t="shared" si="27"/>
        <v>0</v>
      </c>
      <c r="O59" s="21">
        <f t="shared" si="27"/>
        <v>0</v>
      </c>
      <c r="P59" s="21">
        <f t="shared" si="27"/>
        <v>0</v>
      </c>
      <c r="Q59" s="21">
        <f t="shared" si="27"/>
        <v>0</v>
      </c>
      <c r="R59" s="34">
        <f t="shared" si="26"/>
        <v>29</v>
      </c>
      <c r="S59" s="34">
        <f t="shared" si="26"/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 t="shared" si="27"/>
        <v>0.5</v>
      </c>
      <c r="I60" s="21">
        <f t="shared" si="27"/>
        <v>0</v>
      </c>
      <c r="J60" s="21">
        <f t="shared" si="27"/>
        <v>0</v>
      </c>
      <c r="K60" s="21">
        <f t="shared" si="27"/>
        <v>0</v>
      </c>
      <c r="L60" s="21">
        <f t="shared" si="27"/>
        <v>0</v>
      </c>
      <c r="M60" s="21">
        <f t="shared" si="27"/>
        <v>0</v>
      </c>
      <c r="N60" s="21">
        <f t="shared" si="27"/>
        <v>0</v>
      </c>
      <c r="O60" s="21">
        <f t="shared" si="27"/>
        <v>0</v>
      </c>
      <c r="P60" s="21">
        <f t="shared" si="27"/>
        <v>0</v>
      </c>
      <c r="Q60" s="21">
        <f t="shared" si="27"/>
        <v>0</v>
      </c>
      <c r="R60" s="34">
        <f t="shared" si="26"/>
        <v>30</v>
      </c>
      <c r="S60" s="34">
        <f t="shared" si="26"/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 t="shared" si="27"/>
        <v>0.625</v>
      </c>
      <c r="I61" s="21">
        <f t="shared" si="27"/>
        <v>0</v>
      </c>
      <c r="J61" s="21">
        <f t="shared" si="27"/>
        <v>0</v>
      </c>
      <c r="K61" s="21">
        <f t="shared" si="27"/>
        <v>0</v>
      </c>
      <c r="L61" s="21">
        <f t="shared" si="27"/>
        <v>0</v>
      </c>
      <c r="M61" s="21">
        <f t="shared" si="27"/>
        <v>0</v>
      </c>
      <c r="N61" s="21">
        <f t="shared" si="27"/>
        <v>0</v>
      </c>
      <c r="O61" s="21">
        <f t="shared" si="27"/>
        <v>0</v>
      </c>
      <c r="P61" s="21">
        <f t="shared" si="27"/>
        <v>0</v>
      </c>
      <c r="Q61" s="21">
        <f t="shared" si="27"/>
        <v>0</v>
      </c>
      <c r="R61" s="34">
        <f t="shared" si="26"/>
        <v>32</v>
      </c>
      <c r="S61" s="34">
        <f t="shared" si="26"/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 t="shared" si="27"/>
        <v>0.64</v>
      </c>
      <c r="I62" s="21">
        <f t="shared" si="27"/>
        <v>0</v>
      </c>
      <c r="J62" s="21">
        <f t="shared" si="27"/>
        <v>0</v>
      </c>
      <c r="K62" s="21">
        <f t="shared" si="27"/>
        <v>0</v>
      </c>
      <c r="L62" s="21">
        <f t="shared" si="27"/>
        <v>0</v>
      </c>
      <c r="M62" s="21">
        <f t="shared" si="27"/>
        <v>0</v>
      </c>
      <c r="N62" s="21">
        <f t="shared" si="27"/>
        <v>0</v>
      </c>
      <c r="O62" s="21">
        <f t="shared" si="27"/>
        <v>0</v>
      </c>
      <c r="P62" s="21">
        <f t="shared" si="27"/>
        <v>0</v>
      </c>
      <c r="Q62" s="21">
        <f t="shared" si="27"/>
        <v>0</v>
      </c>
      <c r="R62" s="34">
        <f t="shared" si="26"/>
        <v>32</v>
      </c>
      <c r="S62" s="34">
        <f t="shared" si="26"/>
        <v>17</v>
      </c>
      <c r="AT62" s="14">
        <f t="shared" ref="AT62:BC62" si="28">H42+X37</f>
        <v>2734.3428571428576</v>
      </c>
      <c r="AU62" s="14">
        <f t="shared" si="28"/>
        <v>3684.8</v>
      </c>
      <c r="AV62" s="14">
        <f t="shared" si="28"/>
        <v>3239.7942857142862</v>
      </c>
      <c r="AW62" s="14">
        <f t="shared" si="28"/>
        <v>2705.9274285714291</v>
      </c>
      <c r="AX62" s="14">
        <f t="shared" si="28"/>
        <v>1575.7307500000002</v>
      </c>
      <c r="AY62" s="14">
        <f t="shared" si="28"/>
        <v>1462.0671428571427</v>
      </c>
      <c r="AZ62" s="14">
        <f t="shared" si="28"/>
        <v>1413.5840000000003</v>
      </c>
      <c r="BA62" s="14">
        <f t="shared" si="28"/>
        <v>1289.3532000000002</v>
      </c>
      <c r="BB62" s="14">
        <f t="shared" si="28"/>
        <v>595.64339999999993</v>
      </c>
      <c r="BC62" s="14">
        <f t="shared" si="28"/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 t="shared" si="27"/>
        <v>0.65500000000000003</v>
      </c>
      <c r="I63" s="21">
        <f t="shared" si="27"/>
        <v>0</v>
      </c>
      <c r="J63" s="21">
        <f t="shared" si="27"/>
        <v>0</v>
      </c>
      <c r="K63" s="21">
        <f t="shared" si="27"/>
        <v>0</v>
      </c>
      <c r="L63" s="21">
        <f t="shared" si="27"/>
        <v>0</v>
      </c>
      <c r="M63" s="21">
        <f t="shared" si="27"/>
        <v>0</v>
      </c>
      <c r="N63" s="21">
        <f t="shared" si="27"/>
        <v>0</v>
      </c>
      <c r="O63" s="21">
        <f t="shared" si="27"/>
        <v>0</v>
      </c>
      <c r="P63" s="21">
        <f t="shared" si="27"/>
        <v>0</v>
      </c>
      <c r="Q63" s="21">
        <f t="shared" si="27"/>
        <v>0</v>
      </c>
      <c r="R63" s="34">
        <f t="shared" si="26"/>
        <v>33</v>
      </c>
      <c r="S63" s="34">
        <f t="shared" si="26"/>
        <v>18</v>
      </c>
      <c r="AT63" t="s">
        <v>812</v>
      </c>
      <c r="AU63" t="s">
        <v>817</v>
      </c>
      <c r="AV63" t="s">
        <v>818</v>
      </c>
      <c r="AW63" t="s">
        <v>819</v>
      </c>
      <c r="AX63" t="s">
        <v>251</v>
      </c>
      <c r="AY63" t="s">
        <v>808</v>
      </c>
      <c r="AZ63" t="s">
        <v>809</v>
      </c>
      <c r="BA63" t="s">
        <v>810</v>
      </c>
      <c r="BB63" t="s">
        <v>834</v>
      </c>
      <c r="BC63" t="s">
        <v>824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 t="shared" si="27"/>
        <v>0.66999999999999993</v>
      </c>
      <c r="I64" s="21">
        <f t="shared" si="27"/>
        <v>0</v>
      </c>
      <c r="J64" s="21">
        <f t="shared" si="27"/>
        <v>0</v>
      </c>
      <c r="K64" s="21">
        <f t="shared" si="27"/>
        <v>0</v>
      </c>
      <c r="L64" s="21">
        <f t="shared" si="27"/>
        <v>0</v>
      </c>
      <c r="M64" s="21">
        <f t="shared" si="27"/>
        <v>0</v>
      </c>
      <c r="N64" s="21">
        <f t="shared" si="27"/>
        <v>0</v>
      </c>
      <c r="O64" s="21">
        <f t="shared" si="27"/>
        <v>0</v>
      </c>
      <c r="P64" s="21">
        <f t="shared" si="27"/>
        <v>0</v>
      </c>
      <c r="Q64" s="21">
        <f t="shared" si="27"/>
        <v>0</v>
      </c>
      <c r="R64" s="34">
        <f t="shared" si="26"/>
        <v>33</v>
      </c>
      <c r="S64" s="34">
        <f t="shared" si="26"/>
        <v>18</v>
      </c>
      <c r="AL64" s="12" t="s">
        <v>147</v>
      </c>
      <c r="AM64" s="12" t="s">
        <v>936</v>
      </c>
      <c r="AN64" s="12" t="s">
        <v>937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828</v>
      </c>
      <c r="AY64" s="12" t="s">
        <v>808</v>
      </c>
      <c r="AZ64" s="12" t="s">
        <v>809</v>
      </c>
      <c r="BA64" s="12" t="s">
        <v>810</v>
      </c>
      <c r="BB64" s="12" t="s">
        <v>832</v>
      </c>
      <c r="BC64" s="12" t="s">
        <v>833</v>
      </c>
      <c r="BD64" s="12" t="s">
        <v>193</v>
      </c>
      <c r="BE64" s="15"/>
      <c r="BF64" s="15"/>
      <c r="BG64" s="15"/>
    </row>
    <row r="65" spans="1:61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 t="shared" si="27"/>
        <v>0.68499999999999994</v>
      </c>
      <c r="I65" s="21">
        <f t="shared" si="27"/>
        <v>0</v>
      </c>
      <c r="J65" s="21">
        <f t="shared" si="27"/>
        <v>0</v>
      </c>
      <c r="K65" s="21">
        <f t="shared" si="27"/>
        <v>0</v>
      </c>
      <c r="L65" s="21">
        <f t="shared" si="27"/>
        <v>0</v>
      </c>
      <c r="M65" s="21">
        <f t="shared" si="27"/>
        <v>0</v>
      </c>
      <c r="N65" s="21">
        <f t="shared" si="27"/>
        <v>0</v>
      </c>
      <c r="O65" s="21">
        <f t="shared" si="27"/>
        <v>0</v>
      </c>
      <c r="P65" s="21">
        <f t="shared" si="27"/>
        <v>0</v>
      </c>
      <c r="Q65" s="21">
        <f t="shared" si="27"/>
        <v>0</v>
      </c>
      <c r="R65" s="34">
        <f t="shared" si="26"/>
        <v>33</v>
      </c>
      <c r="S65" s="34">
        <f t="shared" si="26"/>
        <v>18</v>
      </c>
      <c r="AL65" s="119">
        <v>1</v>
      </c>
      <c r="AM65" s="74">
        <v>1</v>
      </c>
      <c r="AN65" s="116" t="s">
        <v>964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W65:BC65" si="29">ROUND(AW$62*AT5/$AO65,0)</f>
        <v>0</v>
      </c>
      <c r="AX65" s="14">
        <f t="shared" si="29"/>
        <v>0</v>
      </c>
      <c r="AY65" s="14">
        <f t="shared" si="29"/>
        <v>0</v>
      </c>
      <c r="AZ65" s="14">
        <f t="shared" si="29"/>
        <v>0</v>
      </c>
      <c r="BA65" s="14">
        <f t="shared" si="29"/>
        <v>0</v>
      </c>
      <c r="BB65" s="14">
        <f t="shared" si="29"/>
        <v>0</v>
      </c>
      <c r="BC65" s="14">
        <f t="shared" si="29"/>
        <v>0</v>
      </c>
      <c r="BD65" s="14"/>
      <c r="BE65" s="15"/>
      <c r="BF65" s="15" t="str">
        <f>INDEX($AT$63:$BC$63,AQ65)</f>
        <v>绿色基础材料</v>
      </c>
      <c r="BG65" s="15">
        <f>INDEX(AT65:BC65,AQ65)</f>
        <v>15</v>
      </c>
      <c r="BH65" t="s">
        <v>979</v>
      </c>
      <c r="BI65">
        <v>1000</v>
      </c>
    </row>
    <row r="66" spans="1:61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 t="shared" si="27"/>
        <v>0.70000000000000007</v>
      </c>
      <c r="I66" s="21">
        <f t="shared" si="27"/>
        <v>0</v>
      </c>
      <c r="J66" s="21">
        <f t="shared" si="27"/>
        <v>0</v>
      </c>
      <c r="K66" s="21">
        <f t="shared" si="27"/>
        <v>0</v>
      </c>
      <c r="L66" s="21">
        <f t="shared" si="27"/>
        <v>0</v>
      </c>
      <c r="M66" s="21">
        <f t="shared" si="27"/>
        <v>0</v>
      </c>
      <c r="N66" s="21">
        <f t="shared" si="27"/>
        <v>0</v>
      </c>
      <c r="O66" s="21">
        <f t="shared" si="27"/>
        <v>0</v>
      </c>
      <c r="P66" s="21">
        <f t="shared" si="27"/>
        <v>0</v>
      </c>
      <c r="Q66" s="21">
        <f t="shared" si="27"/>
        <v>0</v>
      </c>
      <c r="R66" s="34">
        <f t="shared" si="26"/>
        <v>34</v>
      </c>
      <c r="S66" s="34">
        <f t="shared" si="26"/>
        <v>19</v>
      </c>
      <c r="AL66" s="119">
        <v>2</v>
      </c>
      <c r="AM66" s="74">
        <v>1</v>
      </c>
      <c r="AN66" s="116" t="s">
        <v>965</v>
      </c>
      <c r="AO66" s="119">
        <v>9.0000000000000107</v>
      </c>
      <c r="AP66" s="14">
        <f t="shared" ref="AP66:AP116" si="30">AP6</f>
        <v>10</v>
      </c>
      <c r="AQ66" s="119">
        <v>1</v>
      </c>
      <c r="AR66" s="32"/>
      <c r="AS66" s="32"/>
      <c r="AT66" s="14">
        <f t="shared" ref="AT66:AT69" si="31">ROUND(AT$62*AQ6/$AO66/5,0)*5</f>
        <v>45</v>
      </c>
      <c r="AU66" s="14">
        <f t="shared" ref="AU66:AU116" si="32">ROUND(AU$62*AR6/$AO66/5,0)*5</f>
        <v>0</v>
      </c>
      <c r="AV66" s="14">
        <f t="shared" ref="AV66:AV116" si="33">ROUND(AV$62*AS6/$AO66/5,0)*5</f>
        <v>0</v>
      </c>
      <c r="AW66" s="14">
        <f t="shared" ref="AW66:AW116" si="34">ROUND(AW$62*AT6/$AO66,0)</f>
        <v>0</v>
      </c>
      <c r="AX66" s="14">
        <f t="shared" ref="AX66:AX116" si="35">ROUND(AX$62*AU6/$AO66,0)</f>
        <v>0</v>
      </c>
      <c r="AY66" s="14">
        <f t="shared" ref="AY66:AY116" si="36">ROUND(AY$62*AV6/$AO66,0)</f>
        <v>0</v>
      </c>
      <c r="AZ66" s="14">
        <f t="shared" ref="AZ66:AZ116" si="37">ROUND(AZ$62*AW6/$AO66,0)</f>
        <v>0</v>
      </c>
      <c r="BA66" s="14">
        <f t="shared" ref="BA66:BA116" si="38">ROUND(BA$62*AX6/$AO66,0)</f>
        <v>0</v>
      </c>
      <c r="BB66" s="14">
        <f t="shared" ref="BB66:BB116" si="39">ROUND(BB$62*AY6/$AO66,0)</f>
        <v>0</v>
      </c>
      <c r="BC66" s="14">
        <f t="shared" ref="BC66:BC116" si="40">ROUND(BC$62*AZ6/$AO66,0)</f>
        <v>0</v>
      </c>
      <c r="BD66" s="14"/>
      <c r="BE66" s="15"/>
      <c r="BF66" s="15" t="str">
        <f t="shared" ref="BF66:BF95" si="41">INDEX($AT$63:$BC$63,AQ66)</f>
        <v>绿色基础材料</v>
      </c>
      <c r="BG66" s="15">
        <f t="shared" ref="BG66:BG95" si="42">INDEX(AT66:BC66,AQ66)</f>
        <v>45</v>
      </c>
      <c r="BH66" t="s">
        <v>979</v>
      </c>
      <c r="BI66">
        <v>2000</v>
      </c>
    </row>
    <row r="67" spans="1:61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 t="shared" si="27"/>
        <v>0.71500000000000008</v>
      </c>
      <c r="I67" s="21">
        <f t="shared" si="27"/>
        <v>0</v>
      </c>
      <c r="J67" s="21">
        <f t="shared" si="27"/>
        <v>0</v>
      </c>
      <c r="K67" s="21">
        <f t="shared" si="27"/>
        <v>0</v>
      </c>
      <c r="L67" s="21">
        <f t="shared" si="27"/>
        <v>0</v>
      </c>
      <c r="M67" s="21">
        <f t="shared" si="27"/>
        <v>0</v>
      </c>
      <c r="N67" s="21">
        <f t="shared" si="27"/>
        <v>0</v>
      </c>
      <c r="O67" s="21">
        <f t="shared" si="27"/>
        <v>0</v>
      </c>
      <c r="P67" s="21">
        <f t="shared" si="27"/>
        <v>0</v>
      </c>
      <c r="Q67" s="21">
        <f t="shared" si="27"/>
        <v>0</v>
      </c>
      <c r="R67" s="34">
        <f t="shared" si="26"/>
        <v>34</v>
      </c>
      <c r="S67" s="34">
        <f t="shared" si="26"/>
        <v>19</v>
      </c>
      <c r="AL67" s="119">
        <v>3</v>
      </c>
      <c r="AM67" s="74">
        <v>2</v>
      </c>
      <c r="AN67" s="116" t="s">
        <v>965</v>
      </c>
      <c r="AO67" s="119">
        <v>9.0000000000000107</v>
      </c>
      <c r="AP67" s="14">
        <f t="shared" si="30"/>
        <v>15</v>
      </c>
      <c r="AQ67" s="119">
        <v>1</v>
      </c>
      <c r="AS67" s="32"/>
      <c r="AT67" s="14">
        <f t="shared" si="31"/>
        <v>60</v>
      </c>
      <c r="AU67" s="14">
        <f t="shared" si="32"/>
        <v>0</v>
      </c>
      <c r="AV67" s="14">
        <f t="shared" si="33"/>
        <v>0</v>
      </c>
      <c r="AW67" s="14">
        <f t="shared" si="34"/>
        <v>0</v>
      </c>
      <c r="AX67" s="14">
        <f t="shared" si="35"/>
        <v>0</v>
      </c>
      <c r="AY67" s="14">
        <f t="shared" si="36"/>
        <v>0</v>
      </c>
      <c r="AZ67" s="14">
        <f t="shared" si="37"/>
        <v>0</v>
      </c>
      <c r="BA67" s="14">
        <f t="shared" si="38"/>
        <v>0</v>
      </c>
      <c r="BB67" s="14">
        <f t="shared" si="39"/>
        <v>0</v>
      </c>
      <c r="BC67" s="14">
        <f t="shared" si="40"/>
        <v>0</v>
      </c>
      <c r="BD67" s="14"/>
      <c r="BE67" s="15"/>
      <c r="BF67" s="15" t="str">
        <f t="shared" si="41"/>
        <v>绿色基础材料</v>
      </c>
      <c r="BG67" s="15">
        <f t="shared" si="42"/>
        <v>60</v>
      </c>
      <c r="BH67" t="s">
        <v>979</v>
      </c>
      <c r="BI67">
        <v>3000</v>
      </c>
    </row>
    <row r="68" spans="1:61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 t="shared" si="27"/>
        <v>0.73</v>
      </c>
      <c r="I68" s="21">
        <f t="shared" si="27"/>
        <v>0</v>
      </c>
      <c r="J68" s="21">
        <f t="shared" si="27"/>
        <v>0</v>
      </c>
      <c r="K68" s="21">
        <f t="shared" si="27"/>
        <v>0</v>
      </c>
      <c r="L68" s="21">
        <f t="shared" si="27"/>
        <v>0</v>
      </c>
      <c r="M68" s="21">
        <f t="shared" si="27"/>
        <v>0</v>
      </c>
      <c r="N68" s="21">
        <f t="shared" si="27"/>
        <v>0</v>
      </c>
      <c r="O68" s="21">
        <f t="shared" si="27"/>
        <v>0</v>
      </c>
      <c r="P68" s="21">
        <f t="shared" si="27"/>
        <v>0</v>
      </c>
      <c r="Q68" s="21">
        <f t="shared" si="27"/>
        <v>0</v>
      </c>
      <c r="R68" s="34">
        <f t="shared" si="26"/>
        <v>34</v>
      </c>
      <c r="S68" s="34">
        <f t="shared" si="26"/>
        <v>19</v>
      </c>
      <c r="AL68" s="119">
        <v>4</v>
      </c>
      <c r="AM68" s="74">
        <v>1</v>
      </c>
      <c r="AN68" s="116" t="s">
        <v>966</v>
      </c>
      <c r="AO68" s="119">
        <v>9.0000000000000107</v>
      </c>
      <c r="AP68" s="14">
        <f t="shared" si="30"/>
        <v>20</v>
      </c>
      <c r="AQ68" s="119">
        <v>1</v>
      </c>
      <c r="AR68" s="32"/>
      <c r="AS68" s="32"/>
      <c r="AT68" s="14">
        <f t="shared" si="31"/>
        <v>90</v>
      </c>
      <c r="AU68" s="14">
        <f t="shared" si="32"/>
        <v>0</v>
      </c>
      <c r="AV68" s="14">
        <f t="shared" si="33"/>
        <v>0</v>
      </c>
      <c r="AW68" s="14">
        <f t="shared" si="34"/>
        <v>0</v>
      </c>
      <c r="AX68" s="14">
        <f t="shared" si="35"/>
        <v>0</v>
      </c>
      <c r="AY68" s="14">
        <f t="shared" si="36"/>
        <v>0</v>
      </c>
      <c r="AZ68" s="14">
        <f t="shared" si="37"/>
        <v>0</v>
      </c>
      <c r="BA68" s="14">
        <f t="shared" si="38"/>
        <v>0</v>
      </c>
      <c r="BB68" s="14">
        <f t="shared" si="39"/>
        <v>0</v>
      </c>
      <c r="BC68" s="14">
        <f t="shared" si="40"/>
        <v>0</v>
      </c>
      <c r="BD68" s="14"/>
      <c r="BE68" s="15"/>
      <c r="BF68" s="15" t="str">
        <f t="shared" si="41"/>
        <v>绿色基础材料</v>
      </c>
      <c r="BG68" s="15">
        <f t="shared" si="42"/>
        <v>90</v>
      </c>
      <c r="BH68" t="s">
        <v>979</v>
      </c>
      <c r="BI68">
        <v>4000</v>
      </c>
    </row>
    <row r="69" spans="1:61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 t="shared" ref="H69:Q78" si="43">(INDEX(H$7:H$27,$B69)*(1-$D69)+INDEX(H$7:H$27,$B69+1)*$D69)*H$4*$B$2</f>
        <v>0.75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34">
        <f t="shared" ref="R69:S88" si="44">INT((INDEX(R$7:R$27,$B69)*(1-$D69)+INDEX(R$7:R$27,$B69+1)*$D69)*R$4*$B$2)</f>
        <v>35</v>
      </c>
      <c r="S69" s="34">
        <f t="shared" si="44"/>
        <v>20</v>
      </c>
      <c r="AL69" s="119">
        <v>5</v>
      </c>
      <c r="AM69" s="74">
        <v>2</v>
      </c>
      <c r="AN69" s="116" t="s">
        <v>966</v>
      </c>
      <c r="AO69" s="119">
        <v>9.0000000000000107</v>
      </c>
      <c r="AP69" s="14">
        <f t="shared" si="30"/>
        <v>25</v>
      </c>
      <c r="AQ69" s="119">
        <v>1</v>
      </c>
      <c r="AR69" s="32"/>
      <c r="AS69" s="32"/>
      <c r="AT69" s="14">
        <f t="shared" si="31"/>
        <v>90</v>
      </c>
      <c r="AU69" s="14">
        <f t="shared" si="32"/>
        <v>0</v>
      </c>
      <c r="AV69" s="14">
        <f t="shared" si="33"/>
        <v>0</v>
      </c>
      <c r="AW69" s="14">
        <f t="shared" si="34"/>
        <v>0</v>
      </c>
      <c r="AX69" s="14">
        <f t="shared" si="35"/>
        <v>0</v>
      </c>
      <c r="AY69" s="14">
        <f t="shared" si="36"/>
        <v>0</v>
      </c>
      <c r="AZ69" s="14">
        <f t="shared" si="37"/>
        <v>0</v>
      </c>
      <c r="BA69" s="14">
        <f t="shared" si="38"/>
        <v>0</v>
      </c>
      <c r="BB69" s="14">
        <f t="shared" si="39"/>
        <v>0</v>
      </c>
      <c r="BC69" s="14">
        <f t="shared" si="40"/>
        <v>0</v>
      </c>
      <c r="BD69" s="14"/>
      <c r="BE69" s="15"/>
      <c r="BF69" s="15" t="str">
        <f t="shared" si="41"/>
        <v>绿色基础材料</v>
      </c>
      <c r="BG69" s="15">
        <f t="shared" si="42"/>
        <v>90</v>
      </c>
      <c r="BH69" t="s">
        <v>979</v>
      </c>
      <c r="BI69">
        <v>5000</v>
      </c>
    </row>
    <row r="70" spans="1:61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 t="shared" si="43"/>
        <v>0.875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34">
        <f t="shared" si="44"/>
        <v>37</v>
      </c>
      <c r="S70" s="34">
        <f t="shared" si="44"/>
        <v>22</v>
      </c>
      <c r="AL70" s="119">
        <v>6</v>
      </c>
      <c r="AM70" s="74">
        <v>1</v>
      </c>
      <c r="AN70" s="116" t="s">
        <v>967</v>
      </c>
      <c r="AO70" s="119">
        <v>9.0000000000000107</v>
      </c>
      <c r="AP70" s="14">
        <f t="shared" si="30"/>
        <v>30</v>
      </c>
      <c r="AQ70" s="32">
        <v>2</v>
      </c>
      <c r="AR70" s="32"/>
      <c r="AS70" s="32"/>
      <c r="AT70" s="14">
        <f t="shared" ref="AT70:AT116" si="45">ROUND(AT$62*AQ10/$AO70,0)</f>
        <v>0</v>
      </c>
      <c r="AU70" s="14">
        <f t="shared" si="32"/>
        <v>20</v>
      </c>
      <c r="AV70" s="14">
        <f t="shared" si="33"/>
        <v>0</v>
      </c>
      <c r="AW70" s="14">
        <f t="shared" si="34"/>
        <v>0</v>
      </c>
      <c r="AX70" s="14">
        <f t="shared" si="35"/>
        <v>0</v>
      </c>
      <c r="AY70" s="14">
        <f t="shared" si="36"/>
        <v>0</v>
      </c>
      <c r="AZ70" s="14">
        <f t="shared" si="37"/>
        <v>0</v>
      </c>
      <c r="BA70" s="14">
        <f t="shared" si="38"/>
        <v>0</v>
      </c>
      <c r="BB70" s="14">
        <f t="shared" si="39"/>
        <v>0</v>
      </c>
      <c r="BC70" s="14">
        <f t="shared" si="40"/>
        <v>0</v>
      </c>
      <c r="BD70" s="14"/>
      <c r="BF70" s="15" t="str">
        <f t="shared" si="41"/>
        <v>蓝色基础材料</v>
      </c>
      <c r="BG70" s="15">
        <f t="shared" si="42"/>
        <v>20</v>
      </c>
      <c r="BH70" t="s">
        <v>979</v>
      </c>
      <c r="BI70">
        <v>6000</v>
      </c>
    </row>
    <row r="71" spans="1:61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 t="shared" si="43"/>
        <v>0.89</v>
      </c>
      <c r="I71" s="21">
        <f t="shared" si="43"/>
        <v>0</v>
      </c>
      <c r="J71" s="21">
        <f t="shared" si="43"/>
        <v>0</v>
      </c>
      <c r="K71" s="21">
        <f t="shared" si="43"/>
        <v>0</v>
      </c>
      <c r="L71" s="21">
        <f t="shared" si="43"/>
        <v>0</v>
      </c>
      <c r="M71" s="21">
        <f t="shared" si="43"/>
        <v>0</v>
      </c>
      <c r="N71" s="21">
        <f t="shared" si="43"/>
        <v>0</v>
      </c>
      <c r="O71" s="21">
        <f t="shared" si="43"/>
        <v>0</v>
      </c>
      <c r="P71" s="21">
        <f t="shared" si="43"/>
        <v>0</v>
      </c>
      <c r="Q71" s="21">
        <f t="shared" si="43"/>
        <v>0</v>
      </c>
      <c r="R71" s="34">
        <f t="shared" si="44"/>
        <v>37</v>
      </c>
      <c r="S71" s="34">
        <f t="shared" si="44"/>
        <v>22</v>
      </c>
      <c r="AL71" s="119">
        <v>7</v>
      </c>
      <c r="AM71" s="74">
        <v>2</v>
      </c>
      <c r="AN71" s="116" t="s">
        <v>967</v>
      </c>
      <c r="AO71" s="119">
        <v>9.0000000000000107</v>
      </c>
      <c r="AP71" s="14">
        <f t="shared" si="30"/>
        <v>35</v>
      </c>
      <c r="AQ71" s="119">
        <v>2</v>
      </c>
      <c r="AR71" s="32"/>
      <c r="AS71" s="32"/>
      <c r="AT71" s="14">
        <f t="shared" si="45"/>
        <v>0</v>
      </c>
      <c r="AU71" s="14">
        <f t="shared" si="32"/>
        <v>20</v>
      </c>
      <c r="AV71" s="14">
        <f t="shared" si="33"/>
        <v>0</v>
      </c>
      <c r="AW71" s="14">
        <f t="shared" si="34"/>
        <v>0</v>
      </c>
      <c r="AX71" s="14">
        <f t="shared" si="35"/>
        <v>0</v>
      </c>
      <c r="AY71" s="14">
        <f t="shared" si="36"/>
        <v>0</v>
      </c>
      <c r="AZ71" s="14">
        <f t="shared" si="37"/>
        <v>0</v>
      </c>
      <c r="BA71" s="14">
        <f t="shared" si="38"/>
        <v>0</v>
      </c>
      <c r="BB71" s="14">
        <f t="shared" si="39"/>
        <v>0</v>
      </c>
      <c r="BC71" s="14">
        <f t="shared" si="40"/>
        <v>0</v>
      </c>
      <c r="BD71" s="14"/>
      <c r="BF71" s="15" t="str">
        <f t="shared" si="41"/>
        <v>蓝色基础材料</v>
      </c>
      <c r="BG71" s="15">
        <f t="shared" si="42"/>
        <v>20</v>
      </c>
      <c r="BH71" t="s">
        <v>979</v>
      </c>
      <c r="BI71">
        <v>7000</v>
      </c>
    </row>
    <row r="72" spans="1:61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 t="shared" si="43"/>
        <v>0.90500000000000003</v>
      </c>
      <c r="I72" s="21">
        <f t="shared" si="43"/>
        <v>0</v>
      </c>
      <c r="J72" s="21">
        <f t="shared" si="43"/>
        <v>0</v>
      </c>
      <c r="K72" s="21">
        <f t="shared" si="43"/>
        <v>0</v>
      </c>
      <c r="L72" s="21">
        <f t="shared" si="43"/>
        <v>0</v>
      </c>
      <c r="M72" s="21">
        <f t="shared" si="43"/>
        <v>0</v>
      </c>
      <c r="N72" s="21">
        <f t="shared" si="43"/>
        <v>0</v>
      </c>
      <c r="O72" s="21">
        <f t="shared" si="43"/>
        <v>0</v>
      </c>
      <c r="P72" s="21">
        <f t="shared" si="43"/>
        <v>0</v>
      </c>
      <c r="Q72" s="21">
        <f t="shared" si="43"/>
        <v>0</v>
      </c>
      <c r="R72" s="34">
        <f t="shared" si="44"/>
        <v>38</v>
      </c>
      <c r="S72" s="34">
        <f t="shared" si="44"/>
        <v>23</v>
      </c>
      <c r="AL72" s="119">
        <v>8</v>
      </c>
      <c r="AM72" s="74">
        <v>1</v>
      </c>
      <c r="AN72" s="116" t="s">
        <v>968</v>
      </c>
      <c r="AO72" s="119">
        <v>9.0000000000000107</v>
      </c>
      <c r="AP72" s="14">
        <f t="shared" si="30"/>
        <v>40</v>
      </c>
      <c r="AQ72" s="119">
        <v>2</v>
      </c>
      <c r="AR72" s="32"/>
      <c r="AS72" s="32"/>
      <c r="AT72" s="14">
        <f t="shared" si="45"/>
        <v>0</v>
      </c>
      <c r="AU72" s="14">
        <f t="shared" si="32"/>
        <v>40</v>
      </c>
      <c r="AV72" s="14">
        <f t="shared" si="33"/>
        <v>0</v>
      </c>
      <c r="AW72" s="14">
        <f t="shared" si="34"/>
        <v>0</v>
      </c>
      <c r="AX72" s="14">
        <f t="shared" si="35"/>
        <v>0</v>
      </c>
      <c r="AY72" s="14">
        <f t="shared" si="36"/>
        <v>8</v>
      </c>
      <c r="AZ72" s="14">
        <f t="shared" si="37"/>
        <v>0</v>
      </c>
      <c r="BA72" s="14">
        <f t="shared" si="38"/>
        <v>0</v>
      </c>
      <c r="BB72" s="14">
        <f t="shared" si="39"/>
        <v>0</v>
      </c>
      <c r="BC72" s="14">
        <f t="shared" si="40"/>
        <v>0</v>
      </c>
      <c r="BD72" s="14"/>
      <c r="BF72" s="15" t="str">
        <f t="shared" si="41"/>
        <v>蓝色基础材料</v>
      </c>
      <c r="BG72" s="15">
        <f t="shared" si="42"/>
        <v>40</v>
      </c>
      <c r="BH72" t="s">
        <v>979</v>
      </c>
      <c r="BI72">
        <v>8000</v>
      </c>
    </row>
    <row r="73" spans="1:61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 t="shared" si="43"/>
        <v>0.92</v>
      </c>
      <c r="I73" s="21">
        <f t="shared" si="43"/>
        <v>0</v>
      </c>
      <c r="J73" s="21">
        <f t="shared" si="43"/>
        <v>0</v>
      </c>
      <c r="K73" s="21">
        <f t="shared" si="43"/>
        <v>0</v>
      </c>
      <c r="L73" s="21">
        <f t="shared" si="43"/>
        <v>0</v>
      </c>
      <c r="M73" s="21">
        <f t="shared" si="43"/>
        <v>0</v>
      </c>
      <c r="N73" s="21">
        <f t="shared" si="43"/>
        <v>0</v>
      </c>
      <c r="O73" s="21">
        <f t="shared" si="43"/>
        <v>0</v>
      </c>
      <c r="P73" s="21">
        <f t="shared" si="43"/>
        <v>0</v>
      </c>
      <c r="Q73" s="21">
        <f t="shared" si="43"/>
        <v>0</v>
      </c>
      <c r="R73" s="34">
        <f t="shared" si="44"/>
        <v>38</v>
      </c>
      <c r="S73" s="34">
        <f t="shared" si="44"/>
        <v>23</v>
      </c>
      <c r="AL73" s="119">
        <v>9</v>
      </c>
      <c r="AM73" s="74">
        <v>2</v>
      </c>
      <c r="AN73" s="116" t="s">
        <v>968</v>
      </c>
      <c r="AO73" s="119">
        <v>9.0000000000000107</v>
      </c>
      <c r="AP73" s="14">
        <f t="shared" si="30"/>
        <v>42</v>
      </c>
      <c r="AQ73" s="119">
        <v>2</v>
      </c>
      <c r="AR73" s="32"/>
      <c r="AS73" s="32"/>
      <c r="AT73" s="14">
        <f t="shared" si="45"/>
        <v>0</v>
      </c>
      <c r="AU73" s="14">
        <f t="shared" si="32"/>
        <v>40</v>
      </c>
      <c r="AV73" s="14">
        <f t="shared" si="33"/>
        <v>0</v>
      </c>
      <c r="AW73" s="14">
        <f t="shared" si="34"/>
        <v>0</v>
      </c>
      <c r="AX73" s="14">
        <f t="shared" si="35"/>
        <v>0</v>
      </c>
      <c r="AY73" s="14">
        <f t="shared" si="36"/>
        <v>8</v>
      </c>
      <c r="AZ73" s="14">
        <f t="shared" si="37"/>
        <v>0</v>
      </c>
      <c r="BA73" s="14">
        <f t="shared" si="38"/>
        <v>0</v>
      </c>
      <c r="BB73" s="14">
        <f t="shared" si="39"/>
        <v>0</v>
      </c>
      <c r="BC73" s="14">
        <f t="shared" si="40"/>
        <v>0</v>
      </c>
      <c r="BD73" s="14"/>
      <c r="BF73" s="15" t="str">
        <f t="shared" si="41"/>
        <v>蓝色基础材料</v>
      </c>
      <c r="BG73" s="15">
        <f t="shared" si="42"/>
        <v>40</v>
      </c>
      <c r="BH73" t="s">
        <v>979</v>
      </c>
      <c r="BI73">
        <v>9000</v>
      </c>
    </row>
    <row r="74" spans="1:61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 t="shared" si="43"/>
        <v>0.93500000000000005</v>
      </c>
      <c r="I74" s="21">
        <f t="shared" si="43"/>
        <v>0</v>
      </c>
      <c r="J74" s="21">
        <f t="shared" si="43"/>
        <v>0</v>
      </c>
      <c r="K74" s="21">
        <f t="shared" si="43"/>
        <v>0</v>
      </c>
      <c r="L74" s="21">
        <f t="shared" si="43"/>
        <v>0</v>
      </c>
      <c r="M74" s="21">
        <f t="shared" si="43"/>
        <v>0</v>
      </c>
      <c r="N74" s="21">
        <f t="shared" si="43"/>
        <v>0</v>
      </c>
      <c r="O74" s="21">
        <f t="shared" si="43"/>
        <v>0</v>
      </c>
      <c r="P74" s="21">
        <f t="shared" si="43"/>
        <v>0</v>
      </c>
      <c r="Q74" s="21">
        <f t="shared" si="43"/>
        <v>0</v>
      </c>
      <c r="R74" s="34">
        <f t="shared" si="44"/>
        <v>38</v>
      </c>
      <c r="S74" s="34">
        <f t="shared" si="44"/>
        <v>23</v>
      </c>
      <c r="AL74" s="119">
        <v>10</v>
      </c>
      <c r="AM74" s="74">
        <v>1</v>
      </c>
      <c r="AN74" s="116" t="s">
        <v>950</v>
      </c>
      <c r="AO74" s="119">
        <v>9.0000000000000107</v>
      </c>
      <c r="AP74" s="14">
        <f t="shared" si="30"/>
        <v>45</v>
      </c>
      <c r="AQ74" s="119">
        <v>2</v>
      </c>
      <c r="AR74" s="32"/>
      <c r="AS74" s="32"/>
      <c r="AT74" s="14">
        <f t="shared" si="45"/>
        <v>0</v>
      </c>
      <c r="AU74" s="14">
        <f t="shared" si="32"/>
        <v>60</v>
      </c>
      <c r="AV74" s="14">
        <f t="shared" si="33"/>
        <v>0</v>
      </c>
      <c r="AW74" s="14">
        <f t="shared" si="34"/>
        <v>0</v>
      </c>
      <c r="AX74" s="14">
        <f t="shared" si="35"/>
        <v>0</v>
      </c>
      <c r="AY74" s="14">
        <f t="shared" si="36"/>
        <v>16</v>
      </c>
      <c r="AZ74" s="14">
        <f t="shared" si="37"/>
        <v>0</v>
      </c>
      <c r="BA74" s="14">
        <f t="shared" si="38"/>
        <v>0</v>
      </c>
      <c r="BB74" s="14">
        <f t="shared" si="39"/>
        <v>0</v>
      </c>
      <c r="BC74" s="14">
        <f t="shared" si="40"/>
        <v>0</v>
      </c>
      <c r="BD74" s="14"/>
      <c r="BF74" s="15" t="str">
        <f t="shared" si="41"/>
        <v>蓝色基础材料</v>
      </c>
      <c r="BG74" s="15">
        <f t="shared" si="42"/>
        <v>60</v>
      </c>
      <c r="BH74" t="s">
        <v>979</v>
      </c>
      <c r="BI74">
        <v>10000</v>
      </c>
    </row>
    <row r="75" spans="1:61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 t="shared" si="43"/>
        <v>0.95</v>
      </c>
      <c r="I75" s="21">
        <f t="shared" si="43"/>
        <v>0</v>
      </c>
      <c r="J75" s="21">
        <f t="shared" si="43"/>
        <v>0</v>
      </c>
      <c r="K75" s="21">
        <f t="shared" si="43"/>
        <v>0</v>
      </c>
      <c r="L75" s="21">
        <f t="shared" si="43"/>
        <v>0</v>
      </c>
      <c r="M75" s="21">
        <f t="shared" si="43"/>
        <v>0</v>
      </c>
      <c r="N75" s="21">
        <f t="shared" si="43"/>
        <v>0</v>
      </c>
      <c r="O75" s="21">
        <f t="shared" si="43"/>
        <v>0</v>
      </c>
      <c r="P75" s="21">
        <f t="shared" si="43"/>
        <v>0</v>
      </c>
      <c r="Q75" s="21">
        <f t="shared" si="43"/>
        <v>0</v>
      </c>
      <c r="R75" s="34">
        <f t="shared" si="44"/>
        <v>39</v>
      </c>
      <c r="S75" s="34">
        <f t="shared" si="44"/>
        <v>24</v>
      </c>
      <c r="AL75" s="119">
        <v>11</v>
      </c>
      <c r="AM75" s="74">
        <v>2</v>
      </c>
      <c r="AN75" s="116" t="s">
        <v>950</v>
      </c>
      <c r="AO75" s="119">
        <v>9.0000000000000107</v>
      </c>
      <c r="AP75" s="14">
        <f t="shared" si="30"/>
        <v>47</v>
      </c>
      <c r="AQ75" s="119">
        <v>2</v>
      </c>
      <c r="AR75" s="32"/>
      <c r="AS75" s="32"/>
      <c r="AT75" s="14">
        <f t="shared" si="45"/>
        <v>0</v>
      </c>
      <c r="AU75" s="14">
        <f t="shared" si="32"/>
        <v>60</v>
      </c>
      <c r="AV75" s="14">
        <f t="shared" si="33"/>
        <v>0</v>
      </c>
      <c r="AW75" s="14">
        <f t="shared" si="34"/>
        <v>0</v>
      </c>
      <c r="AX75" s="14">
        <f t="shared" si="35"/>
        <v>0</v>
      </c>
      <c r="AY75" s="14">
        <f t="shared" si="36"/>
        <v>16</v>
      </c>
      <c r="AZ75" s="14">
        <f t="shared" si="37"/>
        <v>0</v>
      </c>
      <c r="BA75" s="14">
        <f t="shared" si="38"/>
        <v>0</v>
      </c>
      <c r="BB75" s="14">
        <f t="shared" si="39"/>
        <v>0</v>
      </c>
      <c r="BC75" s="14">
        <f t="shared" si="40"/>
        <v>0</v>
      </c>
      <c r="BD75" s="14"/>
      <c r="BF75" s="15" t="str">
        <f t="shared" si="41"/>
        <v>蓝色基础材料</v>
      </c>
      <c r="BG75" s="15">
        <f t="shared" si="42"/>
        <v>60</v>
      </c>
      <c r="BH75" t="s">
        <v>979</v>
      </c>
      <c r="BI75">
        <v>11000</v>
      </c>
    </row>
    <row r="76" spans="1:61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 t="shared" si="43"/>
        <v>0.96499999999999997</v>
      </c>
      <c r="I76" s="21">
        <f t="shared" si="43"/>
        <v>0</v>
      </c>
      <c r="J76" s="21">
        <f t="shared" si="43"/>
        <v>0</v>
      </c>
      <c r="K76" s="21">
        <f t="shared" si="43"/>
        <v>0</v>
      </c>
      <c r="L76" s="21">
        <f t="shared" si="43"/>
        <v>0</v>
      </c>
      <c r="M76" s="21">
        <f t="shared" si="43"/>
        <v>0</v>
      </c>
      <c r="N76" s="21">
        <f t="shared" si="43"/>
        <v>0</v>
      </c>
      <c r="O76" s="21">
        <f t="shared" si="43"/>
        <v>0</v>
      </c>
      <c r="P76" s="21">
        <f t="shared" si="43"/>
        <v>0</v>
      </c>
      <c r="Q76" s="21">
        <f t="shared" si="43"/>
        <v>0</v>
      </c>
      <c r="R76" s="34">
        <f t="shared" si="44"/>
        <v>39</v>
      </c>
      <c r="S76" s="34">
        <f t="shared" si="44"/>
        <v>24</v>
      </c>
      <c r="AL76" s="119">
        <v>12</v>
      </c>
      <c r="AM76" s="74">
        <v>1</v>
      </c>
      <c r="AN76" s="116" t="s">
        <v>969</v>
      </c>
      <c r="AO76" s="119">
        <v>9.0000000000000107</v>
      </c>
      <c r="AP76" s="14">
        <f t="shared" si="30"/>
        <v>50</v>
      </c>
      <c r="AQ76" s="119">
        <v>2</v>
      </c>
      <c r="AR76" s="32"/>
      <c r="AS76" s="32"/>
      <c r="AT76" s="14">
        <f t="shared" si="45"/>
        <v>0</v>
      </c>
      <c r="AU76" s="14">
        <f t="shared" si="32"/>
        <v>80</v>
      </c>
      <c r="AV76" s="14">
        <f t="shared" si="33"/>
        <v>0</v>
      </c>
      <c r="AW76" s="14">
        <f t="shared" si="34"/>
        <v>0</v>
      </c>
      <c r="AX76" s="14">
        <f t="shared" si="35"/>
        <v>0</v>
      </c>
      <c r="AY76" s="14">
        <f t="shared" si="36"/>
        <v>19</v>
      </c>
      <c r="AZ76" s="14">
        <f t="shared" si="37"/>
        <v>0</v>
      </c>
      <c r="BA76" s="14">
        <f t="shared" si="38"/>
        <v>0</v>
      </c>
      <c r="BB76" s="14">
        <f t="shared" si="39"/>
        <v>0</v>
      </c>
      <c r="BC76" s="14">
        <f t="shared" si="40"/>
        <v>0</v>
      </c>
      <c r="BD76" s="14"/>
      <c r="BF76" s="15" t="str">
        <f t="shared" si="41"/>
        <v>蓝色基础材料</v>
      </c>
      <c r="BG76" s="15">
        <f t="shared" si="42"/>
        <v>80</v>
      </c>
      <c r="BH76" t="s">
        <v>979</v>
      </c>
      <c r="BI76">
        <v>12000</v>
      </c>
    </row>
    <row r="77" spans="1:61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 t="shared" si="43"/>
        <v>0.98</v>
      </c>
      <c r="I77" s="21">
        <f t="shared" si="43"/>
        <v>0</v>
      </c>
      <c r="J77" s="21">
        <f t="shared" si="43"/>
        <v>0</v>
      </c>
      <c r="K77" s="21">
        <f t="shared" si="43"/>
        <v>0</v>
      </c>
      <c r="L77" s="21">
        <f t="shared" si="43"/>
        <v>0</v>
      </c>
      <c r="M77" s="21">
        <f t="shared" si="43"/>
        <v>0</v>
      </c>
      <c r="N77" s="21">
        <f t="shared" si="43"/>
        <v>0</v>
      </c>
      <c r="O77" s="21">
        <f t="shared" si="43"/>
        <v>0</v>
      </c>
      <c r="P77" s="21">
        <f t="shared" si="43"/>
        <v>0</v>
      </c>
      <c r="Q77" s="21">
        <f t="shared" si="43"/>
        <v>0</v>
      </c>
      <c r="R77" s="34">
        <f t="shared" si="44"/>
        <v>39</v>
      </c>
      <c r="S77" s="34">
        <f t="shared" si="44"/>
        <v>24</v>
      </c>
      <c r="AL77" s="119">
        <v>13</v>
      </c>
      <c r="AM77" s="74">
        <v>2</v>
      </c>
      <c r="AN77" s="116" t="s">
        <v>969</v>
      </c>
      <c r="AO77" s="119">
        <v>9.0000000000000107</v>
      </c>
      <c r="AP77" s="14">
        <f t="shared" si="30"/>
        <v>52</v>
      </c>
      <c r="AQ77" s="119">
        <v>2</v>
      </c>
      <c r="AR77" s="32"/>
      <c r="AS77" s="32"/>
      <c r="AT77" s="14">
        <f t="shared" si="45"/>
        <v>0</v>
      </c>
      <c r="AU77" s="14">
        <f t="shared" si="32"/>
        <v>80</v>
      </c>
      <c r="AV77" s="14">
        <f t="shared" si="33"/>
        <v>0</v>
      </c>
      <c r="AW77" s="14">
        <f t="shared" si="34"/>
        <v>0</v>
      </c>
      <c r="AX77" s="14">
        <f t="shared" si="35"/>
        <v>0</v>
      </c>
      <c r="AY77" s="14">
        <f t="shared" si="36"/>
        <v>19</v>
      </c>
      <c r="AZ77" s="14">
        <f t="shared" si="37"/>
        <v>0</v>
      </c>
      <c r="BA77" s="14">
        <f t="shared" si="38"/>
        <v>0</v>
      </c>
      <c r="BB77" s="14">
        <f t="shared" si="39"/>
        <v>0</v>
      </c>
      <c r="BC77" s="14">
        <f t="shared" si="40"/>
        <v>0</v>
      </c>
      <c r="BD77" s="14"/>
      <c r="BF77" s="15" t="str">
        <f t="shared" si="41"/>
        <v>蓝色基础材料</v>
      </c>
      <c r="BG77" s="15">
        <f t="shared" si="42"/>
        <v>80</v>
      </c>
      <c r="BH77" t="s">
        <v>979</v>
      </c>
      <c r="BI77">
        <v>13000</v>
      </c>
    </row>
    <row r="78" spans="1:61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 t="shared" si="43"/>
        <v>1</v>
      </c>
      <c r="I78" s="21">
        <f t="shared" si="43"/>
        <v>0</v>
      </c>
      <c r="J78" s="21">
        <f t="shared" si="43"/>
        <v>0</v>
      </c>
      <c r="K78" s="21">
        <f t="shared" si="43"/>
        <v>0</v>
      </c>
      <c r="L78" s="21">
        <f t="shared" si="43"/>
        <v>0</v>
      </c>
      <c r="M78" s="21">
        <f t="shared" si="43"/>
        <v>0</v>
      </c>
      <c r="N78" s="21">
        <f t="shared" si="43"/>
        <v>0</v>
      </c>
      <c r="O78" s="21">
        <f t="shared" si="43"/>
        <v>0</v>
      </c>
      <c r="P78" s="21">
        <f t="shared" si="43"/>
        <v>0</v>
      </c>
      <c r="Q78" s="21">
        <f t="shared" si="43"/>
        <v>0</v>
      </c>
      <c r="R78" s="34">
        <f t="shared" si="44"/>
        <v>40</v>
      </c>
      <c r="S78" s="34">
        <f t="shared" si="44"/>
        <v>25</v>
      </c>
      <c r="AL78" s="119">
        <v>14</v>
      </c>
      <c r="AM78" s="74">
        <v>1</v>
      </c>
      <c r="AN78" s="116" t="s">
        <v>970</v>
      </c>
      <c r="AO78" s="119">
        <v>9.0000000000000107</v>
      </c>
      <c r="AP78" s="14">
        <f t="shared" si="30"/>
        <v>55</v>
      </c>
      <c r="AQ78" s="98">
        <v>3</v>
      </c>
      <c r="AR78" s="32"/>
      <c r="AS78" s="32"/>
      <c r="AT78" s="14">
        <f t="shared" si="45"/>
        <v>0</v>
      </c>
      <c r="AU78" s="14">
        <f t="shared" si="32"/>
        <v>0</v>
      </c>
      <c r="AV78" s="14">
        <f t="shared" si="33"/>
        <v>20</v>
      </c>
      <c r="AW78" s="14">
        <f t="shared" si="34"/>
        <v>0</v>
      </c>
      <c r="AX78" s="14">
        <f t="shared" si="35"/>
        <v>0</v>
      </c>
      <c r="AY78" s="14">
        <f t="shared" si="36"/>
        <v>24</v>
      </c>
      <c r="AZ78" s="14">
        <f t="shared" si="37"/>
        <v>0</v>
      </c>
      <c r="BA78" s="14">
        <f t="shared" si="38"/>
        <v>0</v>
      </c>
      <c r="BB78" s="14">
        <f t="shared" si="39"/>
        <v>0</v>
      </c>
      <c r="BC78" s="14">
        <f t="shared" si="40"/>
        <v>0</v>
      </c>
      <c r="BD78" s="14"/>
      <c r="BF78" s="15" t="str">
        <f t="shared" si="41"/>
        <v>紫色基础材料</v>
      </c>
      <c r="BG78" s="15">
        <f t="shared" si="42"/>
        <v>20</v>
      </c>
      <c r="BH78" t="s">
        <v>979</v>
      </c>
      <c r="BI78">
        <v>14000</v>
      </c>
    </row>
    <row r="79" spans="1:61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 t="shared" ref="H79:Q88" si="46">(INDEX(H$7:H$27,$B79)*(1-$D79)+INDEX(H$7:H$27,$B79+1)*$D79)*H$4*$B$2</f>
        <v>0.94</v>
      </c>
      <c r="I79" s="21">
        <f t="shared" si="46"/>
        <v>0.03</v>
      </c>
      <c r="J79" s="21">
        <f t="shared" si="46"/>
        <v>0</v>
      </c>
      <c r="K79" s="21">
        <f t="shared" si="46"/>
        <v>0</v>
      </c>
      <c r="L79" s="21">
        <f t="shared" si="46"/>
        <v>0</v>
      </c>
      <c r="M79" s="21">
        <f t="shared" si="46"/>
        <v>0</v>
      </c>
      <c r="N79" s="21">
        <f t="shared" si="46"/>
        <v>0</v>
      </c>
      <c r="O79" s="21">
        <f t="shared" si="46"/>
        <v>0</v>
      </c>
      <c r="P79" s="21">
        <f t="shared" si="46"/>
        <v>0</v>
      </c>
      <c r="Q79" s="21">
        <f t="shared" si="46"/>
        <v>0</v>
      </c>
      <c r="R79" s="34">
        <f t="shared" si="44"/>
        <v>41</v>
      </c>
      <c r="S79" s="34">
        <f t="shared" si="44"/>
        <v>26</v>
      </c>
      <c r="AL79" s="119">
        <v>15</v>
      </c>
      <c r="AM79" s="74">
        <v>2</v>
      </c>
      <c r="AN79" s="116" t="s">
        <v>970</v>
      </c>
      <c r="AO79" s="119">
        <v>9.0000000000000107</v>
      </c>
      <c r="AP79" s="14">
        <f t="shared" si="30"/>
        <v>57</v>
      </c>
      <c r="AQ79" s="119">
        <v>3</v>
      </c>
      <c r="AR79" s="32"/>
      <c r="AS79" s="32"/>
      <c r="AT79" s="14">
        <f t="shared" si="45"/>
        <v>0</v>
      </c>
      <c r="AU79" s="14">
        <f t="shared" si="32"/>
        <v>0</v>
      </c>
      <c r="AV79" s="14">
        <f t="shared" si="33"/>
        <v>20</v>
      </c>
      <c r="AW79" s="14">
        <f t="shared" si="34"/>
        <v>0</v>
      </c>
      <c r="AX79" s="14">
        <f t="shared" si="35"/>
        <v>0</v>
      </c>
      <c r="AY79" s="14">
        <f t="shared" si="36"/>
        <v>24</v>
      </c>
      <c r="AZ79" s="14">
        <f t="shared" si="37"/>
        <v>0</v>
      </c>
      <c r="BA79" s="14">
        <f t="shared" si="38"/>
        <v>0</v>
      </c>
      <c r="BB79" s="14">
        <f t="shared" si="39"/>
        <v>0</v>
      </c>
      <c r="BC79" s="14">
        <f t="shared" si="40"/>
        <v>0</v>
      </c>
      <c r="BD79" s="14"/>
      <c r="BF79" s="15" t="str">
        <f t="shared" si="41"/>
        <v>紫色基础材料</v>
      </c>
      <c r="BG79" s="15">
        <f t="shared" si="42"/>
        <v>20</v>
      </c>
      <c r="BH79" t="s">
        <v>979</v>
      </c>
      <c r="BI79">
        <v>15000</v>
      </c>
    </row>
    <row r="80" spans="1:61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 t="shared" si="46"/>
        <v>0.92999999999999994</v>
      </c>
      <c r="I80" s="21">
        <f t="shared" si="46"/>
        <v>3.4999999999999996E-2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34">
        <f t="shared" si="44"/>
        <v>41</v>
      </c>
      <c r="S80" s="34">
        <f t="shared" si="44"/>
        <v>26</v>
      </c>
      <c r="AL80" s="119">
        <v>16</v>
      </c>
      <c r="AM80" s="98">
        <v>3</v>
      </c>
      <c r="AN80" s="116" t="s">
        <v>970</v>
      </c>
      <c r="AO80" s="119">
        <v>9.0000000000000107</v>
      </c>
      <c r="AP80" s="14">
        <f t="shared" si="30"/>
        <v>60</v>
      </c>
      <c r="AQ80" s="119">
        <v>3</v>
      </c>
      <c r="AR80" s="98"/>
      <c r="AS80" s="98"/>
      <c r="AT80" s="14">
        <f t="shared" si="45"/>
        <v>0</v>
      </c>
      <c r="AU80" s="14">
        <f t="shared" si="32"/>
        <v>0</v>
      </c>
      <c r="AV80" s="14">
        <f t="shared" si="33"/>
        <v>20</v>
      </c>
      <c r="AW80" s="14">
        <f t="shared" si="34"/>
        <v>0</v>
      </c>
      <c r="AX80" s="14">
        <f t="shared" si="35"/>
        <v>0</v>
      </c>
      <c r="AY80" s="14">
        <f t="shared" si="36"/>
        <v>26</v>
      </c>
      <c r="AZ80" s="14">
        <f t="shared" si="37"/>
        <v>0</v>
      </c>
      <c r="BA80" s="14">
        <f t="shared" si="38"/>
        <v>0</v>
      </c>
      <c r="BB80" s="14">
        <f t="shared" si="39"/>
        <v>0</v>
      </c>
      <c r="BC80" s="14">
        <f t="shared" si="40"/>
        <v>0</v>
      </c>
      <c r="BD80" s="14"/>
      <c r="BF80" s="15" t="str">
        <f t="shared" si="41"/>
        <v>紫色基础材料</v>
      </c>
      <c r="BG80" s="15">
        <f t="shared" si="42"/>
        <v>20</v>
      </c>
      <c r="BH80" t="s">
        <v>979</v>
      </c>
      <c r="BI80">
        <v>16000</v>
      </c>
    </row>
    <row r="81" spans="1:63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 t="shared" si="46"/>
        <v>0.92</v>
      </c>
      <c r="I81" s="21">
        <f t="shared" si="46"/>
        <v>4.0000000000000008E-2</v>
      </c>
      <c r="J81" s="21">
        <f t="shared" si="46"/>
        <v>0</v>
      </c>
      <c r="K81" s="21">
        <f t="shared" si="46"/>
        <v>0</v>
      </c>
      <c r="L81" s="21">
        <f t="shared" si="46"/>
        <v>0</v>
      </c>
      <c r="M81" s="21">
        <f t="shared" si="46"/>
        <v>0</v>
      </c>
      <c r="N81" s="21">
        <f t="shared" si="46"/>
        <v>0</v>
      </c>
      <c r="O81" s="21">
        <f t="shared" si="46"/>
        <v>0</v>
      </c>
      <c r="P81" s="21">
        <f t="shared" si="46"/>
        <v>0</v>
      </c>
      <c r="Q81" s="21">
        <f t="shared" si="46"/>
        <v>0</v>
      </c>
      <c r="R81" s="34">
        <f t="shared" si="44"/>
        <v>42</v>
      </c>
      <c r="S81" s="34">
        <f t="shared" si="44"/>
        <v>27</v>
      </c>
      <c r="AL81" s="119">
        <v>17</v>
      </c>
      <c r="AM81" s="98">
        <v>2</v>
      </c>
      <c r="AN81" s="116" t="s">
        <v>925</v>
      </c>
      <c r="AO81" s="119">
        <v>9.0000000000000107</v>
      </c>
      <c r="AP81" s="14">
        <f t="shared" si="30"/>
        <v>62</v>
      </c>
      <c r="AQ81" s="119">
        <v>3</v>
      </c>
      <c r="AR81" s="98"/>
      <c r="AS81" s="98"/>
      <c r="AT81" s="14">
        <f t="shared" si="45"/>
        <v>0</v>
      </c>
      <c r="AU81" s="14">
        <f t="shared" si="32"/>
        <v>0</v>
      </c>
      <c r="AV81" s="14">
        <f t="shared" si="33"/>
        <v>35</v>
      </c>
      <c r="AW81" s="14">
        <f t="shared" si="34"/>
        <v>0</v>
      </c>
      <c r="AX81" s="14">
        <f t="shared" si="35"/>
        <v>0</v>
      </c>
      <c r="AY81" s="14">
        <f t="shared" si="36"/>
        <v>0</v>
      </c>
      <c r="AZ81" s="14">
        <f t="shared" si="37"/>
        <v>8</v>
      </c>
      <c r="BA81" s="14">
        <f t="shared" si="38"/>
        <v>0</v>
      </c>
      <c r="BB81" s="14">
        <f t="shared" si="39"/>
        <v>0</v>
      </c>
      <c r="BC81" s="14">
        <f t="shared" si="40"/>
        <v>0</v>
      </c>
      <c r="BD81" s="14"/>
      <c r="BF81" s="15" t="str">
        <f t="shared" si="41"/>
        <v>紫色基础材料</v>
      </c>
      <c r="BG81" s="15">
        <f t="shared" si="42"/>
        <v>35</v>
      </c>
      <c r="BH81" t="s">
        <v>979</v>
      </c>
      <c r="BI81">
        <v>17000</v>
      </c>
    </row>
    <row r="82" spans="1:63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 t="shared" si="46"/>
        <v>0.91000000000000014</v>
      </c>
      <c r="I82" s="21">
        <f t="shared" si="46"/>
        <v>4.5000000000000005E-2</v>
      </c>
      <c r="J82" s="21">
        <f t="shared" si="46"/>
        <v>0</v>
      </c>
      <c r="K82" s="21">
        <f t="shared" si="46"/>
        <v>0</v>
      </c>
      <c r="L82" s="21">
        <f t="shared" si="46"/>
        <v>0</v>
      </c>
      <c r="M82" s="21">
        <f t="shared" si="46"/>
        <v>0</v>
      </c>
      <c r="N82" s="21">
        <f t="shared" si="46"/>
        <v>0</v>
      </c>
      <c r="O82" s="21">
        <f t="shared" si="46"/>
        <v>0</v>
      </c>
      <c r="P82" s="21">
        <f t="shared" si="46"/>
        <v>0</v>
      </c>
      <c r="Q82" s="21">
        <f t="shared" si="46"/>
        <v>0</v>
      </c>
      <c r="R82" s="34">
        <f t="shared" si="44"/>
        <v>42</v>
      </c>
      <c r="S82" s="34">
        <f t="shared" si="44"/>
        <v>27</v>
      </c>
      <c r="AL82" s="119">
        <v>18</v>
      </c>
      <c r="AM82" s="98">
        <v>3</v>
      </c>
      <c r="AN82" s="116" t="s">
        <v>925</v>
      </c>
      <c r="AO82" s="119">
        <v>9.0000000000000107</v>
      </c>
      <c r="AP82" s="14">
        <f t="shared" si="30"/>
        <v>65</v>
      </c>
      <c r="AQ82" s="119">
        <v>3</v>
      </c>
      <c r="AR82" s="98"/>
      <c r="AS82" s="98"/>
      <c r="AT82" s="14">
        <f t="shared" si="45"/>
        <v>0</v>
      </c>
      <c r="AU82" s="14">
        <f t="shared" si="32"/>
        <v>0</v>
      </c>
      <c r="AV82" s="14">
        <f t="shared" si="33"/>
        <v>35</v>
      </c>
      <c r="AW82" s="14">
        <f t="shared" si="34"/>
        <v>0</v>
      </c>
      <c r="AX82" s="14">
        <f t="shared" si="35"/>
        <v>0</v>
      </c>
      <c r="AY82" s="14">
        <f t="shared" si="36"/>
        <v>0</v>
      </c>
      <c r="AZ82" s="14">
        <f t="shared" si="37"/>
        <v>8</v>
      </c>
      <c r="BA82" s="14">
        <f t="shared" si="38"/>
        <v>0</v>
      </c>
      <c r="BB82" s="14">
        <f t="shared" si="39"/>
        <v>0</v>
      </c>
      <c r="BC82" s="14">
        <f t="shared" si="40"/>
        <v>0</v>
      </c>
      <c r="BD82" s="14"/>
      <c r="BF82" s="15" t="str">
        <f t="shared" si="41"/>
        <v>紫色基础材料</v>
      </c>
      <c r="BG82" s="15">
        <f t="shared" si="42"/>
        <v>35</v>
      </c>
      <c r="BH82" t="s">
        <v>979</v>
      </c>
      <c r="BI82">
        <v>18000</v>
      </c>
    </row>
    <row r="83" spans="1:63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 t="shared" si="46"/>
        <v>0.9</v>
      </c>
      <c r="I83" s="21">
        <f t="shared" si="46"/>
        <v>0.05</v>
      </c>
      <c r="J83" s="21">
        <f t="shared" si="46"/>
        <v>0</v>
      </c>
      <c r="K83" s="21">
        <f t="shared" si="46"/>
        <v>0</v>
      </c>
      <c r="L83" s="21">
        <f t="shared" si="46"/>
        <v>0</v>
      </c>
      <c r="M83" s="21">
        <f t="shared" si="46"/>
        <v>0</v>
      </c>
      <c r="N83" s="21">
        <f t="shared" si="46"/>
        <v>0</v>
      </c>
      <c r="O83" s="21">
        <f t="shared" si="46"/>
        <v>0</v>
      </c>
      <c r="P83" s="21">
        <f t="shared" si="46"/>
        <v>0</v>
      </c>
      <c r="Q83" s="21">
        <f t="shared" si="46"/>
        <v>0</v>
      </c>
      <c r="R83" s="34">
        <f t="shared" si="44"/>
        <v>42</v>
      </c>
      <c r="S83" s="34">
        <f t="shared" si="44"/>
        <v>27</v>
      </c>
      <c r="AL83" s="119">
        <v>19</v>
      </c>
      <c r="AM83" s="98">
        <v>1</v>
      </c>
      <c r="AN83" s="116" t="s">
        <v>925</v>
      </c>
      <c r="AO83" s="119">
        <v>9.0000000000000107</v>
      </c>
      <c r="AP83" s="14">
        <f t="shared" si="30"/>
        <v>67</v>
      </c>
      <c r="AQ83" s="119">
        <v>3</v>
      </c>
      <c r="AR83" s="98"/>
      <c r="AS83" s="98"/>
      <c r="AT83" s="14">
        <f t="shared" si="45"/>
        <v>0</v>
      </c>
      <c r="AU83" s="14">
        <f t="shared" si="32"/>
        <v>0</v>
      </c>
      <c r="AV83" s="14">
        <f t="shared" si="33"/>
        <v>35</v>
      </c>
      <c r="AW83" s="14">
        <f t="shared" si="34"/>
        <v>0</v>
      </c>
      <c r="AX83" s="14">
        <f t="shared" si="35"/>
        <v>0</v>
      </c>
      <c r="AY83" s="14">
        <f t="shared" si="36"/>
        <v>0</v>
      </c>
      <c r="AZ83" s="14">
        <f t="shared" si="37"/>
        <v>8</v>
      </c>
      <c r="BA83" s="14">
        <f t="shared" si="38"/>
        <v>0</v>
      </c>
      <c r="BB83" s="14">
        <f t="shared" si="39"/>
        <v>0</v>
      </c>
      <c r="BC83" s="14">
        <f t="shared" si="40"/>
        <v>0</v>
      </c>
      <c r="BD83" s="14"/>
      <c r="BF83" s="15" t="str">
        <f t="shared" si="41"/>
        <v>紫色基础材料</v>
      </c>
      <c r="BG83" s="15">
        <f t="shared" si="42"/>
        <v>35</v>
      </c>
      <c r="BH83" t="s">
        <v>979</v>
      </c>
      <c r="BI83">
        <v>19000</v>
      </c>
    </row>
    <row r="84" spans="1:63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 t="shared" si="46"/>
        <v>0.89</v>
      </c>
      <c r="I84" s="21">
        <f t="shared" si="46"/>
        <v>5.5000000000000007E-2</v>
      </c>
      <c r="J84" s="21">
        <f t="shared" si="46"/>
        <v>0</v>
      </c>
      <c r="K84" s="21">
        <f t="shared" si="46"/>
        <v>0</v>
      </c>
      <c r="L84" s="21">
        <f t="shared" si="46"/>
        <v>0</v>
      </c>
      <c r="M84" s="21">
        <f t="shared" si="46"/>
        <v>0</v>
      </c>
      <c r="N84" s="21">
        <f t="shared" si="46"/>
        <v>0</v>
      </c>
      <c r="O84" s="21">
        <f t="shared" si="46"/>
        <v>0</v>
      </c>
      <c r="P84" s="21">
        <f t="shared" si="46"/>
        <v>0</v>
      </c>
      <c r="Q84" s="21">
        <f t="shared" si="46"/>
        <v>0</v>
      </c>
      <c r="R84" s="34">
        <f t="shared" si="44"/>
        <v>42</v>
      </c>
      <c r="S84" s="34">
        <f t="shared" si="44"/>
        <v>27</v>
      </c>
      <c r="AL84" s="119">
        <v>20</v>
      </c>
      <c r="AM84" s="98">
        <v>2</v>
      </c>
      <c r="AN84" s="116" t="s">
        <v>971</v>
      </c>
      <c r="AO84" s="119">
        <v>9.0000000000000107</v>
      </c>
      <c r="AP84" s="14">
        <f t="shared" si="30"/>
        <v>70</v>
      </c>
      <c r="AQ84" s="119">
        <v>3</v>
      </c>
      <c r="AR84" s="98"/>
      <c r="AS84" s="98"/>
      <c r="AT84" s="14">
        <f t="shared" si="45"/>
        <v>0</v>
      </c>
      <c r="AU84" s="14">
        <f t="shared" si="32"/>
        <v>0</v>
      </c>
      <c r="AV84" s="14">
        <f t="shared" si="33"/>
        <v>55</v>
      </c>
      <c r="AW84" s="14">
        <f t="shared" si="34"/>
        <v>0</v>
      </c>
      <c r="AX84" s="14">
        <f t="shared" si="35"/>
        <v>0</v>
      </c>
      <c r="AY84" s="14">
        <f t="shared" si="36"/>
        <v>0</v>
      </c>
      <c r="AZ84" s="14">
        <f t="shared" si="37"/>
        <v>11</v>
      </c>
      <c r="BA84" s="14">
        <f t="shared" si="38"/>
        <v>0</v>
      </c>
      <c r="BB84" s="14">
        <f t="shared" si="39"/>
        <v>0</v>
      </c>
      <c r="BC84" s="14">
        <f t="shared" si="40"/>
        <v>0</v>
      </c>
      <c r="BD84" s="14"/>
      <c r="BF84" s="15" t="str">
        <f t="shared" si="41"/>
        <v>紫色基础材料</v>
      </c>
      <c r="BG84" s="15">
        <f t="shared" si="42"/>
        <v>55</v>
      </c>
      <c r="BH84" t="s">
        <v>979</v>
      </c>
      <c r="BI84">
        <v>20000</v>
      </c>
    </row>
    <row r="85" spans="1:63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 t="shared" si="46"/>
        <v>0.88</v>
      </c>
      <c r="I85" s="21">
        <f t="shared" si="46"/>
        <v>0.06</v>
      </c>
      <c r="J85" s="21">
        <f t="shared" si="46"/>
        <v>0</v>
      </c>
      <c r="K85" s="21">
        <f t="shared" si="46"/>
        <v>0</v>
      </c>
      <c r="L85" s="21">
        <f t="shared" si="46"/>
        <v>0</v>
      </c>
      <c r="M85" s="21">
        <f t="shared" si="46"/>
        <v>0</v>
      </c>
      <c r="N85" s="21">
        <f t="shared" si="46"/>
        <v>0</v>
      </c>
      <c r="O85" s="21">
        <f t="shared" si="46"/>
        <v>0</v>
      </c>
      <c r="P85" s="21">
        <f t="shared" si="46"/>
        <v>0</v>
      </c>
      <c r="Q85" s="21">
        <f t="shared" si="46"/>
        <v>0</v>
      </c>
      <c r="R85" s="34">
        <f t="shared" si="44"/>
        <v>43</v>
      </c>
      <c r="S85" s="34">
        <f t="shared" si="44"/>
        <v>28</v>
      </c>
      <c r="AL85" s="119">
        <v>21</v>
      </c>
      <c r="AM85" s="98">
        <v>3</v>
      </c>
      <c r="AN85" s="116" t="s">
        <v>971</v>
      </c>
      <c r="AO85" s="119">
        <v>9.0000000000000107</v>
      </c>
      <c r="AP85" s="14">
        <f t="shared" si="30"/>
        <v>72</v>
      </c>
      <c r="AQ85" s="119">
        <v>3</v>
      </c>
      <c r="AR85" s="98"/>
      <c r="AS85" s="98"/>
      <c r="AT85" s="14">
        <f t="shared" si="45"/>
        <v>0</v>
      </c>
      <c r="AU85" s="14">
        <f t="shared" si="32"/>
        <v>0</v>
      </c>
      <c r="AV85" s="14">
        <f t="shared" si="33"/>
        <v>55</v>
      </c>
      <c r="AW85" s="14">
        <f t="shared" si="34"/>
        <v>0</v>
      </c>
      <c r="AX85" s="14">
        <f t="shared" si="35"/>
        <v>0</v>
      </c>
      <c r="AY85" s="14">
        <f t="shared" si="36"/>
        <v>0</v>
      </c>
      <c r="AZ85" s="14">
        <f t="shared" si="37"/>
        <v>11</v>
      </c>
      <c r="BA85" s="14">
        <f t="shared" si="38"/>
        <v>0</v>
      </c>
      <c r="BB85" s="14">
        <f t="shared" si="39"/>
        <v>0</v>
      </c>
      <c r="BC85" s="14">
        <f t="shared" si="40"/>
        <v>0</v>
      </c>
      <c r="BD85" s="14"/>
      <c r="BF85" s="15" t="str">
        <f t="shared" si="41"/>
        <v>紫色基础材料</v>
      </c>
      <c r="BG85" s="15">
        <f t="shared" si="42"/>
        <v>55</v>
      </c>
      <c r="BH85" t="s">
        <v>979</v>
      </c>
      <c r="BI85">
        <v>21000</v>
      </c>
    </row>
    <row r="86" spans="1:63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 t="shared" si="46"/>
        <v>0.87</v>
      </c>
      <c r="I86" s="21">
        <f t="shared" si="46"/>
        <v>6.5000000000000002E-2</v>
      </c>
      <c r="J86" s="21">
        <f t="shared" si="46"/>
        <v>0</v>
      </c>
      <c r="K86" s="21">
        <f t="shared" si="46"/>
        <v>0</v>
      </c>
      <c r="L86" s="21">
        <f t="shared" si="46"/>
        <v>0</v>
      </c>
      <c r="M86" s="21">
        <f t="shared" si="46"/>
        <v>0</v>
      </c>
      <c r="N86" s="21">
        <f t="shared" si="46"/>
        <v>0</v>
      </c>
      <c r="O86" s="21">
        <f t="shared" si="46"/>
        <v>0</v>
      </c>
      <c r="P86" s="21">
        <f t="shared" si="46"/>
        <v>0</v>
      </c>
      <c r="Q86" s="21">
        <f t="shared" si="46"/>
        <v>0</v>
      </c>
      <c r="R86" s="34">
        <f t="shared" si="44"/>
        <v>43</v>
      </c>
      <c r="S86" s="34">
        <f t="shared" si="44"/>
        <v>28</v>
      </c>
      <c r="AL86" s="119">
        <v>22</v>
      </c>
      <c r="AM86" s="119">
        <v>1</v>
      </c>
      <c r="AN86" s="119" t="s">
        <v>971</v>
      </c>
      <c r="AO86" s="119">
        <v>9.0000000000000107</v>
      </c>
      <c r="AP86" s="14">
        <f t="shared" si="30"/>
        <v>75</v>
      </c>
      <c r="AQ86" s="119">
        <v>3</v>
      </c>
      <c r="AR86" s="119"/>
      <c r="AS86" s="119"/>
      <c r="AT86" s="14">
        <f t="shared" si="45"/>
        <v>0</v>
      </c>
      <c r="AU86" s="14">
        <f t="shared" si="32"/>
        <v>0</v>
      </c>
      <c r="AV86" s="14">
        <f t="shared" si="33"/>
        <v>55</v>
      </c>
      <c r="AW86" s="14">
        <f t="shared" si="34"/>
        <v>0</v>
      </c>
      <c r="AX86" s="14">
        <f t="shared" si="35"/>
        <v>0</v>
      </c>
      <c r="AY86" s="14">
        <f t="shared" si="36"/>
        <v>0</v>
      </c>
      <c r="AZ86" s="14">
        <f t="shared" si="37"/>
        <v>11</v>
      </c>
      <c r="BA86" s="14">
        <f t="shared" si="38"/>
        <v>0</v>
      </c>
      <c r="BB86" s="14">
        <f t="shared" si="39"/>
        <v>0</v>
      </c>
      <c r="BC86" s="14">
        <f t="shared" si="40"/>
        <v>0</v>
      </c>
      <c r="BD86" s="14"/>
      <c r="BF86" s="15" t="str">
        <f t="shared" si="41"/>
        <v>紫色基础材料</v>
      </c>
      <c r="BG86" s="15">
        <f t="shared" si="42"/>
        <v>55</v>
      </c>
      <c r="BH86" t="s">
        <v>979</v>
      </c>
      <c r="BI86">
        <v>22000</v>
      </c>
    </row>
    <row r="87" spans="1:63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 t="shared" si="46"/>
        <v>0.86</v>
      </c>
      <c r="I87" s="21">
        <f t="shared" si="46"/>
        <v>6.9999999999999993E-2</v>
      </c>
      <c r="J87" s="21">
        <f t="shared" si="46"/>
        <v>0</v>
      </c>
      <c r="K87" s="21">
        <f t="shared" si="46"/>
        <v>0</v>
      </c>
      <c r="L87" s="21">
        <f t="shared" si="46"/>
        <v>0</v>
      </c>
      <c r="M87" s="21">
        <f t="shared" si="46"/>
        <v>0</v>
      </c>
      <c r="N87" s="21">
        <f t="shared" si="46"/>
        <v>0</v>
      </c>
      <c r="O87" s="21">
        <f t="shared" si="46"/>
        <v>0</v>
      </c>
      <c r="P87" s="21">
        <f t="shared" si="46"/>
        <v>0</v>
      </c>
      <c r="Q87" s="21">
        <f t="shared" si="46"/>
        <v>0</v>
      </c>
      <c r="R87" s="34">
        <f t="shared" si="44"/>
        <v>43</v>
      </c>
      <c r="S87" s="34">
        <f t="shared" si="44"/>
        <v>28</v>
      </c>
      <c r="AL87" s="119">
        <v>23</v>
      </c>
      <c r="AM87" s="119">
        <v>2</v>
      </c>
      <c r="AN87" s="119" t="s">
        <v>972</v>
      </c>
      <c r="AO87" s="119">
        <v>9.0000000000000107</v>
      </c>
      <c r="AP87" s="14">
        <f t="shared" si="30"/>
        <v>77</v>
      </c>
      <c r="AQ87" s="119">
        <v>4</v>
      </c>
      <c r="AR87" s="119"/>
      <c r="AS87" s="119"/>
      <c r="AT87" s="14">
        <f t="shared" si="45"/>
        <v>0</v>
      </c>
      <c r="AU87" s="14">
        <f t="shared" si="32"/>
        <v>0</v>
      </c>
      <c r="AV87" s="14">
        <f t="shared" si="33"/>
        <v>0</v>
      </c>
      <c r="AW87" s="14">
        <f t="shared" si="34"/>
        <v>15</v>
      </c>
      <c r="AX87" s="14">
        <f t="shared" si="35"/>
        <v>0</v>
      </c>
      <c r="AY87" s="14">
        <f t="shared" si="36"/>
        <v>0</v>
      </c>
      <c r="AZ87" s="14">
        <f t="shared" si="37"/>
        <v>14</v>
      </c>
      <c r="BA87" s="14">
        <f t="shared" si="38"/>
        <v>0</v>
      </c>
      <c r="BB87" s="14">
        <f t="shared" si="39"/>
        <v>0</v>
      </c>
      <c r="BC87" s="14">
        <f t="shared" si="40"/>
        <v>0</v>
      </c>
      <c r="BD87" s="14"/>
      <c r="BF87" s="15" t="str">
        <f t="shared" si="41"/>
        <v>橙色基础材料</v>
      </c>
      <c r="BG87" s="15">
        <f t="shared" si="42"/>
        <v>15</v>
      </c>
      <c r="BH87" t="s">
        <v>979</v>
      </c>
      <c r="BI87">
        <v>23000</v>
      </c>
    </row>
    <row r="88" spans="1:63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 t="shared" si="46"/>
        <v>0.85000000000000009</v>
      </c>
      <c r="I88" s="21">
        <f t="shared" si="46"/>
        <v>7.5000000000000011E-2</v>
      </c>
      <c r="J88" s="21">
        <f t="shared" si="46"/>
        <v>0</v>
      </c>
      <c r="K88" s="21">
        <f t="shared" si="46"/>
        <v>0</v>
      </c>
      <c r="L88" s="21">
        <f t="shared" si="46"/>
        <v>0</v>
      </c>
      <c r="M88" s="21">
        <f t="shared" si="46"/>
        <v>0</v>
      </c>
      <c r="N88" s="21">
        <f t="shared" si="46"/>
        <v>0</v>
      </c>
      <c r="O88" s="21">
        <f t="shared" si="46"/>
        <v>0</v>
      </c>
      <c r="P88" s="21">
        <f t="shared" si="46"/>
        <v>0</v>
      </c>
      <c r="Q88" s="21">
        <f t="shared" si="46"/>
        <v>0</v>
      </c>
      <c r="R88" s="34">
        <f t="shared" si="44"/>
        <v>43</v>
      </c>
      <c r="S88" s="34">
        <f t="shared" si="44"/>
        <v>28</v>
      </c>
      <c r="AL88" s="119">
        <v>24</v>
      </c>
      <c r="AM88" s="119">
        <v>3</v>
      </c>
      <c r="AN88" s="119" t="s">
        <v>972</v>
      </c>
      <c r="AO88" s="119">
        <v>9.0000000000000107</v>
      </c>
      <c r="AP88" s="14">
        <f t="shared" si="30"/>
        <v>80</v>
      </c>
      <c r="AQ88" s="119">
        <v>4</v>
      </c>
      <c r="AR88" s="119"/>
      <c r="AS88" s="119"/>
      <c r="AT88" s="14">
        <f t="shared" si="45"/>
        <v>0</v>
      </c>
      <c r="AU88" s="14">
        <f t="shared" si="32"/>
        <v>0</v>
      </c>
      <c r="AV88" s="14">
        <f t="shared" si="33"/>
        <v>0</v>
      </c>
      <c r="AW88" s="14">
        <f t="shared" si="34"/>
        <v>15</v>
      </c>
      <c r="AX88" s="14">
        <f t="shared" si="35"/>
        <v>0</v>
      </c>
      <c r="AY88" s="14">
        <f t="shared" si="36"/>
        <v>0</v>
      </c>
      <c r="AZ88" s="14">
        <f t="shared" si="37"/>
        <v>14</v>
      </c>
      <c r="BA88" s="14">
        <f t="shared" si="38"/>
        <v>0</v>
      </c>
      <c r="BB88" s="14">
        <f t="shared" si="39"/>
        <v>0</v>
      </c>
      <c r="BC88" s="14">
        <f t="shared" si="40"/>
        <v>0</v>
      </c>
      <c r="BD88" s="14"/>
      <c r="BF88" s="15" t="str">
        <f t="shared" si="41"/>
        <v>橙色基础材料</v>
      </c>
      <c r="BG88" s="15">
        <f t="shared" si="42"/>
        <v>15</v>
      </c>
      <c r="BH88" t="s">
        <v>979</v>
      </c>
      <c r="BI88">
        <v>24000</v>
      </c>
    </row>
    <row r="89" spans="1:63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 t="shared" ref="H89:Q98" si="47">(INDEX(H$7:H$27,$B89)*(1-$D89)+INDEX(H$7:H$27,$B89+1)*$D89)*H$4*$B$2</f>
        <v>0.84000000000000008</v>
      </c>
      <c r="I89" s="21">
        <f t="shared" si="47"/>
        <v>8.0000000000000016E-2</v>
      </c>
      <c r="J89" s="21">
        <f t="shared" si="47"/>
        <v>0</v>
      </c>
      <c r="K89" s="21">
        <f t="shared" si="47"/>
        <v>0</v>
      </c>
      <c r="L89" s="21">
        <f t="shared" si="47"/>
        <v>0</v>
      </c>
      <c r="M89" s="21">
        <f t="shared" si="47"/>
        <v>0</v>
      </c>
      <c r="N89" s="21">
        <f t="shared" si="47"/>
        <v>0</v>
      </c>
      <c r="O89" s="21">
        <f t="shared" si="47"/>
        <v>0</v>
      </c>
      <c r="P89" s="21">
        <f t="shared" si="47"/>
        <v>0</v>
      </c>
      <c r="Q89" s="21">
        <f t="shared" si="47"/>
        <v>0</v>
      </c>
      <c r="R89" s="34">
        <f t="shared" ref="R89:S108" si="48">INT((INDEX(R$7:R$27,$B89)*(1-$D89)+INDEX(R$7:R$27,$B89+1)*$D89)*R$4*$B$2)</f>
        <v>44</v>
      </c>
      <c r="S89" s="34">
        <f t="shared" si="48"/>
        <v>29</v>
      </c>
      <c r="AL89" s="119">
        <v>25</v>
      </c>
      <c r="AM89" s="119">
        <v>1</v>
      </c>
      <c r="AN89" s="119" t="s">
        <v>972</v>
      </c>
      <c r="AO89" s="119">
        <v>9.0000000000000107</v>
      </c>
      <c r="AP89" s="14">
        <f t="shared" si="30"/>
        <v>82</v>
      </c>
      <c r="AQ89" s="119">
        <v>4</v>
      </c>
      <c r="AR89" s="119"/>
      <c r="AS89" s="119"/>
      <c r="AT89" s="14">
        <f t="shared" si="45"/>
        <v>0</v>
      </c>
      <c r="AU89" s="14">
        <f t="shared" si="32"/>
        <v>0</v>
      </c>
      <c r="AV89" s="14">
        <f t="shared" si="33"/>
        <v>0</v>
      </c>
      <c r="AW89" s="14">
        <f t="shared" si="34"/>
        <v>15</v>
      </c>
      <c r="AX89" s="14">
        <f t="shared" si="35"/>
        <v>0</v>
      </c>
      <c r="AY89" s="14">
        <f t="shared" si="36"/>
        <v>0</v>
      </c>
      <c r="AZ89" s="14">
        <f t="shared" si="37"/>
        <v>16</v>
      </c>
      <c r="BA89" s="14">
        <f t="shared" si="38"/>
        <v>0</v>
      </c>
      <c r="BB89" s="14">
        <f t="shared" si="39"/>
        <v>0</v>
      </c>
      <c r="BC89" s="14">
        <f t="shared" si="40"/>
        <v>0</v>
      </c>
      <c r="BD89" s="14"/>
      <c r="BF89" s="15" t="str">
        <f t="shared" si="41"/>
        <v>橙色基础材料</v>
      </c>
      <c r="BG89" s="15">
        <f t="shared" si="42"/>
        <v>15</v>
      </c>
      <c r="BH89" t="s">
        <v>979</v>
      </c>
      <c r="BI89">
        <v>25000</v>
      </c>
    </row>
    <row r="90" spans="1:63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 t="shared" si="47"/>
        <v>0.83000000000000007</v>
      </c>
      <c r="I90" s="21">
        <f t="shared" si="47"/>
        <v>8.5000000000000006E-2</v>
      </c>
      <c r="J90" s="21">
        <f t="shared" si="47"/>
        <v>0</v>
      </c>
      <c r="K90" s="21">
        <f t="shared" si="47"/>
        <v>0</v>
      </c>
      <c r="L90" s="21">
        <f t="shared" si="47"/>
        <v>0</v>
      </c>
      <c r="M90" s="21">
        <f t="shared" si="47"/>
        <v>0</v>
      </c>
      <c r="N90" s="21">
        <f t="shared" si="47"/>
        <v>0</v>
      </c>
      <c r="O90" s="21">
        <f t="shared" si="47"/>
        <v>0</v>
      </c>
      <c r="P90" s="21">
        <f t="shared" si="47"/>
        <v>0</v>
      </c>
      <c r="Q90" s="21">
        <f t="shared" si="47"/>
        <v>0</v>
      </c>
      <c r="R90" s="34">
        <f t="shared" si="48"/>
        <v>44</v>
      </c>
      <c r="S90" s="34">
        <f t="shared" si="48"/>
        <v>29</v>
      </c>
      <c r="AL90" s="119">
        <v>26</v>
      </c>
      <c r="AM90" s="119">
        <v>2</v>
      </c>
      <c r="AN90" s="119" t="s">
        <v>926</v>
      </c>
      <c r="AO90" s="119">
        <v>9.0000000000000107</v>
      </c>
      <c r="AP90" s="14">
        <f t="shared" si="30"/>
        <v>85</v>
      </c>
      <c r="AQ90" s="119">
        <v>4</v>
      </c>
      <c r="AR90" s="119"/>
      <c r="AS90" s="119"/>
      <c r="AT90" s="14">
        <f t="shared" si="45"/>
        <v>0</v>
      </c>
      <c r="AU90" s="14">
        <f t="shared" si="32"/>
        <v>0</v>
      </c>
      <c r="AV90" s="14">
        <f t="shared" si="33"/>
        <v>0</v>
      </c>
      <c r="AW90" s="14">
        <f t="shared" si="34"/>
        <v>18</v>
      </c>
      <c r="AX90" s="14">
        <f t="shared" si="35"/>
        <v>0</v>
      </c>
      <c r="AY90" s="14">
        <f t="shared" si="36"/>
        <v>0</v>
      </c>
      <c r="AZ90" s="14">
        <f t="shared" si="37"/>
        <v>19</v>
      </c>
      <c r="BA90" s="14">
        <f t="shared" si="38"/>
        <v>0</v>
      </c>
      <c r="BB90" s="14">
        <f t="shared" si="39"/>
        <v>0</v>
      </c>
      <c r="BC90" s="14">
        <f t="shared" si="40"/>
        <v>0</v>
      </c>
      <c r="BD90" s="14"/>
      <c r="BF90" s="15" t="str">
        <f t="shared" si="41"/>
        <v>橙色基础材料</v>
      </c>
      <c r="BG90" s="15">
        <f t="shared" si="42"/>
        <v>18</v>
      </c>
      <c r="BH90" t="s">
        <v>979</v>
      </c>
      <c r="BI90">
        <v>26000</v>
      </c>
    </row>
    <row r="91" spans="1:63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 t="shared" si="47"/>
        <v>0.82000000000000006</v>
      </c>
      <c r="I91" s="21">
        <f t="shared" si="47"/>
        <v>9.0000000000000011E-2</v>
      </c>
      <c r="J91" s="21">
        <f t="shared" si="47"/>
        <v>0</v>
      </c>
      <c r="K91" s="21">
        <f t="shared" si="47"/>
        <v>0</v>
      </c>
      <c r="L91" s="21">
        <f t="shared" si="47"/>
        <v>0</v>
      </c>
      <c r="M91" s="21">
        <f t="shared" si="47"/>
        <v>0</v>
      </c>
      <c r="N91" s="21">
        <f t="shared" si="47"/>
        <v>0</v>
      </c>
      <c r="O91" s="21">
        <f t="shared" si="47"/>
        <v>0</v>
      </c>
      <c r="P91" s="21">
        <f t="shared" si="47"/>
        <v>0</v>
      </c>
      <c r="Q91" s="21">
        <f t="shared" si="47"/>
        <v>0</v>
      </c>
      <c r="R91" s="34">
        <f t="shared" si="48"/>
        <v>44</v>
      </c>
      <c r="S91" s="34">
        <f t="shared" si="48"/>
        <v>29</v>
      </c>
      <c r="AL91" s="119">
        <v>27</v>
      </c>
      <c r="AM91" s="119">
        <v>3</v>
      </c>
      <c r="AN91" s="119" t="s">
        <v>926</v>
      </c>
      <c r="AO91" s="119">
        <v>9.0000000000000107</v>
      </c>
      <c r="AP91" s="14">
        <f t="shared" si="30"/>
        <v>87</v>
      </c>
      <c r="AQ91" s="119">
        <v>4</v>
      </c>
      <c r="AR91" s="119"/>
      <c r="AS91" s="119"/>
      <c r="AT91" s="14">
        <f t="shared" si="45"/>
        <v>0</v>
      </c>
      <c r="AU91" s="14">
        <f t="shared" si="32"/>
        <v>0</v>
      </c>
      <c r="AV91" s="14">
        <f t="shared" si="33"/>
        <v>0</v>
      </c>
      <c r="AW91" s="14">
        <f t="shared" si="34"/>
        <v>18</v>
      </c>
      <c r="AX91" s="14">
        <f t="shared" si="35"/>
        <v>0</v>
      </c>
      <c r="AY91" s="14">
        <f t="shared" si="36"/>
        <v>0</v>
      </c>
      <c r="AZ91" s="14">
        <f t="shared" si="37"/>
        <v>19</v>
      </c>
      <c r="BA91" s="14">
        <f t="shared" si="38"/>
        <v>0</v>
      </c>
      <c r="BB91" s="14">
        <f t="shared" si="39"/>
        <v>0</v>
      </c>
      <c r="BC91" s="14">
        <f t="shared" si="40"/>
        <v>0</v>
      </c>
      <c r="BD91" s="14"/>
      <c r="BF91" s="15" t="str">
        <f t="shared" si="41"/>
        <v>橙色基础材料</v>
      </c>
      <c r="BG91" s="15">
        <f t="shared" si="42"/>
        <v>18</v>
      </c>
      <c r="BH91" t="s">
        <v>979</v>
      </c>
      <c r="BI91">
        <v>27000</v>
      </c>
    </row>
    <row r="92" spans="1:63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 t="shared" si="47"/>
        <v>0.81</v>
      </c>
      <c r="I92" s="21">
        <f t="shared" si="47"/>
        <v>9.5000000000000001E-2</v>
      </c>
      <c r="J92" s="21">
        <f t="shared" si="47"/>
        <v>0</v>
      </c>
      <c r="K92" s="21">
        <f t="shared" si="47"/>
        <v>0</v>
      </c>
      <c r="L92" s="21">
        <f t="shared" si="47"/>
        <v>0</v>
      </c>
      <c r="M92" s="21">
        <f t="shared" si="47"/>
        <v>0</v>
      </c>
      <c r="N92" s="21">
        <f t="shared" si="47"/>
        <v>0</v>
      </c>
      <c r="O92" s="21">
        <f t="shared" si="47"/>
        <v>0</v>
      </c>
      <c r="P92" s="21">
        <f t="shared" si="47"/>
        <v>0</v>
      </c>
      <c r="Q92" s="21">
        <f t="shared" si="47"/>
        <v>0</v>
      </c>
      <c r="R92" s="34">
        <f t="shared" si="48"/>
        <v>44</v>
      </c>
      <c r="S92" s="34">
        <f t="shared" si="48"/>
        <v>29</v>
      </c>
      <c r="AL92" s="119">
        <v>28</v>
      </c>
      <c r="AM92" s="119">
        <v>1</v>
      </c>
      <c r="AN92" s="119" t="s">
        <v>926</v>
      </c>
      <c r="AO92" s="119">
        <v>9.0000000000000107</v>
      </c>
      <c r="AP92" s="14">
        <f t="shared" si="30"/>
        <v>90</v>
      </c>
      <c r="AQ92" s="119">
        <v>4</v>
      </c>
      <c r="AR92" s="119"/>
      <c r="AS92" s="119"/>
      <c r="AT92" s="14">
        <f t="shared" si="45"/>
        <v>0</v>
      </c>
      <c r="AU92" s="14">
        <f t="shared" si="32"/>
        <v>0</v>
      </c>
      <c r="AV92" s="14">
        <f t="shared" si="33"/>
        <v>0</v>
      </c>
      <c r="AW92" s="14">
        <f t="shared" si="34"/>
        <v>18</v>
      </c>
      <c r="AX92" s="14">
        <f t="shared" si="35"/>
        <v>0</v>
      </c>
      <c r="AY92" s="14">
        <f t="shared" si="36"/>
        <v>0</v>
      </c>
      <c r="AZ92" s="14">
        <f t="shared" si="37"/>
        <v>19</v>
      </c>
      <c r="BA92" s="14">
        <f t="shared" si="38"/>
        <v>0</v>
      </c>
      <c r="BB92" s="14">
        <f t="shared" si="39"/>
        <v>0</v>
      </c>
      <c r="BC92" s="14">
        <f t="shared" si="40"/>
        <v>0</v>
      </c>
      <c r="BD92" s="14"/>
      <c r="BF92" s="15" t="str">
        <f t="shared" si="41"/>
        <v>橙色基础材料</v>
      </c>
      <c r="BG92" s="15">
        <f t="shared" si="42"/>
        <v>18</v>
      </c>
      <c r="BH92" t="s">
        <v>979</v>
      </c>
      <c r="BI92">
        <v>28000</v>
      </c>
    </row>
    <row r="93" spans="1:63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 t="shared" si="47"/>
        <v>0.8</v>
      </c>
      <c r="I93" s="21">
        <f t="shared" si="47"/>
        <v>0.1</v>
      </c>
      <c r="J93" s="21">
        <f t="shared" si="47"/>
        <v>0</v>
      </c>
      <c r="K93" s="21">
        <f t="shared" si="47"/>
        <v>0</v>
      </c>
      <c r="L93" s="21">
        <f t="shared" si="47"/>
        <v>0</v>
      </c>
      <c r="M93" s="21">
        <f t="shared" si="47"/>
        <v>0</v>
      </c>
      <c r="N93" s="21">
        <f t="shared" si="47"/>
        <v>0</v>
      </c>
      <c r="O93" s="21">
        <f t="shared" si="47"/>
        <v>0</v>
      </c>
      <c r="P93" s="21">
        <f t="shared" si="47"/>
        <v>0</v>
      </c>
      <c r="Q93" s="21">
        <f t="shared" si="47"/>
        <v>0</v>
      </c>
      <c r="R93" s="34">
        <f t="shared" si="48"/>
        <v>45</v>
      </c>
      <c r="S93" s="34">
        <f t="shared" si="48"/>
        <v>30</v>
      </c>
      <c r="AL93" s="119">
        <v>29</v>
      </c>
      <c r="AM93" s="119">
        <v>2</v>
      </c>
      <c r="AN93" s="119" t="s">
        <v>973</v>
      </c>
      <c r="AO93" s="119">
        <v>9.0000000000000107</v>
      </c>
      <c r="AP93" s="14">
        <f t="shared" si="30"/>
        <v>92</v>
      </c>
      <c r="AQ93" s="119">
        <v>4</v>
      </c>
      <c r="AR93" s="119"/>
      <c r="AS93" s="119"/>
      <c r="AT93" s="14">
        <f t="shared" si="45"/>
        <v>0</v>
      </c>
      <c r="AU93" s="14">
        <f t="shared" si="32"/>
        <v>0</v>
      </c>
      <c r="AV93" s="14">
        <f t="shared" si="33"/>
        <v>0</v>
      </c>
      <c r="AW93" s="14">
        <f t="shared" si="34"/>
        <v>21</v>
      </c>
      <c r="AX93" s="14">
        <f t="shared" si="35"/>
        <v>0</v>
      </c>
      <c r="AY93" s="14">
        <f t="shared" si="36"/>
        <v>0</v>
      </c>
      <c r="AZ93" s="14">
        <f t="shared" si="37"/>
        <v>0</v>
      </c>
      <c r="BA93" s="14">
        <f t="shared" si="38"/>
        <v>7</v>
      </c>
      <c r="BB93" s="14">
        <f t="shared" si="39"/>
        <v>0</v>
      </c>
      <c r="BC93" s="14">
        <f t="shared" si="40"/>
        <v>0</v>
      </c>
      <c r="BD93" s="14"/>
      <c r="BF93" s="15" t="str">
        <f t="shared" si="41"/>
        <v>橙色基础材料</v>
      </c>
      <c r="BG93" s="15">
        <f t="shared" si="42"/>
        <v>21</v>
      </c>
      <c r="BH93" t="s">
        <v>979</v>
      </c>
      <c r="BI93">
        <v>29000</v>
      </c>
    </row>
    <row r="94" spans="1:63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 t="shared" si="47"/>
        <v>0.75499999999999989</v>
      </c>
      <c r="I94" s="21">
        <f t="shared" si="47"/>
        <v>0.1225</v>
      </c>
      <c r="J94" s="21">
        <f t="shared" si="47"/>
        <v>0</v>
      </c>
      <c r="K94" s="21">
        <f t="shared" si="47"/>
        <v>0</v>
      </c>
      <c r="L94" s="21">
        <f t="shared" si="47"/>
        <v>0</v>
      </c>
      <c r="M94" s="21">
        <f t="shared" si="47"/>
        <v>0</v>
      </c>
      <c r="N94" s="21">
        <f t="shared" si="47"/>
        <v>0</v>
      </c>
      <c r="O94" s="21">
        <f t="shared" si="47"/>
        <v>0</v>
      </c>
      <c r="P94" s="21">
        <f t="shared" si="47"/>
        <v>0</v>
      </c>
      <c r="Q94" s="21">
        <f t="shared" si="47"/>
        <v>0</v>
      </c>
      <c r="R94" s="34">
        <f t="shared" si="48"/>
        <v>46</v>
      </c>
      <c r="S94" s="34">
        <f t="shared" si="48"/>
        <v>31</v>
      </c>
      <c r="AL94" s="119">
        <v>30</v>
      </c>
      <c r="AM94" s="119">
        <v>3</v>
      </c>
      <c r="AN94" s="119" t="s">
        <v>973</v>
      </c>
      <c r="AO94" s="119">
        <v>9.0000000000000107</v>
      </c>
      <c r="AP94" s="14">
        <f t="shared" si="30"/>
        <v>95</v>
      </c>
      <c r="AQ94" s="119">
        <v>4</v>
      </c>
      <c r="AR94" s="119"/>
      <c r="AS94" s="119"/>
      <c r="AT94" s="14">
        <f t="shared" si="45"/>
        <v>0</v>
      </c>
      <c r="AU94" s="14">
        <f t="shared" si="32"/>
        <v>0</v>
      </c>
      <c r="AV94" s="14">
        <f t="shared" si="33"/>
        <v>0</v>
      </c>
      <c r="AW94" s="14">
        <f t="shared" si="34"/>
        <v>21</v>
      </c>
      <c r="AX94" s="14">
        <f t="shared" si="35"/>
        <v>0</v>
      </c>
      <c r="AY94" s="14">
        <f t="shared" si="36"/>
        <v>0</v>
      </c>
      <c r="AZ94" s="14">
        <f t="shared" si="37"/>
        <v>0</v>
      </c>
      <c r="BA94" s="14">
        <f t="shared" si="38"/>
        <v>7</v>
      </c>
      <c r="BB94" s="14">
        <f t="shared" si="39"/>
        <v>0</v>
      </c>
      <c r="BC94" s="14">
        <f t="shared" si="40"/>
        <v>0</v>
      </c>
      <c r="BD94" s="14"/>
      <c r="BF94" s="15" t="str">
        <f t="shared" si="41"/>
        <v>橙色基础材料</v>
      </c>
      <c r="BG94" s="15">
        <f t="shared" si="42"/>
        <v>21</v>
      </c>
      <c r="BH94" t="s">
        <v>979</v>
      </c>
      <c r="BI94">
        <v>30000</v>
      </c>
    </row>
    <row r="95" spans="1:63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 t="shared" si="47"/>
        <v>0.74750000000000005</v>
      </c>
      <c r="I95" s="21">
        <f t="shared" si="47"/>
        <v>0.12625</v>
      </c>
      <c r="J95" s="21">
        <f t="shared" si="47"/>
        <v>0</v>
      </c>
      <c r="K95" s="21">
        <f t="shared" si="47"/>
        <v>0</v>
      </c>
      <c r="L95" s="21">
        <f t="shared" si="47"/>
        <v>0</v>
      </c>
      <c r="M95" s="21">
        <f t="shared" si="47"/>
        <v>0</v>
      </c>
      <c r="N95" s="21">
        <f t="shared" si="47"/>
        <v>0</v>
      </c>
      <c r="O95" s="21">
        <f t="shared" si="47"/>
        <v>0</v>
      </c>
      <c r="P95" s="21">
        <f t="shared" si="47"/>
        <v>0</v>
      </c>
      <c r="Q95" s="21">
        <f t="shared" si="47"/>
        <v>0</v>
      </c>
      <c r="R95" s="34">
        <f t="shared" si="48"/>
        <v>46</v>
      </c>
      <c r="S95" s="34">
        <f t="shared" si="48"/>
        <v>31</v>
      </c>
      <c r="AL95" s="119">
        <v>31</v>
      </c>
      <c r="AM95" s="119">
        <v>1</v>
      </c>
      <c r="AN95" s="119" t="s">
        <v>973</v>
      </c>
      <c r="AO95" s="119">
        <v>9.0000000000000107</v>
      </c>
      <c r="AP95" s="14">
        <f t="shared" si="30"/>
        <v>97</v>
      </c>
      <c r="AQ95" s="119">
        <v>4</v>
      </c>
      <c r="AR95" s="119"/>
      <c r="AS95" s="119"/>
      <c r="AT95" s="14">
        <f t="shared" si="45"/>
        <v>0</v>
      </c>
      <c r="AU95" s="14">
        <f t="shared" si="32"/>
        <v>0</v>
      </c>
      <c r="AV95" s="14">
        <f t="shared" si="33"/>
        <v>0</v>
      </c>
      <c r="AW95" s="14">
        <f t="shared" si="34"/>
        <v>21</v>
      </c>
      <c r="AX95" s="14">
        <f t="shared" si="35"/>
        <v>0</v>
      </c>
      <c r="AY95" s="14">
        <f t="shared" si="36"/>
        <v>0</v>
      </c>
      <c r="AZ95" s="14">
        <f t="shared" si="37"/>
        <v>0</v>
      </c>
      <c r="BA95" s="14">
        <f t="shared" si="38"/>
        <v>7</v>
      </c>
      <c r="BB95" s="14">
        <f t="shared" si="39"/>
        <v>0</v>
      </c>
      <c r="BC95" s="14">
        <f t="shared" si="40"/>
        <v>0</v>
      </c>
      <c r="BD95" s="14"/>
      <c r="BF95" s="15" t="str">
        <f t="shared" si="41"/>
        <v>橙色基础材料</v>
      </c>
      <c r="BG95" s="15">
        <f t="shared" si="42"/>
        <v>21</v>
      </c>
      <c r="BH95" t="s">
        <v>979</v>
      </c>
      <c r="BI95">
        <v>31000</v>
      </c>
    </row>
    <row r="96" spans="1:63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 t="shared" si="47"/>
        <v>0.74</v>
      </c>
      <c r="I96" s="21">
        <f t="shared" si="47"/>
        <v>0.13</v>
      </c>
      <c r="J96" s="21">
        <f t="shared" si="47"/>
        <v>0</v>
      </c>
      <c r="K96" s="21">
        <f t="shared" si="47"/>
        <v>0</v>
      </c>
      <c r="L96" s="21">
        <f t="shared" si="47"/>
        <v>0</v>
      </c>
      <c r="M96" s="21">
        <f t="shared" si="47"/>
        <v>0</v>
      </c>
      <c r="N96" s="21">
        <f t="shared" si="47"/>
        <v>0</v>
      </c>
      <c r="O96" s="21">
        <f t="shared" si="47"/>
        <v>0</v>
      </c>
      <c r="P96" s="21">
        <f t="shared" si="47"/>
        <v>0</v>
      </c>
      <c r="Q96" s="21">
        <f t="shared" si="47"/>
        <v>0</v>
      </c>
      <c r="R96" s="34">
        <f t="shared" si="48"/>
        <v>47</v>
      </c>
      <c r="S96" s="34">
        <f t="shared" si="48"/>
        <v>32</v>
      </c>
      <c r="AL96" s="119">
        <v>32</v>
      </c>
      <c r="AM96" s="119">
        <v>2</v>
      </c>
      <c r="AN96" s="119" t="s">
        <v>974</v>
      </c>
      <c r="AO96" s="119">
        <v>9.0000000000000107</v>
      </c>
      <c r="AP96" s="14">
        <f t="shared" si="30"/>
        <v>100</v>
      </c>
      <c r="AQ96" s="119">
        <v>4</v>
      </c>
      <c r="AR96" s="119"/>
      <c r="AS96" s="119"/>
      <c r="AT96" s="14">
        <f t="shared" si="45"/>
        <v>0</v>
      </c>
      <c r="AU96" s="14">
        <f t="shared" si="32"/>
        <v>0</v>
      </c>
      <c r="AV96" s="14">
        <f t="shared" si="33"/>
        <v>0</v>
      </c>
      <c r="AW96" s="14">
        <f t="shared" si="34"/>
        <v>21</v>
      </c>
      <c r="AX96" s="14">
        <f t="shared" si="35"/>
        <v>0</v>
      </c>
      <c r="AY96" s="14">
        <f t="shared" si="36"/>
        <v>0</v>
      </c>
      <c r="AZ96" s="14">
        <f t="shared" si="37"/>
        <v>0</v>
      </c>
      <c r="BA96" s="14">
        <f t="shared" si="38"/>
        <v>10</v>
      </c>
      <c r="BB96" s="14">
        <f t="shared" si="39"/>
        <v>0</v>
      </c>
      <c r="BC96" s="14">
        <f t="shared" si="40"/>
        <v>1</v>
      </c>
      <c r="BD96" s="14"/>
      <c r="BF96" t="s">
        <v>980</v>
      </c>
      <c r="BG96">
        <v>1</v>
      </c>
      <c r="BH96" s="15" t="str">
        <f t="shared" ref="BH96:BH116" si="49">INDEX($AT$63:$BC$63,AQ96)</f>
        <v>橙色基础材料</v>
      </c>
      <c r="BI96" s="15">
        <f t="shared" ref="BI96:BI116" si="50">INDEX(AT96:BC96,AQ96)</f>
        <v>21</v>
      </c>
      <c r="BJ96" t="s">
        <v>979</v>
      </c>
      <c r="BK96">
        <v>32000</v>
      </c>
    </row>
    <row r="97" spans="1:63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 t="shared" si="47"/>
        <v>0.73250000000000015</v>
      </c>
      <c r="I97" s="21">
        <f t="shared" si="47"/>
        <v>0.13375000000000001</v>
      </c>
      <c r="J97" s="21">
        <f t="shared" si="47"/>
        <v>0</v>
      </c>
      <c r="K97" s="21">
        <f t="shared" si="47"/>
        <v>0</v>
      </c>
      <c r="L97" s="21">
        <f t="shared" si="47"/>
        <v>0</v>
      </c>
      <c r="M97" s="21">
        <f t="shared" si="47"/>
        <v>0</v>
      </c>
      <c r="N97" s="21">
        <f t="shared" si="47"/>
        <v>0</v>
      </c>
      <c r="O97" s="21">
        <f t="shared" si="47"/>
        <v>0</v>
      </c>
      <c r="P97" s="21">
        <f t="shared" si="47"/>
        <v>0</v>
      </c>
      <c r="Q97" s="21">
        <f t="shared" si="47"/>
        <v>0</v>
      </c>
      <c r="R97" s="34">
        <f t="shared" si="48"/>
        <v>47</v>
      </c>
      <c r="S97" s="34">
        <f t="shared" si="48"/>
        <v>32</v>
      </c>
      <c r="AL97" s="119">
        <v>33</v>
      </c>
      <c r="AM97" s="119">
        <v>3</v>
      </c>
      <c r="AN97" s="119" t="s">
        <v>974</v>
      </c>
      <c r="AO97" s="119">
        <v>9.0000000000000107</v>
      </c>
      <c r="AP97" s="14">
        <f t="shared" si="30"/>
        <v>102</v>
      </c>
      <c r="AQ97" s="119">
        <v>4</v>
      </c>
      <c r="AR97" s="119"/>
      <c r="AS97" s="119"/>
      <c r="AT97" s="14">
        <f t="shared" si="45"/>
        <v>0</v>
      </c>
      <c r="AU97" s="14">
        <f t="shared" si="32"/>
        <v>0</v>
      </c>
      <c r="AV97" s="14">
        <f t="shared" si="33"/>
        <v>0</v>
      </c>
      <c r="AW97" s="14">
        <f t="shared" si="34"/>
        <v>21</v>
      </c>
      <c r="AX97" s="14">
        <f t="shared" si="35"/>
        <v>0</v>
      </c>
      <c r="AY97" s="14">
        <f t="shared" si="36"/>
        <v>0</v>
      </c>
      <c r="AZ97" s="14">
        <f t="shared" si="37"/>
        <v>0</v>
      </c>
      <c r="BA97" s="14">
        <f t="shared" si="38"/>
        <v>10</v>
      </c>
      <c r="BB97" s="14">
        <f t="shared" si="39"/>
        <v>0</v>
      </c>
      <c r="BC97" s="14">
        <f t="shared" si="40"/>
        <v>1</v>
      </c>
      <c r="BD97" s="14"/>
      <c r="BF97" t="s">
        <v>980</v>
      </c>
      <c r="BG97">
        <v>1</v>
      </c>
      <c r="BH97" s="15" t="str">
        <f t="shared" si="49"/>
        <v>橙色基础材料</v>
      </c>
      <c r="BI97" s="15">
        <f t="shared" si="50"/>
        <v>21</v>
      </c>
      <c r="BJ97" t="s">
        <v>979</v>
      </c>
      <c r="BK97">
        <v>33000</v>
      </c>
    </row>
    <row r="98" spans="1:63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 t="shared" si="47"/>
        <v>0.72500000000000009</v>
      </c>
      <c r="I98" s="21">
        <f t="shared" si="47"/>
        <v>0.13750000000000001</v>
      </c>
      <c r="J98" s="21">
        <f t="shared" si="47"/>
        <v>0</v>
      </c>
      <c r="K98" s="21">
        <f t="shared" si="47"/>
        <v>0</v>
      </c>
      <c r="L98" s="21">
        <f t="shared" si="47"/>
        <v>0</v>
      </c>
      <c r="M98" s="21">
        <f t="shared" si="47"/>
        <v>0</v>
      </c>
      <c r="N98" s="21">
        <f t="shared" si="47"/>
        <v>0</v>
      </c>
      <c r="O98" s="21">
        <f t="shared" si="47"/>
        <v>0</v>
      </c>
      <c r="P98" s="21">
        <f t="shared" si="47"/>
        <v>0</v>
      </c>
      <c r="Q98" s="21">
        <f t="shared" si="47"/>
        <v>0</v>
      </c>
      <c r="R98" s="34">
        <f t="shared" si="48"/>
        <v>47</v>
      </c>
      <c r="S98" s="34">
        <f t="shared" si="48"/>
        <v>32</v>
      </c>
      <c r="AL98" s="119">
        <v>34</v>
      </c>
      <c r="AM98" s="119">
        <v>1</v>
      </c>
      <c r="AN98" s="119" t="s">
        <v>974</v>
      </c>
      <c r="AO98" s="119">
        <v>9.0000000000000107</v>
      </c>
      <c r="AP98" s="14">
        <f t="shared" si="30"/>
        <v>105</v>
      </c>
      <c r="AQ98" s="119">
        <v>4</v>
      </c>
      <c r="AR98" s="119"/>
      <c r="AS98" s="119"/>
      <c r="AT98" s="14">
        <f t="shared" si="45"/>
        <v>0</v>
      </c>
      <c r="AU98" s="14">
        <f t="shared" si="32"/>
        <v>0</v>
      </c>
      <c r="AV98" s="14">
        <f t="shared" si="33"/>
        <v>0</v>
      </c>
      <c r="AW98" s="14">
        <f t="shared" si="34"/>
        <v>24</v>
      </c>
      <c r="AX98" s="14">
        <f t="shared" si="35"/>
        <v>0</v>
      </c>
      <c r="AY98" s="14">
        <f t="shared" si="36"/>
        <v>0</v>
      </c>
      <c r="AZ98" s="14">
        <f t="shared" si="37"/>
        <v>0</v>
      </c>
      <c r="BA98" s="14">
        <f t="shared" si="38"/>
        <v>10</v>
      </c>
      <c r="BB98" s="14">
        <f t="shared" si="39"/>
        <v>0</v>
      </c>
      <c r="BC98" s="14">
        <f t="shared" si="40"/>
        <v>1</v>
      </c>
      <c r="BD98" s="14"/>
      <c r="BF98" t="s">
        <v>980</v>
      </c>
      <c r="BG98">
        <v>1</v>
      </c>
      <c r="BH98" s="15" t="str">
        <f t="shared" si="49"/>
        <v>橙色基础材料</v>
      </c>
      <c r="BI98" s="15">
        <f t="shared" si="50"/>
        <v>24</v>
      </c>
      <c r="BJ98" t="s">
        <v>979</v>
      </c>
      <c r="BK98">
        <v>34000</v>
      </c>
    </row>
    <row r="99" spans="1:63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 t="shared" ref="H99:Q108" si="51">(INDEX(H$7:H$27,$B99)*(1-$D99)+INDEX(H$7:H$27,$B99+1)*$D99)*H$4*$B$2</f>
        <v>0.71750000000000003</v>
      </c>
      <c r="I99" s="21">
        <f t="shared" si="51"/>
        <v>0.14124999999999999</v>
      </c>
      <c r="J99" s="21">
        <f t="shared" si="51"/>
        <v>0</v>
      </c>
      <c r="K99" s="21">
        <f t="shared" si="51"/>
        <v>0</v>
      </c>
      <c r="L99" s="21">
        <f t="shared" si="51"/>
        <v>0</v>
      </c>
      <c r="M99" s="21">
        <f t="shared" si="51"/>
        <v>0</v>
      </c>
      <c r="N99" s="21">
        <f t="shared" si="51"/>
        <v>0</v>
      </c>
      <c r="O99" s="21">
        <f t="shared" si="51"/>
        <v>0</v>
      </c>
      <c r="P99" s="21">
        <f t="shared" si="51"/>
        <v>0</v>
      </c>
      <c r="Q99" s="21">
        <f t="shared" si="51"/>
        <v>0</v>
      </c>
      <c r="R99" s="34">
        <f t="shared" si="48"/>
        <v>47</v>
      </c>
      <c r="S99" s="34">
        <f t="shared" si="48"/>
        <v>32</v>
      </c>
      <c r="AL99" s="119">
        <v>35</v>
      </c>
      <c r="AM99" s="119">
        <v>2</v>
      </c>
      <c r="AN99" s="119" t="s">
        <v>916</v>
      </c>
      <c r="AO99" s="119">
        <v>9.0000000000000107</v>
      </c>
      <c r="AP99" s="14">
        <f t="shared" si="30"/>
        <v>107</v>
      </c>
      <c r="AQ99" s="119">
        <v>4</v>
      </c>
      <c r="AR99" s="119"/>
      <c r="AS99" s="119"/>
      <c r="AT99" s="14">
        <f t="shared" si="45"/>
        <v>0</v>
      </c>
      <c r="AU99" s="14">
        <f t="shared" si="32"/>
        <v>0</v>
      </c>
      <c r="AV99" s="14">
        <f t="shared" si="33"/>
        <v>0</v>
      </c>
      <c r="AW99" s="14">
        <f t="shared" si="34"/>
        <v>24</v>
      </c>
      <c r="AX99" s="14">
        <f t="shared" si="35"/>
        <v>0</v>
      </c>
      <c r="AY99" s="14">
        <f t="shared" si="36"/>
        <v>0</v>
      </c>
      <c r="AZ99" s="14">
        <f t="shared" si="37"/>
        <v>0</v>
      </c>
      <c r="BA99" s="14">
        <f t="shared" si="38"/>
        <v>13</v>
      </c>
      <c r="BB99" s="14">
        <f t="shared" si="39"/>
        <v>0</v>
      </c>
      <c r="BC99" s="14">
        <f t="shared" si="40"/>
        <v>1</v>
      </c>
      <c r="BD99" s="14"/>
      <c r="BF99" t="s">
        <v>980</v>
      </c>
      <c r="BG99">
        <v>1</v>
      </c>
      <c r="BH99" s="15" t="str">
        <f t="shared" si="49"/>
        <v>橙色基础材料</v>
      </c>
      <c r="BI99" s="15">
        <f t="shared" si="50"/>
        <v>24</v>
      </c>
      <c r="BJ99" t="s">
        <v>979</v>
      </c>
      <c r="BK99">
        <v>35000</v>
      </c>
    </row>
    <row r="100" spans="1:63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 t="shared" si="51"/>
        <v>0.71000000000000008</v>
      </c>
      <c r="I100" s="21">
        <f t="shared" si="51"/>
        <v>0.14500000000000002</v>
      </c>
      <c r="J100" s="21">
        <f t="shared" si="51"/>
        <v>0</v>
      </c>
      <c r="K100" s="21">
        <f t="shared" si="51"/>
        <v>0</v>
      </c>
      <c r="L100" s="21">
        <f t="shared" si="51"/>
        <v>0</v>
      </c>
      <c r="M100" s="21">
        <f t="shared" si="51"/>
        <v>0</v>
      </c>
      <c r="N100" s="21">
        <f t="shared" si="51"/>
        <v>0</v>
      </c>
      <c r="O100" s="21">
        <f t="shared" si="51"/>
        <v>0</v>
      </c>
      <c r="P100" s="21">
        <f t="shared" si="51"/>
        <v>0</v>
      </c>
      <c r="Q100" s="21">
        <f t="shared" si="51"/>
        <v>0</v>
      </c>
      <c r="R100" s="34">
        <f t="shared" si="48"/>
        <v>48</v>
      </c>
      <c r="S100" s="34">
        <f t="shared" si="48"/>
        <v>33</v>
      </c>
      <c r="AL100" s="119">
        <v>36</v>
      </c>
      <c r="AM100" s="119">
        <v>3</v>
      </c>
      <c r="AN100" s="119" t="s">
        <v>916</v>
      </c>
      <c r="AO100" s="119">
        <v>9.0000000000000107</v>
      </c>
      <c r="AP100" s="14">
        <f t="shared" si="30"/>
        <v>110</v>
      </c>
      <c r="AQ100" s="119">
        <v>4</v>
      </c>
      <c r="AR100" s="119"/>
      <c r="AS100" s="119"/>
      <c r="AT100" s="14">
        <f t="shared" si="45"/>
        <v>0</v>
      </c>
      <c r="AU100" s="14">
        <f t="shared" si="32"/>
        <v>0</v>
      </c>
      <c r="AV100" s="14">
        <f t="shared" si="33"/>
        <v>0</v>
      </c>
      <c r="AW100" s="14">
        <f t="shared" si="34"/>
        <v>24</v>
      </c>
      <c r="AX100" s="14">
        <f t="shared" si="35"/>
        <v>0</v>
      </c>
      <c r="AY100" s="14">
        <f t="shared" si="36"/>
        <v>0</v>
      </c>
      <c r="AZ100" s="14">
        <f t="shared" si="37"/>
        <v>0</v>
      </c>
      <c r="BA100" s="14">
        <f t="shared" si="38"/>
        <v>13</v>
      </c>
      <c r="BB100" s="14">
        <f t="shared" si="39"/>
        <v>0</v>
      </c>
      <c r="BC100" s="14">
        <f t="shared" si="40"/>
        <v>1</v>
      </c>
      <c r="BD100" s="14"/>
      <c r="BF100" t="s">
        <v>980</v>
      </c>
      <c r="BG100">
        <v>1</v>
      </c>
      <c r="BH100" s="15" t="str">
        <f t="shared" si="49"/>
        <v>橙色基础材料</v>
      </c>
      <c r="BI100" s="15">
        <f t="shared" si="50"/>
        <v>24</v>
      </c>
      <c r="BJ100" t="s">
        <v>979</v>
      </c>
      <c r="BK100">
        <v>36000</v>
      </c>
    </row>
    <row r="101" spans="1:63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 t="shared" si="51"/>
        <v>0.70250000000000001</v>
      </c>
      <c r="I101" s="21">
        <f t="shared" si="51"/>
        <v>0.14874999999999999</v>
      </c>
      <c r="J101" s="21">
        <f t="shared" si="51"/>
        <v>0</v>
      </c>
      <c r="K101" s="21">
        <f t="shared" si="51"/>
        <v>0</v>
      </c>
      <c r="L101" s="21">
        <f t="shared" si="51"/>
        <v>0</v>
      </c>
      <c r="M101" s="21">
        <f t="shared" si="51"/>
        <v>0</v>
      </c>
      <c r="N101" s="21">
        <f t="shared" si="51"/>
        <v>0</v>
      </c>
      <c r="O101" s="21">
        <f t="shared" si="51"/>
        <v>0</v>
      </c>
      <c r="P101" s="21">
        <f t="shared" si="51"/>
        <v>0</v>
      </c>
      <c r="Q101" s="21">
        <f t="shared" si="51"/>
        <v>0</v>
      </c>
      <c r="R101" s="34">
        <f t="shared" si="48"/>
        <v>48</v>
      </c>
      <c r="S101" s="34">
        <f t="shared" si="48"/>
        <v>33</v>
      </c>
      <c r="AL101" s="119">
        <v>37</v>
      </c>
      <c r="AM101" s="119">
        <v>1</v>
      </c>
      <c r="AN101" s="119" t="s">
        <v>916</v>
      </c>
      <c r="AO101" s="119">
        <v>9.0000000000000107</v>
      </c>
      <c r="AP101" s="14">
        <f t="shared" si="30"/>
        <v>112</v>
      </c>
      <c r="AQ101" s="119">
        <v>4</v>
      </c>
      <c r="AR101" s="119"/>
      <c r="AS101" s="119"/>
      <c r="AT101" s="14">
        <f t="shared" si="45"/>
        <v>0</v>
      </c>
      <c r="AU101" s="14">
        <f t="shared" si="32"/>
        <v>0</v>
      </c>
      <c r="AV101" s="14">
        <f t="shared" si="33"/>
        <v>0</v>
      </c>
      <c r="AW101" s="14">
        <f t="shared" si="34"/>
        <v>24</v>
      </c>
      <c r="AX101" s="14">
        <f t="shared" si="35"/>
        <v>0</v>
      </c>
      <c r="AY101" s="14">
        <f t="shared" si="36"/>
        <v>0</v>
      </c>
      <c r="AZ101" s="14">
        <f t="shared" si="37"/>
        <v>0</v>
      </c>
      <c r="BA101" s="14">
        <f t="shared" si="38"/>
        <v>14</v>
      </c>
      <c r="BB101" s="14">
        <f t="shared" si="39"/>
        <v>0</v>
      </c>
      <c r="BC101" s="14">
        <f t="shared" si="40"/>
        <v>1</v>
      </c>
      <c r="BD101" s="14"/>
      <c r="BF101" t="s">
        <v>980</v>
      </c>
      <c r="BG101">
        <v>1</v>
      </c>
      <c r="BH101" s="15" t="str">
        <f t="shared" si="49"/>
        <v>橙色基础材料</v>
      </c>
      <c r="BI101" s="15">
        <f t="shared" si="50"/>
        <v>24</v>
      </c>
      <c r="BJ101" t="s">
        <v>979</v>
      </c>
      <c r="BK101">
        <v>37000</v>
      </c>
    </row>
    <row r="102" spans="1:63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 t="shared" si="51"/>
        <v>0.69500000000000006</v>
      </c>
      <c r="I102" s="21">
        <f t="shared" si="51"/>
        <v>0.1525</v>
      </c>
      <c r="J102" s="21">
        <f t="shared" si="51"/>
        <v>0</v>
      </c>
      <c r="K102" s="21">
        <f t="shared" si="51"/>
        <v>0</v>
      </c>
      <c r="L102" s="21">
        <f t="shared" si="51"/>
        <v>0</v>
      </c>
      <c r="M102" s="21">
        <f t="shared" si="51"/>
        <v>0</v>
      </c>
      <c r="N102" s="21">
        <f t="shared" si="51"/>
        <v>0</v>
      </c>
      <c r="O102" s="21">
        <f t="shared" si="51"/>
        <v>0</v>
      </c>
      <c r="P102" s="21">
        <f t="shared" si="51"/>
        <v>0</v>
      </c>
      <c r="Q102" s="21">
        <f t="shared" si="51"/>
        <v>0</v>
      </c>
      <c r="R102" s="34">
        <f t="shared" si="48"/>
        <v>48</v>
      </c>
      <c r="S102" s="34">
        <f t="shared" si="48"/>
        <v>33</v>
      </c>
      <c r="AL102" s="119">
        <v>38</v>
      </c>
      <c r="AM102" s="119">
        <v>2</v>
      </c>
      <c r="AN102" s="119" t="s">
        <v>975</v>
      </c>
      <c r="AO102" s="119">
        <v>9.0000000000000107</v>
      </c>
      <c r="AP102" s="14">
        <f t="shared" si="30"/>
        <v>115</v>
      </c>
      <c r="AQ102" s="119">
        <v>5</v>
      </c>
      <c r="AR102" s="119"/>
      <c r="AS102" s="119"/>
      <c r="AT102" s="14">
        <f t="shared" si="45"/>
        <v>0</v>
      </c>
      <c r="AU102" s="14">
        <f t="shared" si="32"/>
        <v>0</v>
      </c>
      <c r="AV102" s="14">
        <f t="shared" si="33"/>
        <v>0</v>
      </c>
      <c r="AW102" s="14">
        <f t="shared" si="34"/>
        <v>0</v>
      </c>
      <c r="AX102" s="14">
        <f t="shared" si="35"/>
        <v>9</v>
      </c>
      <c r="AY102" s="14">
        <f t="shared" si="36"/>
        <v>0</v>
      </c>
      <c r="AZ102" s="14">
        <f t="shared" si="37"/>
        <v>0</v>
      </c>
      <c r="BA102" s="14">
        <f t="shared" si="38"/>
        <v>17</v>
      </c>
      <c r="BB102" s="14">
        <f t="shared" si="39"/>
        <v>0</v>
      </c>
      <c r="BC102" s="14">
        <f t="shared" si="40"/>
        <v>1</v>
      </c>
      <c r="BD102" s="14"/>
      <c r="BF102" t="s">
        <v>980</v>
      </c>
      <c r="BG102">
        <v>1</v>
      </c>
      <c r="BH102" s="15" t="str">
        <f t="shared" si="49"/>
        <v>红色基础材料</v>
      </c>
      <c r="BI102" s="15">
        <f t="shared" si="50"/>
        <v>9</v>
      </c>
      <c r="BJ102" t="s">
        <v>979</v>
      </c>
      <c r="BK102">
        <v>38000</v>
      </c>
    </row>
    <row r="103" spans="1:63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 t="shared" si="51"/>
        <v>0.6875</v>
      </c>
      <c r="I103" s="21">
        <f t="shared" si="51"/>
        <v>0.15624999999999997</v>
      </c>
      <c r="J103" s="21">
        <f t="shared" si="51"/>
        <v>0</v>
      </c>
      <c r="K103" s="21">
        <f t="shared" si="51"/>
        <v>0</v>
      </c>
      <c r="L103" s="21">
        <f t="shared" si="51"/>
        <v>0</v>
      </c>
      <c r="M103" s="21">
        <f t="shared" si="51"/>
        <v>0</v>
      </c>
      <c r="N103" s="21">
        <f t="shared" si="51"/>
        <v>0</v>
      </c>
      <c r="O103" s="21">
        <f t="shared" si="51"/>
        <v>0</v>
      </c>
      <c r="P103" s="21">
        <f t="shared" si="51"/>
        <v>0</v>
      </c>
      <c r="Q103" s="21">
        <f t="shared" si="51"/>
        <v>0</v>
      </c>
      <c r="R103" s="34">
        <f t="shared" si="48"/>
        <v>48</v>
      </c>
      <c r="S103" s="34">
        <f t="shared" si="48"/>
        <v>33</v>
      </c>
      <c r="AL103" s="119">
        <v>39</v>
      </c>
      <c r="AM103" s="119">
        <v>3</v>
      </c>
      <c r="AN103" s="119" t="s">
        <v>975</v>
      </c>
      <c r="AO103" s="119">
        <v>9.0000000000000107</v>
      </c>
      <c r="AP103" s="14">
        <f t="shared" si="30"/>
        <v>117</v>
      </c>
      <c r="AQ103" s="119">
        <v>5</v>
      </c>
      <c r="AR103" s="119"/>
      <c r="AS103" s="119"/>
      <c r="AT103" s="14">
        <f t="shared" si="45"/>
        <v>0</v>
      </c>
      <c r="AU103" s="14">
        <f t="shared" si="32"/>
        <v>0</v>
      </c>
      <c r="AV103" s="14">
        <f t="shared" si="33"/>
        <v>0</v>
      </c>
      <c r="AW103" s="14">
        <f t="shared" si="34"/>
        <v>0</v>
      </c>
      <c r="AX103" s="14">
        <f t="shared" si="35"/>
        <v>9</v>
      </c>
      <c r="AY103" s="14">
        <f t="shared" si="36"/>
        <v>0</v>
      </c>
      <c r="AZ103" s="14">
        <f t="shared" si="37"/>
        <v>0</v>
      </c>
      <c r="BA103" s="14">
        <f t="shared" si="38"/>
        <v>17</v>
      </c>
      <c r="BB103" s="14">
        <f t="shared" si="39"/>
        <v>0</v>
      </c>
      <c r="BC103" s="14">
        <f t="shared" si="40"/>
        <v>1</v>
      </c>
      <c r="BD103" s="14"/>
      <c r="BF103" t="s">
        <v>980</v>
      </c>
      <c r="BG103">
        <v>1</v>
      </c>
      <c r="BH103" s="15" t="str">
        <f t="shared" si="49"/>
        <v>红色基础材料</v>
      </c>
      <c r="BI103" s="15">
        <f t="shared" si="50"/>
        <v>9</v>
      </c>
      <c r="BJ103" t="s">
        <v>979</v>
      </c>
      <c r="BK103">
        <v>39000</v>
      </c>
    </row>
    <row r="104" spans="1:63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 t="shared" si="51"/>
        <v>0.67999999999999994</v>
      </c>
      <c r="I104" s="21">
        <f t="shared" si="51"/>
        <v>0.15999999999999998</v>
      </c>
      <c r="J104" s="21">
        <f t="shared" si="51"/>
        <v>0</v>
      </c>
      <c r="K104" s="21">
        <f t="shared" si="51"/>
        <v>0</v>
      </c>
      <c r="L104" s="21">
        <f t="shared" si="51"/>
        <v>0</v>
      </c>
      <c r="M104" s="21">
        <f t="shared" si="51"/>
        <v>0</v>
      </c>
      <c r="N104" s="21">
        <f t="shared" si="51"/>
        <v>0</v>
      </c>
      <c r="O104" s="21">
        <f t="shared" si="51"/>
        <v>0</v>
      </c>
      <c r="P104" s="21">
        <f t="shared" si="51"/>
        <v>0</v>
      </c>
      <c r="Q104" s="21">
        <f t="shared" si="51"/>
        <v>0</v>
      </c>
      <c r="R104" s="34">
        <f t="shared" si="48"/>
        <v>49</v>
      </c>
      <c r="S104" s="34">
        <f t="shared" si="48"/>
        <v>34</v>
      </c>
      <c r="AL104" s="119">
        <v>40</v>
      </c>
      <c r="AM104" s="119">
        <v>1</v>
      </c>
      <c r="AN104" s="119" t="s">
        <v>975</v>
      </c>
      <c r="AO104" s="119">
        <v>9.0000000000000107</v>
      </c>
      <c r="AP104" s="14">
        <f t="shared" si="30"/>
        <v>120</v>
      </c>
      <c r="AQ104" s="119">
        <v>5</v>
      </c>
      <c r="AR104" s="119"/>
      <c r="AS104" s="119"/>
      <c r="AT104" s="14">
        <f t="shared" si="45"/>
        <v>0</v>
      </c>
      <c r="AU104" s="14">
        <f t="shared" si="32"/>
        <v>0</v>
      </c>
      <c r="AV104" s="14">
        <f t="shared" si="33"/>
        <v>0</v>
      </c>
      <c r="AW104" s="14">
        <f t="shared" si="34"/>
        <v>0</v>
      </c>
      <c r="AX104" s="14">
        <f t="shared" si="35"/>
        <v>9</v>
      </c>
      <c r="AY104" s="14">
        <f t="shared" si="36"/>
        <v>0</v>
      </c>
      <c r="AZ104" s="14">
        <f t="shared" si="37"/>
        <v>0</v>
      </c>
      <c r="BA104" s="14">
        <f t="shared" si="38"/>
        <v>17</v>
      </c>
      <c r="BB104" s="14">
        <f t="shared" si="39"/>
        <v>0</v>
      </c>
      <c r="BC104" s="14">
        <f t="shared" si="40"/>
        <v>1</v>
      </c>
      <c r="BD104" s="14"/>
      <c r="BF104" t="s">
        <v>980</v>
      </c>
      <c r="BG104">
        <v>1</v>
      </c>
      <c r="BH104" s="15" t="str">
        <f t="shared" si="49"/>
        <v>红色基础材料</v>
      </c>
      <c r="BI104" s="15">
        <f t="shared" si="50"/>
        <v>9</v>
      </c>
      <c r="BJ104" t="s">
        <v>979</v>
      </c>
      <c r="BK104">
        <v>40000</v>
      </c>
    </row>
    <row r="105" spans="1:63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 t="shared" si="51"/>
        <v>0.67249999999999999</v>
      </c>
      <c r="I105" s="21">
        <f t="shared" si="51"/>
        <v>0.16375000000000001</v>
      </c>
      <c r="J105" s="21">
        <f t="shared" si="51"/>
        <v>0</v>
      </c>
      <c r="K105" s="21">
        <f t="shared" si="51"/>
        <v>0</v>
      </c>
      <c r="L105" s="21">
        <f t="shared" si="51"/>
        <v>0</v>
      </c>
      <c r="M105" s="21">
        <f t="shared" si="51"/>
        <v>0</v>
      </c>
      <c r="N105" s="21">
        <f t="shared" si="51"/>
        <v>0</v>
      </c>
      <c r="O105" s="21">
        <f t="shared" si="51"/>
        <v>0</v>
      </c>
      <c r="P105" s="21">
        <f t="shared" si="51"/>
        <v>0</v>
      </c>
      <c r="Q105" s="21">
        <f t="shared" si="51"/>
        <v>0</v>
      </c>
      <c r="R105" s="34">
        <f t="shared" si="48"/>
        <v>49</v>
      </c>
      <c r="S105" s="34">
        <f t="shared" si="48"/>
        <v>34</v>
      </c>
      <c r="AL105" s="119">
        <v>41</v>
      </c>
      <c r="AM105" s="119">
        <v>2</v>
      </c>
      <c r="AN105" s="119" t="s">
        <v>976</v>
      </c>
      <c r="AO105" s="119">
        <v>9.0000000000000107</v>
      </c>
      <c r="AP105" s="14">
        <f t="shared" si="30"/>
        <v>122</v>
      </c>
      <c r="AQ105" s="119">
        <v>5</v>
      </c>
      <c r="AR105" s="119"/>
      <c r="AS105" s="119"/>
      <c r="AT105" s="14">
        <f t="shared" si="45"/>
        <v>0</v>
      </c>
      <c r="AU105" s="14">
        <f t="shared" si="32"/>
        <v>0</v>
      </c>
      <c r="AV105" s="14">
        <f t="shared" si="33"/>
        <v>0</v>
      </c>
      <c r="AW105" s="14">
        <f t="shared" si="34"/>
        <v>0</v>
      </c>
      <c r="AX105" s="14">
        <f t="shared" si="35"/>
        <v>11</v>
      </c>
      <c r="AY105" s="14">
        <f t="shared" si="36"/>
        <v>0</v>
      </c>
      <c r="AZ105" s="14">
        <f t="shared" si="37"/>
        <v>0</v>
      </c>
      <c r="BA105" s="14">
        <f t="shared" si="38"/>
        <v>0</v>
      </c>
      <c r="BB105" s="14">
        <f t="shared" si="39"/>
        <v>3</v>
      </c>
      <c r="BC105" s="14">
        <f t="shared" si="40"/>
        <v>1</v>
      </c>
      <c r="BD105" s="14"/>
      <c r="BF105" t="s">
        <v>980</v>
      </c>
      <c r="BG105">
        <v>1</v>
      </c>
      <c r="BH105" s="15" t="str">
        <f t="shared" si="49"/>
        <v>红色基础材料</v>
      </c>
      <c r="BI105" s="15">
        <f t="shared" si="50"/>
        <v>11</v>
      </c>
      <c r="BJ105" t="s">
        <v>979</v>
      </c>
      <c r="BK105">
        <v>41000</v>
      </c>
    </row>
    <row r="106" spans="1:63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 t="shared" si="51"/>
        <v>0.66500000000000004</v>
      </c>
      <c r="I106" s="21">
        <f t="shared" si="51"/>
        <v>0.16750000000000001</v>
      </c>
      <c r="J106" s="21">
        <f t="shared" si="51"/>
        <v>0</v>
      </c>
      <c r="K106" s="21">
        <f t="shared" si="51"/>
        <v>0</v>
      </c>
      <c r="L106" s="21">
        <f t="shared" si="51"/>
        <v>0</v>
      </c>
      <c r="M106" s="21">
        <f t="shared" si="51"/>
        <v>0</v>
      </c>
      <c r="N106" s="21">
        <f t="shared" si="51"/>
        <v>0</v>
      </c>
      <c r="O106" s="21">
        <f t="shared" si="51"/>
        <v>0</v>
      </c>
      <c r="P106" s="21">
        <f t="shared" si="51"/>
        <v>0</v>
      </c>
      <c r="Q106" s="21">
        <f t="shared" si="51"/>
        <v>0</v>
      </c>
      <c r="R106" s="34">
        <f t="shared" si="48"/>
        <v>49</v>
      </c>
      <c r="S106" s="34">
        <f t="shared" si="48"/>
        <v>34</v>
      </c>
      <c r="AL106" s="119">
        <v>42</v>
      </c>
      <c r="AM106" s="119">
        <v>3</v>
      </c>
      <c r="AN106" s="119" t="s">
        <v>976</v>
      </c>
      <c r="AO106" s="119">
        <v>9.0000000000000107</v>
      </c>
      <c r="AP106" s="14">
        <f t="shared" si="30"/>
        <v>125</v>
      </c>
      <c r="AQ106" s="119">
        <v>5</v>
      </c>
      <c r="AR106" s="119"/>
      <c r="AS106" s="119"/>
      <c r="AT106" s="14">
        <f t="shared" si="45"/>
        <v>0</v>
      </c>
      <c r="AU106" s="14">
        <f t="shared" si="32"/>
        <v>0</v>
      </c>
      <c r="AV106" s="14">
        <f t="shared" si="33"/>
        <v>0</v>
      </c>
      <c r="AW106" s="14">
        <f t="shared" si="34"/>
        <v>0</v>
      </c>
      <c r="AX106" s="14">
        <f t="shared" si="35"/>
        <v>11</v>
      </c>
      <c r="AY106" s="14">
        <f t="shared" si="36"/>
        <v>0</v>
      </c>
      <c r="AZ106" s="14">
        <f t="shared" si="37"/>
        <v>0</v>
      </c>
      <c r="BA106" s="14">
        <f t="shared" si="38"/>
        <v>0</v>
      </c>
      <c r="BB106" s="14">
        <f t="shared" si="39"/>
        <v>3</v>
      </c>
      <c r="BC106" s="14">
        <f t="shared" si="40"/>
        <v>1</v>
      </c>
      <c r="BD106" s="14"/>
      <c r="BF106" t="s">
        <v>980</v>
      </c>
      <c r="BG106">
        <v>1</v>
      </c>
      <c r="BH106" s="15" t="str">
        <f t="shared" si="49"/>
        <v>红色基础材料</v>
      </c>
      <c r="BI106" s="15">
        <f t="shared" si="50"/>
        <v>11</v>
      </c>
      <c r="BJ106" t="s">
        <v>979</v>
      </c>
      <c r="BK106">
        <v>42000</v>
      </c>
    </row>
    <row r="107" spans="1:63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 t="shared" si="51"/>
        <v>0.65749999999999997</v>
      </c>
      <c r="I107" s="21">
        <f t="shared" si="51"/>
        <v>0.17124999999999999</v>
      </c>
      <c r="J107" s="21">
        <f t="shared" si="51"/>
        <v>0</v>
      </c>
      <c r="K107" s="21">
        <f t="shared" si="51"/>
        <v>0</v>
      </c>
      <c r="L107" s="21">
        <f t="shared" si="51"/>
        <v>0</v>
      </c>
      <c r="M107" s="21">
        <f t="shared" si="51"/>
        <v>0</v>
      </c>
      <c r="N107" s="21">
        <f t="shared" si="51"/>
        <v>0</v>
      </c>
      <c r="O107" s="21">
        <f t="shared" si="51"/>
        <v>0</v>
      </c>
      <c r="P107" s="21">
        <f t="shared" si="51"/>
        <v>0</v>
      </c>
      <c r="Q107" s="21">
        <f t="shared" si="51"/>
        <v>0</v>
      </c>
      <c r="R107" s="34">
        <f t="shared" si="48"/>
        <v>49</v>
      </c>
      <c r="S107" s="34">
        <f t="shared" si="48"/>
        <v>34</v>
      </c>
      <c r="AL107" s="119">
        <v>43</v>
      </c>
      <c r="AM107" s="119">
        <v>1</v>
      </c>
      <c r="AN107" s="119" t="s">
        <v>976</v>
      </c>
      <c r="AO107" s="119">
        <v>9.0000000000000107</v>
      </c>
      <c r="AP107" s="14">
        <f t="shared" si="30"/>
        <v>127</v>
      </c>
      <c r="AQ107" s="119">
        <v>5</v>
      </c>
      <c r="AR107" s="119"/>
      <c r="AS107" s="119"/>
      <c r="AT107" s="14">
        <f t="shared" si="45"/>
        <v>0</v>
      </c>
      <c r="AU107" s="14">
        <f t="shared" si="32"/>
        <v>0</v>
      </c>
      <c r="AV107" s="14">
        <f t="shared" si="33"/>
        <v>0</v>
      </c>
      <c r="AW107" s="14">
        <f t="shared" si="34"/>
        <v>0</v>
      </c>
      <c r="AX107" s="14">
        <f t="shared" si="35"/>
        <v>11</v>
      </c>
      <c r="AY107" s="14">
        <f t="shared" si="36"/>
        <v>0</v>
      </c>
      <c r="AZ107" s="14">
        <f t="shared" si="37"/>
        <v>0</v>
      </c>
      <c r="BA107" s="14">
        <f t="shared" si="38"/>
        <v>0</v>
      </c>
      <c r="BB107" s="14">
        <f t="shared" si="39"/>
        <v>3</v>
      </c>
      <c r="BC107" s="14">
        <f t="shared" si="40"/>
        <v>1</v>
      </c>
      <c r="BD107" s="14"/>
      <c r="BF107" t="s">
        <v>980</v>
      </c>
      <c r="BG107">
        <v>1</v>
      </c>
      <c r="BH107" s="15" t="str">
        <f t="shared" si="49"/>
        <v>红色基础材料</v>
      </c>
      <c r="BI107" s="15">
        <f t="shared" si="50"/>
        <v>11</v>
      </c>
      <c r="BJ107" t="s">
        <v>979</v>
      </c>
      <c r="BK107">
        <v>43000</v>
      </c>
    </row>
    <row r="108" spans="1:63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 t="shared" si="51"/>
        <v>0.65</v>
      </c>
      <c r="I108" s="21">
        <f t="shared" si="51"/>
        <v>0.17499999999999999</v>
      </c>
      <c r="J108" s="21">
        <f t="shared" si="51"/>
        <v>0</v>
      </c>
      <c r="K108" s="21">
        <f t="shared" si="51"/>
        <v>0</v>
      </c>
      <c r="L108" s="21">
        <f t="shared" si="51"/>
        <v>0</v>
      </c>
      <c r="M108" s="21">
        <f t="shared" si="51"/>
        <v>0</v>
      </c>
      <c r="N108" s="21">
        <f t="shared" si="51"/>
        <v>0</v>
      </c>
      <c r="O108" s="21">
        <f t="shared" si="51"/>
        <v>0</v>
      </c>
      <c r="P108" s="21">
        <f t="shared" si="51"/>
        <v>0</v>
      </c>
      <c r="Q108" s="21">
        <f t="shared" si="51"/>
        <v>0</v>
      </c>
      <c r="R108" s="34">
        <f t="shared" si="48"/>
        <v>50</v>
      </c>
      <c r="S108" s="34">
        <f t="shared" si="48"/>
        <v>35</v>
      </c>
      <c r="AL108" s="119">
        <v>44</v>
      </c>
      <c r="AM108" s="119">
        <v>2</v>
      </c>
      <c r="AN108" s="119" t="s">
        <v>927</v>
      </c>
      <c r="AO108" s="119">
        <v>9.0000000000000107</v>
      </c>
      <c r="AP108" s="14">
        <f t="shared" si="30"/>
        <v>130</v>
      </c>
      <c r="AQ108" s="119">
        <v>5</v>
      </c>
      <c r="AR108" s="119"/>
      <c r="AS108" s="119"/>
      <c r="AT108" s="14">
        <f t="shared" si="45"/>
        <v>0</v>
      </c>
      <c r="AU108" s="14">
        <f t="shared" si="32"/>
        <v>0</v>
      </c>
      <c r="AV108" s="14">
        <f t="shared" si="33"/>
        <v>0</v>
      </c>
      <c r="AW108" s="14">
        <f t="shared" si="34"/>
        <v>0</v>
      </c>
      <c r="AX108" s="14">
        <f t="shared" si="35"/>
        <v>12</v>
      </c>
      <c r="AY108" s="14">
        <f t="shared" si="36"/>
        <v>0</v>
      </c>
      <c r="AZ108" s="14">
        <f t="shared" si="37"/>
        <v>0</v>
      </c>
      <c r="BA108" s="14">
        <f t="shared" si="38"/>
        <v>0</v>
      </c>
      <c r="BB108" s="14">
        <f t="shared" si="39"/>
        <v>5</v>
      </c>
      <c r="BC108" s="14">
        <f t="shared" si="40"/>
        <v>1</v>
      </c>
      <c r="BD108" s="14"/>
      <c r="BF108" t="s">
        <v>980</v>
      </c>
      <c r="BG108">
        <v>1</v>
      </c>
      <c r="BH108" s="15" t="str">
        <f t="shared" si="49"/>
        <v>红色基础材料</v>
      </c>
      <c r="BI108" s="15">
        <f t="shared" si="50"/>
        <v>12</v>
      </c>
      <c r="BJ108" t="s">
        <v>979</v>
      </c>
      <c r="BK108">
        <v>44000</v>
      </c>
    </row>
    <row r="109" spans="1:63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 t="shared" ref="H109:Q118" si="52">(INDEX(H$7:H$27,$B109)*(1-$D109)+INDEX(H$7:H$27,$B109+1)*$D109)*H$4*$B$2</f>
        <v>0.60499999999999998</v>
      </c>
      <c r="I109" s="21">
        <f t="shared" si="52"/>
        <v>0.19749999999999998</v>
      </c>
      <c r="J109" s="21">
        <f t="shared" si="52"/>
        <v>0</v>
      </c>
      <c r="K109" s="21">
        <f t="shared" si="52"/>
        <v>0</v>
      </c>
      <c r="L109" s="21">
        <f t="shared" si="52"/>
        <v>0</v>
      </c>
      <c r="M109" s="21">
        <f t="shared" si="52"/>
        <v>0.03</v>
      </c>
      <c r="N109" s="21">
        <f t="shared" si="52"/>
        <v>0</v>
      </c>
      <c r="O109" s="21">
        <f t="shared" si="52"/>
        <v>0</v>
      </c>
      <c r="P109" s="21">
        <f t="shared" si="52"/>
        <v>0</v>
      </c>
      <c r="Q109" s="21">
        <f t="shared" si="52"/>
        <v>0</v>
      </c>
      <c r="R109" s="34">
        <f t="shared" ref="R109:S128" si="53">INT((INDEX(R$7:R$27,$B109)*(1-$D109)+INDEX(R$7:R$27,$B109+1)*$D109)*R$4*$B$2)</f>
        <v>53</v>
      </c>
      <c r="S109" s="34">
        <f t="shared" si="53"/>
        <v>36</v>
      </c>
      <c r="AL109" s="119">
        <v>45</v>
      </c>
      <c r="AM109" s="119">
        <v>3</v>
      </c>
      <c r="AN109" s="119" t="s">
        <v>927</v>
      </c>
      <c r="AO109" s="119">
        <v>9.0000000000000107</v>
      </c>
      <c r="AP109" s="14">
        <f t="shared" si="30"/>
        <v>132</v>
      </c>
      <c r="AQ109" s="119">
        <v>5</v>
      </c>
      <c r="AR109" s="119"/>
      <c r="AS109" s="119"/>
      <c r="AT109" s="14">
        <f t="shared" si="45"/>
        <v>0</v>
      </c>
      <c r="AU109" s="14">
        <f t="shared" si="32"/>
        <v>0</v>
      </c>
      <c r="AV109" s="14">
        <f t="shared" si="33"/>
        <v>0</v>
      </c>
      <c r="AW109" s="14">
        <f t="shared" si="34"/>
        <v>0</v>
      </c>
      <c r="AX109" s="14">
        <f t="shared" si="35"/>
        <v>12</v>
      </c>
      <c r="AY109" s="14">
        <f t="shared" si="36"/>
        <v>0</v>
      </c>
      <c r="AZ109" s="14">
        <f t="shared" si="37"/>
        <v>0</v>
      </c>
      <c r="BA109" s="14">
        <f t="shared" si="38"/>
        <v>0</v>
      </c>
      <c r="BB109" s="14">
        <f t="shared" si="39"/>
        <v>5</v>
      </c>
      <c r="BC109" s="14">
        <f t="shared" si="40"/>
        <v>1</v>
      </c>
      <c r="BD109" s="14"/>
      <c r="BF109" t="s">
        <v>980</v>
      </c>
      <c r="BG109">
        <v>1</v>
      </c>
      <c r="BH109" s="15" t="str">
        <f t="shared" si="49"/>
        <v>红色基础材料</v>
      </c>
      <c r="BI109" s="15">
        <f t="shared" si="50"/>
        <v>12</v>
      </c>
      <c r="BJ109" t="s">
        <v>979</v>
      </c>
      <c r="BK109">
        <v>45000</v>
      </c>
    </row>
    <row r="110" spans="1:63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 t="shared" si="52"/>
        <v>0.59750000000000003</v>
      </c>
      <c r="I110" s="21">
        <f t="shared" si="52"/>
        <v>0.20124999999999998</v>
      </c>
      <c r="J110" s="21">
        <f t="shared" si="52"/>
        <v>0</v>
      </c>
      <c r="K110" s="21">
        <f t="shared" si="52"/>
        <v>0</v>
      </c>
      <c r="L110" s="21">
        <f t="shared" si="52"/>
        <v>0</v>
      </c>
      <c r="M110" s="21">
        <f t="shared" si="52"/>
        <v>3.4999999999999996E-2</v>
      </c>
      <c r="N110" s="21">
        <f t="shared" si="52"/>
        <v>0</v>
      </c>
      <c r="O110" s="21">
        <f t="shared" si="52"/>
        <v>0</v>
      </c>
      <c r="P110" s="21">
        <f t="shared" si="52"/>
        <v>0</v>
      </c>
      <c r="Q110" s="21">
        <f t="shared" si="52"/>
        <v>0</v>
      </c>
      <c r="R110" s="34">
        <f t="shared" si="53"/>
        <v>53</v>
      </c>
      <c r="S110" s="34">
        <f t="shared" si="53"/>
        <v>36</v>
      </c>
      <c r="AL110" s="119">
        <v>46</v>
      </c>
      <c r="AM110" s="119">
        <v>1</v>
      </c>
      <c r="AN110" s="119" t="s">
        <v>927</v>
      </c>
      <c r="AO110" s="119">
        <v>9.0000000000000107</v>
      </c>
      <c r="AP110" s="14">
        <f t="shared" si="30"/>
        <v>135</v>
      </c>
      <c r="AQ110" s="119">
        <v>5</v>
      </c>
      <c r="AR110" s="119"/>
      <c r="AS110" s="119"/>
      <c r="AT110" s="14">
        <f t="shared" si="45"/>
        <v>0</v>
      </c>
      <c r="AU110" s="14">
        <f t="shared" si="32"/>
        <v>0</v>
      </c>
      <c r="AV110" s="14">
        <f t="shared" si="33"/>
        <v>0</v>
      </c>
      <c r="AW110" s="14">
        <f t="shared" si="34"/>
        <v>0</v>
      </c>
      <c r="AX110" s="14">
        <f t="shared" si="35"/>
        <v>12</v>
      </c>
      <c r="AY110" s="14">
        <f t="shared" si="36"/>
        <v>0</v>
      </c>
      <c r="AZ110" s="14">
        <f t="shared" si="37"/>
        <v>0</v>
      </c>
      <c r="BA110" s="14">
        <f t="shared" si="38"/>
        <v>0</v>
      </c>
      <c r="BB110" s="14">
        <f t="shared" si="39"/>
        <v>5</v>
      </c>
      <c r="BC110" s="14">
        <f t="shared" si="40"/>
        <v>1</v>
      </c>
      <c r="BD110" s="14"/>
      <c r="BF110" t="s">
        <v>980</v>
      </c>
      <c r="BG110">
        <v>1</v>
      </c>
      <c r="BH110" s="15" t="str">
        <f t="shared" si="49"/>
        <v>红色基础材料</v>
      </c>
      <c r="BI110" s="15">
        <f t="shared" si="50"/>
        <v>12</v>
      </c>
      <c r="BJ110" t="s">
        <v>979</v>
      </c>
      <c r="BK110">
        <v>46000</v>
      </c>
    </row>
    <row r="111" spans="1:63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 t="shared" si="52"/>
        <v>0.59000000000000008</v>
      </c>
      <c r="I111" s="21">
        <f t="shared" si="52"/>
        <v>0.20500000000000002</v>
      </c>
      <c r="J111" s="21">
        <f t="shared" si="52"/>
        <v>0</v>
      </c>
      <c r="K111" s="21">
        <f t="shared" si="52"/>
        <v>0</v>
      </c>
      <c r="L111" s="21">
        <f t="shared" si="52"/>
        <v>0</v>
      </c>
      <c r="M111" s="21">
        <f t="shared" si="52"/>
        <v>4.0000000000000008E-2</v>
      </c>
      <c r="N111" s="21">
        <f t="shared" si="52"/>
        <v>0</v>
      </c>
      <c r="O111" s="21">
        <f t="shared" si="52"/>
        <v>0</v>
      </c>
      <c r="P111" s="21">
        <f t="shared" si="52"/>
        <v>0</v>
      </c>
      <c r="Q111" s="21">
        <f t="shared" si="52"/>
        <v>0</v>
      </c>
      <c r="R111" s="34">
        <f t="shared" si="53"/>
        <v>54</v>
      </c>
      <c r="S111" s="34">
        <f t="shared" si="53"/>
        <v>37</v>
      </c>
      <c r="AL111" s="119">
        <v>47</v>
      </c>
      <c r="AM111" s="119">
        <v>2</v>
      </c>
      <c r="AN111" s="119" t="s">
        <v>977</v>
      </c>
      <c r="AO111" s="119">
        <v>9.0000000000000107</v>
      </c>
      <c r="AP111" s="14">
        <f t="shared" si="30"/>
        <v>137</v>
      </c>
      <c r="AQ111" s="119">
        <v>5</v>
      </c>
      <c r="AR111" s="119"/>
      <c r="AS111" s="119"/>
      <c r="AT111" s="14">
        <f t="shared" si="45"/>
        <v>0</v>
      </c>
      <c r="AU111" s="14">
        <f t="shared" si="32"/>
        <v>0</v>
      </c>
      <c r="AV111" s="14">
        <f t="shared" si="33"/>
        <v>0</v>
      </c>
      <c r="AW111" s="14">
        <f t="shared" si="34"/>
        <v>0</v>
      </c>
      <c r="AX111" s="14">
        <f t="shared" si="35"/>
        <v>12</v>
      </c>
      <c r="AY111" s="14">
        <f t="shared" si="36"/>
        <v>0</v>
      </c>
      <c r="AZ111" s="14">
        <f t="shared" si="37"/>
        <v>0</v>
      </c>
      <c r="BA111" s="14">
        <f t="shared" si="38"/>
        <v>0</v>
      </c>
      <c r="BB111" s="14">
        <f t="shared" si="39"/>
        <v>6</v>
      </c>
      <c r="BC111" s="14">
        <f t="shared" si="40"/>
        <v>1</v>
      </c>
      <c r="BD111" s="14"/>
      <c r="BF111" t="s">
        <v>980</v>
      </c>
      <c r="BG111">
        <v>1</v>
      </c>
      <c r="BH111" s="15" t="str">
        <f t="shared" si="49"/>
        <v>红色基础材料</v>
      </c>
      <c r="BI111" s="15">
        <f t="shared" si="50"/>
        <v>12</v>
      </c>
      <c r="BJ111" t="s">
        <v>979</v>
      </c>
      <c r="BK111">
        <v>47000</v>
      </c>
    </row>
    <row r="112" spans="1:63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 t="shared" si="52"/>
        <v>0.58250000000000002</v>
      </c>
      <c r="I112" s="21">
        <f t="shared" si="52"/>
        <v>0.20874999999999999</v>
      </c>
      <c r="J112" s="21">
        <f t="shared" si="52"/>
        <v>0</v>
      </c>
      <c r="K112" s="21">
        <f t="shared" si="52"/>
        <v>0</v>
      </c>
      <c r="L112" s="21">
        <f t="shared" si="52"/>
        <v>0</v>
      </c>
      <c r="M112" s="21">
        <f t="shared" si="52"/>
        <v>4.5000000000000005E-2</v>
      </c>
      <c r="N112" s="21">
        <f t="shared" si="52"/>
        <v>0</v>
      </c>
      <c r="O112" s="21">
        <f t="shared" si="52"/>
        <v>0</v>
      </c>
      <c r="P112" s="21">
        <f t="shared" si="52"/>
        <v>0</v>
      </c>
      <c r="Q112" s="21">
        <f t="shared" si="52"/>
        <v>0</v>
      </c>
      <c r="R112" s="34">
        <f t="shared" si="53"/>
        <v>54</v>
      </c>
      <c r="S112" s="34">
        <f t="shared" si="53"/>
        <v>37</v>
      </c>
      <c r="AL112" s="119">
        <v>48</v>
      </c>
      <c r="AM112" s="119">
        <v>3</v>
      </c>
      <c r="AN112" s="119" t="s">
        <v>977</v>
      </c>
      <c r="AO112" s="119">
        <v>9.0000000000000107</v>
      </c>
      <c r="AP112" s="14">
        <f t="shared" si="30"/>
        <v>140</v>
      </c>
      <c r="AQ112" s="119">
        <v>5</v>
      </c>
      <c r="AR112" s="119"/>
      <c r="AS112" s="119"/>
      <c r="AT112" s="14">
        <f t="shared" si="45"/>
        <v>0</v>
      </c>
      <c r="AU112" s="14">
        <f t="shared" si="32"/>
        <v>0</v>
      </c>
      <c r="AV112" s="14">
        <f t="shared" si="33"/>
        <v>0</v>
      </c>
      <c r="AW112" s="14">
        <f t="shared" si="34"/>
        <v>0</v>
      </c>
      <c r="AX112" s="14">
        <f t="shared" si="35"/>
        <v>12</v>
      </c>
      <c r="AY112" s="14">
        <f t="shared" si="36"/>
        <v>0</v>
      </c>
      <c r="AZ112" s="14">
        <f t="shared" si="37"/>
        <v>0</v>
      </c>
      <c r="BA112" s="14">
        <f t="shared" si="38"/>
        <v>0</v>
      </c>
      <c r="BB112" s="14">
        <f t="shared" si="39"/>
        <v>6</v>
      </c>
      <c r="BC112" s="14">
        <f t="shared" si="40"/>
        <v>1</v>
      </c>
      <c r="BD112" s="14"/>
      <c r="BF112" t="s">
        <v>980</v>
      </c>
      <c r="BG112">
        <v>1</v>
      </c>
      <c r="BH112" s="15" t="str">
        <f t="shared" si="49"/>
        <v>红色基础材料</v>
      </c>
      <c r="BI112" s="15">
        <f t="shared" si="50"/>
        <v>12</v>
      </c>
      <c r="BJ112" t="s">
        <v>979</v>
      </c>
      <c r="BK112">
        <v>48000</v>
      </c>
    </row>
    <row r="113" spans="1:63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 t="shared" si="52"/>
        <v>0.57499999999999996</v>
      </c>
      <c r="I113" s="21">
        <f t="shared" si="52"/>
        <v>0.21249999999999999</v>
      </c>
      <c r="J113" s="21">
        <f t="shared" si="52"/>
        <v>0</v>
      </c>
      <c r="K113" s="21">
        <f t="shared" si="52"/>
        <v>0</v>
      </c>
      <c r="L113" s="21">
        <f t="shared" si="52"/>
        <v>0</v>
      </c>
      <c r="M113" s="21">
        <f t="shared" si="52"/>
        <v>0.05</v>
      </c>
      <c r="N113" s="21">
        <f t="shared" si="52"/>
        <v>0</v>
      </c>
      <c r="O113" s="21">
        <f t="shared" si="52"/>
        <v>0</v>
      </c>
      <c r="P113" s="21">
        <f t="shared" si="52"/>
        <v>0</v>
      </c>
      <c r="Q113" s="21">
        <f t="shared" si="52"/>
        <v>0</v>
      </c>
      <c r="R113" s="34">
        <f t="shared" si="53"/>
        <v>55</v>
      </c>
      <c r="S113" s="34">
        <f t="shared" si="53"/>
        <v>37</v>
      </c>
      <c r="AL113" s="119">
        <v>49</v>
      </c>
      <c r="AM113" s="119">
        <v>1</v>
      </c>
      <c r="AN113" s="119" t="s">
        <v>977</v>
      </c>
      <c r="AO113" s="119">
        <v>9.0000000000000107</v>
      </c>
      <c r="AP113" s="14">
        <f t="shared" si="30"/>
        <v>142</v>
      </c>
      <c r="AQ113" s="119">
        <v>5</v>
      </c>
      <c r="AR113" s="119"/>
      <c r="AS113" s="119"/>
      <c r="AT113" s="14">
        <f t="shared" si="45"/>
        <v>0</v>
      </c>
      <c r="AU113" s="14">
        <f t="shared" si="32"/>
        <v>0</v>
      </c>
      <c r="AV113" s="14">
        <f t="shared" si="33"/>
        <v>0</v>
      </c>
      <c r="AW113" s="14">
        <f t="shared" si="34"/>
        <v>0</v>
      </c>
      <c r="AX113" s="14">
        <f t="shared" si="35"/>
        <v>14</v>
      </c>
      <c r="AY113" s="14">
        <f t="shared" si="36"/>
        <v>0</v>
      </c>
      <c r="AZ113" s="14">
        <f t="shared" si="37"/>
        <v>0</v>
      </c>
      <c r="BA113" s="14">
        <f t="shared" si="38"/>
        <v>0</v>
      </c>
      <c r="BB113" s="14">
        <f t="shared" si="39"/>
        <v>7</v>
      </c>
      <c r="BC113" s="14">
        <f t="shared" si="40"/>
        <v>1</v>
      </c>
      <c r="BD113" s="14"/>
      <c r="BF113" t="s">
        <v>980</v>
      </c>
      <c r="BG113">
        <v>1</v>
      </c>
      <c r="BH113" s="15" t="str">
        <f t="shared" si="49"/>
        <v>红色基础材料</v>
      </c>
      <c r="BI113" s="15">
        <f t="shared" si="50"/>
        <v>14</v>
      </c>
      <c r="BJ113" t="s">
        <v>979</v>
      </c>
      <c r="BK113">
        <v>49000</v>
      </c>
    </row>
    <row r="114" spans="1:63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 t="shared" si="52"/>
        <v>0.5675</v>
      </c>
      <c r="I114" s="21">
        <f t="shared" si="52"/>
        <v>0.21625</v>
      </c>
      <c r="J114" s="21">
        <f t="shared" si="52"/>
        <v>0</v>
      </c>
      <c r="K114" s="21">
        <f t="shared" si="52"/>
        <v>0</v>
      </c>
      <c r="L114" s="21">
        <f t="shared" si="52"/>
        <v>0</v>
      </c>
      <c r="M114" s="21">
        <f t="shared" si="52"/>
        <v>5.5000000000000007E-2</v>
      </c>
      <c r="N114" s="21">
        <f t="shared" si="52"/>
        <v>0</v>
      </c>
      <c r="O114" s="21">
        <f t="shared" si="52"/>
        <v>0</v>
      </c>
      <c r="P114" s="21">
        <f t="shared" si="52"/>
        <v>0</v>
      </c>
      <c r="Q114" s="21">
        <f t="shared" si="52"/>
        <v>0</v>
      </c>
      <c r="R114" s="34">
        <f t="shared" si="53"/>
        <v>55</v>
      </c>
      <c r="S114" s="34">
        <f t="shared" si="53"/>
        <v>37</v>
      </c>
      <c r="AL114" s="119">
        <v>50</v>
      </c>
      <c r="AM114" s="119">
        <v>2</v>
      </c>
      <c r="AN114" s="119" t="s">
        <v>977</v>
      </c>
      <c r="AO114" s="119">
        <v>9.0000000000000107</v>
      </c>
      <c r="AP114" s="14">
        <f t="shared" si="30"/>
        <v>145</v>
      </c>
      <c r="AQ114" s="119">
        <v>5</v>
      </c>
      <c r="AR114" s="119"/>
      <c r="AS114" s="119"/>
      <c r="AT114" s="14">
        <f t="shared" si="45"/>
        <v>0</v>
      </c>
      <c r="AU114" s="14">
        <f t="shared" si="32"/>
        <v>0</v>
      </c>
      <c r="AV114" s="14">
        <f t="shared" si="33"/>
        <v>0</v>
      </c>
      <c r="AW114" s="14">
        <f t="shared" si="34"/>
        <v>0</v>
      </c>
      <c r="AX114" s="14">
        <f t="shared" si="35"/>
        <v>14</v>
      </c>
      <c r="AY114" s="14">
        <f t="shared" si="36"/>
        <v>0</v>
      </c>
      <c r="AZ114" s="14">
        <f t="shared" si="37"/>
        <v>0</v>
      </c>
      <c r="BA114" s="14">
        <f t="shared" si="38"/>
        <v>0</v>
      </c>
      <c r="BB114" s="14">
        <f t="shared" si="39"/>
        <v>8</v>
      </c>
      <c r="BC114" s="14">
        <f t="shared" si="40"/>
        <v>1</v>
      </c>
      <c r="BD114" s="14"/>
      <c r="BF114" t="s">
        <v>980</v>
      </c>
      <c r="BG114">
        <v>1</v>
      </c>
      <c r="BH114" s="15" t="str">
        <f t="shared" si="49"/>
        <v>红色基础材料</v>
      </c>
      <c r="BI114" s="15">
        <f t="shared" si="50"/>
        <v>14</v>
      </c>
      <c r="BJ114" t="s">
        <v>979</v>
      </c>
      <c r="BK114">
        <v>50000</v>
      </c>
    </row>
    <row r="115" spans="1:63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 t="shared" si="52"/>
        <v>0.56000000000000005</v>
      </c>
      <c r="I115" s="21">
        <f t="shared" si="52"/>
        <v>0.21999999999999997</v>
      </c>
      <c r="J115" s="21">
        <f t="shared" si="52"/>
        <v>0</v>
      </c>
      <c r="K115" s="21">
        <f t="shared" si="52"/>
        <v>0</v>
      </c>
      <c r="L115" s="21">
        <f t="shared" si="52"/>
        <v>0</v>
      </c>
      <c r="M115" s="21">
        <f t="shared" si="52"/>
        <v>0.06</v>
      </c>
      <c r="N115" s="21">
        <f t="shared" si="52"/>
        <v>0</v>
      </c>
      <c r="O115" s="21">
        <f t="shared" si="52"/>
        <v>0</v>
      </c>
      <c r="P115" s="21">
        <f t="shared" si="52"/>
        <v>0</v>
      </c>
      <c r="Q115" s="21">
        <f t="shared" si="52"/>
        <v>0</v>
      </c>
      <c r="R115" s="34">
        <f t="shared" si="53"/>
        <v>56</v>
      </c>
      <c r="S115" s="34">
        <f t="shared" si="53"/>
        <v>38</v>
      </c>
      <c r="AL115" s="119">
        <v>51</v>
      </c>
      <c r="AM115" s="119">
        <v>3</v>
      </c>
      <c r="AN115" s="119" t="s">
        <v>977</v>
      </c>
      <c r="AO115" s="119">
        <v>9.0000000000000107</v>
      </c>
      <c r="AP115" s="14">
        <f t="shared" si="30"/>
        <v>147</v>
      </c>
      <c r="AQ115" s="119">
        <v>5</v>
      </c>
      <c r="AR115" s="119"/>
      <c r="AS115" s="119"/>
      <c r="AT115" s="14">
        <f t="shared" si="45"/>
        <v>0</v>
      </c>
      <c r="AU115" s="14">
        <f t="shared" si="32"/>
        <v>0</v>
      </c>
      <c r="AV115" s="14">
        <f t="shared" si="33"/>
        <v>0</v>
      </c>
      <c r="AW115" s="14">
        <f t="shared" si="34"/>
        <v>0</v>
      </c>
      <c r="AX115" s="14">
        <f t="shared" si="35"/>
        <v>14</v>
      </c>
      <c r="AY115" s="14">
        <f t="shared" si="36"/>
        <v>0</v>
      </c>
      <c r="AZ115" s="14">
        <f t="shared" si="37"/>
        <v>0</v>
      </c>
      <c r="BA115" s="14">
        <f t="shared" si="38"/>
        <v>0</v>
      </c>
      <c r="BB115" s="14">
        <f t="shared" si="39"/>
        <v>8</v>
      </c>
      <c r="BC115" s="14">
        <f t="shared" si="40"/>
        <v>1</v>
      </c>
      <c r="BD115" s="14"/>
      <c r="BF115" t="s">
        <v>980</v>
      </c>
      <c r="BG115">
        <v>1</v>
      </c>
      <c r="BH115" s="15" t="str">
        <f t="shared" si="49"/>
        <v>红色基础材料</v>
      </c>
      <c r="BI115" s="15">
        <f t="shared" si="50"/>
        <v>14</v>
      </c>
      <c r="BJ115" t="s">
        <v>979</v>
      </c>
      <c r="BK115">
        <v>51000</v>
      </c>
    </row>
    <row r="116" spans="1:63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 t="shared" si="52"/>
        <v>0.55249999999999999</v>
      </c>
      <c r="I116" s="21">
        <f t="shared" si="52"/>
        <v>0.22375</v>
      </c>
      <c r="J116" s="21">
        <f t="shared" si="52"/>
        <v>0</v>
      </c>
      <c r="K116" s="21">
        <f t="shared" si="52"/>
        <v>0</v>
      </c>
      <c r="L116" s="21">
        <f t="shared" si="52"/>
        <v>0</v>
      </c>
      <c r="M116" s="21">
        <f t="shared" si="52"/>
        <v>6.5000000000000002E-2</v>
      </c>
      <c r="N116" s="21">
        <f t="shared" si="52"/>
        <v>0</v>
      </c>
      <c r="O116" s="21">
        <f t="shared" si="52"/>
        <v>0</v>
      </c>
      <c r="P116" s="21">
        <f t="shared" si="52"/>
        <v>0</v>
      </c>
      <c r="Q116" s="21">
        <f t="shared" si="52"/>
        <v>0</v>
      </c>
      <c r="R116" s="34">
        <f t="shared" si="53"/>
        <v>56</v>
      </c>
      <c r="S116" s="34">
        <f t="shared" si="53"/>
        <v>38</v>
      </c>
      <c r="AL116" s="119">
        <v>52</v>
      </c>
      <c r="AM116" s="119">
        <v>4</v>
      </c>
      <c r="AN116" s="119" t="s">
        <v>977</v>
      </c>
      <c r="AO116" s="119">
        <v>9.0000000000000107</v>
      </c>
      <c r="AP116" s="14">
        <f t="shared" si="30"/>
        <v>150</v>
      </c>
      <c r="AQ116" s="119">
        <v>5</v>
      </c>
      <c r="AR116" s="119"/>
      <c r="AS116" s="119"/>
      <c r="AT116" s="14">
        <f t="shared" si="45"/>
        <v>0</v>
      </c>
      <c r="AU116" s="14">
        <f t="shared" si="32"/>
        <v>0</v>
      </c>
      <c r="AV116" s="14">
        <f t="shared" si="33"/>
        <v>0</v>
      </c>
      <c r="AW116" s="14">
        <f t="shared" si="34"/>
        <v>0</v>
      </c>
      <c r="AX116" s="14">
        <f t="shared" si="35"/>
        <v>14</v>
      </c>
      <c r="AY116" s="14">
        <f t="shared" si="36"/>
        <v>0</v>
      </c>
      <c r="AZ116" s="14">
        <f t="shared" si="37"/>
        <v>0</v>
      </c>
      <c r="BA116" s="14">
        <f t="shared" si="38"/>
        <v>0</v>
      </c>
      <c r="BB116" s="14">
        <f t="shared" si="39"/>
        <v>8</v>
      </c>
      <c r="BC116" s="14">
        <f t="shared" si="40"/>
        <v>1</v>
      </c>
      <c r="BD116" s="14"/>
      <c r="BF116" t="s">
        <v>980</v>
      </c>
      <c r="BG116">
        <v>1</v>
      </c>
      <c r="BH116" s="15" t="str">
        <f t="shared" si="49"/>
        <v>红色基础材料</v>
      </c>
      <c r="BI116" s="15">
        <f t="shared" si="50"/>
        <v>14</v>
      </c>
      <c r="BJ116" t="s">
        <v>979</v>
      </c>
      <c r="BK116">
        <v>52000</v>
      </c>
    </row>
    <row r="117" spans="1:63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 t="shared" si="52"/>
        <v>0.54500000000000004</v>
      </c>
      <c r="I117" s="21">
        <f t="shared" si="52"/>
        <v>0.22749999999999998</v>
      </c>
      <c r="J117" s="21">
        <f t="shared" si="52"/>
        <v>0</v>
      </c>
      <c r="K117" s="21">
        <f t="shared" si="52"/>
        <v>0</v>
      </c>
      <c r="L117" s="21">
        <f t="shared" si="52"/>
        <v>0</v>
      </c>
      <c r="M117" s="21">
        <f t="shared" si="52"/>
        <v>6.9999999999999993E-2</v>
      </c>
      <c r="N117" s="21">
        <f t="shared" si="52"/>
        <v>0</v>
      </c>
      <c r="O117" s="21">
        <f t="shared" si="52"/>
        <v>0</v>
      </c>
      <c r="P117" s="21">
        <f t="shared" si="52"/>
        <v>0</v>
      </c>
      <c r="Q117" s="21">
        <f t="shared" si="52"/>
        <v>0</v>
      </c>
      <c r="R117" s="34">
        <f t="shared" si="53"/>
        <v>57</v>
      </c>
      <c r="S117" s="34">
        <f t="shared" si="53"/>
        <v>38</v>
      </c>
    </row>
    <row r="118" spans="1:63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 t="shared" si="52"/>
        <v>0.53749999999999998</v>
      </c>
      <c r="I118" s="21">
        <f t="shared" si="52"/>
        <v>0.23125000000000001</v>
      </c>
      <c r="J118" s="21">
        <f t="shared" si="52"/>
        <v>0</v>
      </c>
      <c r="K118" s="21">
        <f t="shared" si="52"/>
        <v>0</v>
      </c>
      <c r="L118" s="21">
        <f t="shared" si="52"/>
        <v>0</v>
      </c>
      <c r="M118" s="21">
        <f t="shared" si="52"/>
        <v>7.5000000000000011E-2</v>
      </c>
      <c r="N118" s="21">
        <f t="shared" si="52"/>
        <v>0</v>
      </c>
      <c r="O118" s="21">
        <f t="shared" si="52"/>
        <v>0</v>
      </c>
      <c r="P118" s="21">
        <f t="shared" si="52"/>
        <v>0</v>
      </c>
      <c r="Q118" s="21">
        <f t="shared" si="52"/>
        <v>0</v>
      </c>
      <c r="R118" s="34">
        <f t="shared" si="53"/>
        <v>57</v>
      </c>
      <c r="S118" s="34">
        <f t="shared" si="53"/>
        <v>38</v>
      </c>
    </row>
    <row r="119" spans="1:63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 t="shared" ref="H119:Q128" si="54">(INDEX(H$7:H$27,$B119)*(1-$D119)+INDEX(H$7:H$27,$B119+1)*$D119)*H$4*$B$2</f>
        <v>0.53</v>
      </c>
      <c r="I119" s="21">
        <f t="shared" si="54"/>
        <v>0.23499999999999999</v>
      </c>
      <c r="J119" s="21">
        <f t="shared" si="54"/>
        <v>0</v>
      </c>
      <c r="K119" s="21">
        <f t="shared" si="54"/>
        <v>0</v>
      </c>
      <c r="L119" s="21">
        <f t="shared" si="54"/>
        <v>0</v>
      </c>
      <c r="M119" s="21">
        <f t="shared" si="54"/>
        <v>8.0000000000000016E-2</v>
      </c>
      <c r="N119" s="21">
        <f t="shared" si="54"/>
        <v>0</v>
      </c>
      <c r="O119" s="21">
        <f t="shared" si="54"/>
        <v>0</v>
      </c>
      <c r="P119" s="21">
        <f t="shared" si="54"/>
        <v>0</v>
      </c>
      <c r="Q119" s="21">
        <f t="shared" si="54"/>
        <v>0</v>
      </c>
      <c r="R119" s="34">
        <f t="shared" si="53"/>
        <v>58</v>
      </c>
      <c r="S119" s="34">
        <f t="shared" si="53"/>
        <v>39</v>
      </c>
    </row>
    <row r="120" spans="1:63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 t="shared" si="54"/>
        <v>0.52249999999999996</v>
      </c>
      <c r="I120" s="21">
        <f t="shared" si="54"/>
        <v>0.23874999999999999</v>
      </c>
      <c r="J120" s="21">
        <f t="shared" si="54"/>
        <v>0</v>
      </c>
      <c r="K120" s="21">
        <f t="shared" si="54"/>
        <v>0</v>
      </c>
      <c r="L120" s="21">
        <f t="shared" si="54"/>
        <v>0</v>
      </c>
      <c r="M120" s="21">
        <f t="shared" si="54"/>
        <v>8.5000000000000006E-2</v>
      </c>
      <c r="N120" s="21">
        <f t="shared" si="54"/>
        <v>0</v>
      </c>
      <c r="O120" s="21">
        <f t="shared" si="54"/>
        <v>0</v>
      </c>
      <c r="P120" s="21">
        <f t="shared" si="54"/>
        <v>0</v>
      </c>
      <c r="Q120" s="21">
        <f t="shared" si="54"/>
        <v>0</v>
      </c>
      <c r="R120" s="34">
        <f t="shared" si="53"/>
        <v>58</v>
      </c>
      <c r="S120" s="34">
        <f t="shared" si="53"/>
        <v>39</v>
      </c>
    </row>
    <row r="121" spans="1:63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 t="shared" si="54"/>
        <v>0.51500000000000001</v>
      </c>
      <c r="I121" s="21">
        <f t="shared" si="54"/>
        <v>0.24249999999999999</v>
      </c>
      <c r="J121" s="21">
        <f t="shared" si="54"/>
        <v>0</v>
      </c>
      <c r="K121" s="21">
        <f t="shared" si="54"/>
        <v>0</v>
      </c>
      <c r="L121" s="21">
        <f t="shared" si="54"/>
        <v>0</v>
      </c>
      <c r="M121" s="21">
        <f t="shared" si="54"/>
        <v>9.0000000000000011E-2</v>
      </c>
      <c r="N121" s="21">
        <f t="shared" si="54"/>
        <v>0</v>
      </c>
      <c r="O121" s="21">
        <f t="shared" si="54"/>
        <v>0</v>
      </c>
      <c r="P121" s="21">
        <f t="shared" si="54"/>
        <v>0</v>
      </c>
      <c r="Q121" s="21">
        <f t="shared" si="54"/>
        <v>0</v>
      </c>
      <c r="R121" s="34">
        <f t="shared" si="53"/>
        <v>59</v>
      </c>
      <c r="S121" s="34">
        <f t="shared" si="53"/>
        <v>39</v>
      </c>
    </row>
    <row r="122" spans="1:63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 t="shared" si="54"/>
        <v>0.50750000000000006</v>
      </c>
      <c r="I122" s="21">
        <f t="shared" si="54"/>
        <v>0.24625</v>
      </c>
      <c r="J122" s="21">
        <f t="shared" si="54"/>
        <v>0</v>
      </c>
      <c r="K122" s="21">
        <f t="shared" si="54"/>
        <v>0</v>
      </c>
      <c r="L122" s="21">
        <f t="shared" si="54"/>
        <v>0</v>
      </c>
      <c r="M122" s="21">
        <f t="shared" si="54"/>
        <v>9.5000000000000001E-2</v>
      </c>
      <c r="N122" s="21">
        <f t="shared" si="54"/>
        <v>0</v>
      </c>
      <c r="O122" s="21">
        <f t="shared" si="54"/>
        <v>0</v>
      </c>
      <c r="P122" s="21">
        <f t="shared" si="54"/>
        <v>0</v>
      </c>
      <c r="Q122" s="21">
        <f t="shared" si="54"/>
        <v>0</v>
      </c>
      <c r="R122" s="34">
        <f t="shared" si="53"/>
        <v>59</v>
      </c>
      <c r="S122" s="34">
        <f t="shared" si="53"/>
        <v>39</v>
      </c>
    </row>
    <row r="123" spans="1:63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 t="shared" si="54"/>
        <v>0.5</v>
      </c>
      <c r="I123" s="21">
        <f t="shared" si="54"/>
        <v>0.25</v>
      </c>
      <c r="J123" s="21">
        <f t="shared" si="54"/>
        <v>0</v>
      </c>
      <c r="K123" s="21">
        <f t="shared" si="54"/>
        <v>0</v>
      </c>
      <c r="L123" s="21">
        <f t="shared" si="54"/>
        <v>0</v>
      </c>
      <c r="M123" s="21">
        <f t="shared" si="54"/>
        <v>0.1</v>
      </c>
      <c r="N123" s="21">
        <f t="shared" si="54"/>
        <v>0</v>
      </c>
      <c r="O123" s="21">
        <f t="shared" si="54"/>
        <v>0</v>
      </c>
      <c r="P123" s="21">
        <f t="shared" si="54"/>
        <v>0</v>
      </c>
      <c r="Q123" s="21">
        <f t="shared" si="54"/>
        <v>0</v>
      </c>
      <c r="R123" s="34">
        <f t="shared" si="53"/>
        <v>60</v>
      </c>
      <c r="S123" s="34">
        <f t="shared" si="53"/>
        <v>40</v>
      </c>
    </row>
    <row r="124" spans="1:63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 t="shared" si="54"/>
        <v>0.45499999999999996</v>
      </c>
      <c r="I124" s="21">
        <f t="shared" si="54"/>
        <v>0.27249999999999996</v>
      </c>
      <c r="J124" s="21">
        <f t="shared" si="54"/>
        <v>0</v>
      </c>
      <c r="K124" s="21">
        <f t="shared" si="54"/>
        <v>0</v>
      </c>
      <c r="L124" s="21">
        <f t="shared" si="54"/>
        <v>0</v>
      </c>
      <c r="M124" s="21">
        <f t="shared" si="54"/>
        <v>0.13</v>
      </c>
      <c r="N124" s="21">
        <f t="shared" si="54"/>
        <v>0</v>
      </c>
      <c r="O124" s="21">
        <f t="shared" si="54"/>
        <v>0</v>
      </c>
      <c r="P124" s="21">
        <f t="shared" si="54"/>
        <v>0</v>
      </c>
      <c r="Q124" s="21">
        <f t="shared" si="54"/>
        <v>0</v>
      </c>
      <c r="R124" s="34">
        <f t="shared" si="53"/>
        <v>63</v>
      </c>
      <c r="S124" s="34">
        <f t="shared" si="53"/>
        <v>41</v>
      </c>
    </row>
    <row r="125" spans="1:63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 t="shared" si="54"/>
        <v>0.44750000000000001</v>
      </c>
      <c r="I125" s="21">
        <f t="shared" si="54"/>
        <v>0.27625</v>
      </c>
      <c r="J125" s="21">
        <f t="shared" si="54"/>
        <v>0</v>
      </c>
      <c r="K125" s="21">
        <f t="shared" si="54"/>
        <v>0</v>
      </c>
      <c r="L125" s="21">
        <f t="shared" si="54"/>
        <v>0</v>
      </c>
      <c r="M125" s="21">
        <f t="shared" si="54"/>
        <v>0.13500000000000001</v>
      </c>
      <c r="N125" s="21">
        <f t="shared" si="54"/>
        <v>0</v>
      </c>
      <c r="O125" s="21">
        <f t="shared" si="54"/>
        <v>0</v>
      </c>
      <c r="P125" s="21">
        <f t="shared" si="54"/>
        <v>0</v>
      </c>
      <c r="Q125" s="21">
        <f t="shared" si="54"/>
        <v>0</v>
      </c>
      <c r="R125" s="34">
        <f t="shared" si="53"/>
        <v>63</v>
      </c>
      <c r="S125" s="34">
        <f t="shared" si="53"/>
        <v>41</v>
      </c>
    </row>
    <row r="126" spans="1:63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 t="shared" si="54"/>
        <v>0.43999999999999995</v>
      </c>
      <c r="I126" s="21">
        <f t="shared" si="54"/>
        <v>0.28000000000000003</v>
      </c>
      <c r="J126" s="21">
        <f t="shared" si="54"/>
        <v>0</v>
      </c>
      <c r="K126" s="21">
        <f t="shared" si="54"/>
        <v>0</v>
      </c>
      <c r="L126" s="21">
        <f t="shared" si="54"/>
        <v>0</v>
      </c>
      <c r="M126" s="21">
        <f t="shared" si="54"/>
        <v>0.14000000000000001</v>
      </c>
      <c r="N126" s="21">
        <f t="shared" si="54"/>
        <v>0</v>
      </c>
      <c r="O126" s="21">
        <f t="shared" si="54"/>
        <v>0</v>
      </c>
      <c r="P126" s="21">
        <f t="shared" si="54"/>
        <v>0</v>
      </c>
      <c r="Q126" s="21">
        <f t="shared" si="54"/>
        <v>0</v>
      </c>
      <c r="R126" s="34">
        <f t="shared" si="53"/>
        <v>64</v>
      </c>
      <c r="S126" s="34">
        <f t="shared" si="53"/>
        <v>42</v>
      </c>
    </row>
    <row r="127" spans="1:63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 t="shared" si="54"/>
        <v>0.4325</v>
      </c>
      <c r="I127" s="21">
        <f t="shared" si="54"/>
        <v>0.28375000000000006</v>
      </c>
      <c r="J127" s="21">
        <f t="shared" si="54"/>
        <v>0</v>
      </c>
      <c r="K127" s="21">
        <f t="shared" si="54"/>
        <v>0</v>
      </c>
      <c r="L127" s="21">
        <f t="shared" si="54"/>
        <v>0</v>
      </c>
      <c r="M127" s="21">
        <f t="shared" si="54"/>
        <v>0.14500000000000002</v>
      </c>
      <c r="N127" s="21">
        <f t="shared" si="54"/>
        <v>0</v>
      </c>
      <c r="O127" s="21">
        <f t="shared" si="54"/>
        <v>0</v>
      </c>
      <c r="P127" s="21">
        <f t="shared" si="54"/>
        <v>0</v>
      </c>
      <c r="Q127" s="21">
        <f t="shared" si="54"/>
        <v>0</v>
      </c>
      <c r="R127" s="34">
        <f t="shared" si="53"/>
        <v>64</v>
      </c>
      <c r="S127" s="34">
        <f t="shared" si="53"/>
        <v>42</v>
      </c>
    </row>
    <row r="128" spans="1:63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 t="shared" si="54"/>
        <v>0.42499999999999999</v>
      </c>
      <c r="I128" s="21">
        <f t="shared" si="54"/>
        <v>0.28749999999999998</v>
      </c>
      <c r="J128" s="21">
        <f t="shared" si="54"/>
        <v>0</v>
      </c>
      <c r="K128" s="21">
        <f t="shared" si="54"/>
        <v>0</v>
      </c>
      <c r="L128" s="21">
        <f t="shared" si="54"/>
        <v>0</v>
      </c>
      <c r="M128" s="21">
        <f t="shared" si="54"/>
        <v>0.15000000000000002</v>
      </c>
      <c r="N128" s="21">
        <f t="shared" si="54"/>
        <v>0</v>
      </c>
      <c r="O128" s="21">
        <f t="shared" si="54"/>
        <v>0</v>
      </c>
      <c r="P128" s="21">
        <f t="shared" si="54"/>
        <v>0</v>
      </c>
      <c r="Q128" s="21">
        <f t="shared" si="54"/>
        <v>0</v>
      </c>
      <c r="R128" s="34">
        <f t="shared" si="53"/>
        <v>65</v>
      </c>
      <c r="S128" s="34">
        <f t="shared" si="53"/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 t="shared" ref="H129:Q138" si="55">(INDEX(H$7:H$27,$B129)*(1-$D129)+INDEX(H$7:H$27,$B129+1)*$D129)*H$4*$B$2</f>
        <v>0.41749999999999998</v>
      </c>
      <c r="I129" s="21">
        <f t="shared" si="55"/>
        <v>0.29125000000000001</v>
      </c>
      <c r="J129" s="21">
        <f t="shared" si="55"/>
        <v>0</v>
      </c>
      <c r="K129" s="21">
        <f t="shared" si="55"/>
        <v>0</v>
      </c>
      <c r="L129" s="21">
        <f t="shared" si="55"/>
        <v>0</v>
      </c>
      <c r="M129" s="21">
        <f t="shared" si="55"/>
        <v>0.15500000000000003</v>
      </c>
      <c r="N129" s="21">
        <f t="shared" si="55"/>
        <v>0</v>
      </c>
      <c r="O129" s="21">
        <f t="shared" si="55"/>
        <v>0</v>
      </c>
      <c r="P129" s="21">
        <f t="shared" si="55"/>
        <v>0</v>
      </c>
      <c r="Q129" s="21">
        <f t="shared" si="55"/>
        <v>0</v>
      </c>
      <c r="R129" s="34">
        <f t="shared" ref="R129:S148" si="56">INT((INDEX(R$7:R$27,$B129)*(1-$D129)+INDEX(R$7:R$27,$B129+1)*$D129)*R$4*$B$2)</f>
        <v>65</v>
      </c>
      <c r="S129" s="34">
        <f t="shared" si="56"/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 t="shared" si="55"/>
        <v>0.41000000000000003</v>
      </c>
      <c r="I130" s="21">
        <f t="shared" si="55"/>
        <v>0.29500000000000004</v>
      </c>
      <c r="J130" s="21">
        <f t="shared" si="55"/>
        <v>0</v>
      </c>
      <c r="K130" s="21">
        <f t="shared" si="55"/>
        <v>0</v>
      </c>
      <c r="L130" s="21">
        <f t="shared" si="55"/>
        <v>0</v>
      </c>
      <c r="M130" s="21">
        <f t="shared" si="55"/>
        <v>0.16</v>
      </c>
      <c r="N130" s="21">
        <f t="shared" si="55"/>
        <v>0</v>
      </c>
      <c r="O130" s="21">
        <f t="shared" si="55"/>
        <v>0</v>
      </c>
      <c r="P130" s="21">
        <f t="shared" si="55"/>
        <v>0</v>
      </c>
      <c r="Q130" s="21">
        <f t="shared" si="55"/>
        <v>0</v>
      </c>
      <c r="R130" s="34">
        <f t="shared" si="56"/>
        <v>66</v>
      </c>
      <c r="S130" s="34">
        <f t="shared" si="56"/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 t="shared" si="55"/>
        <v>0.40249999999999997</v>
      </c>
      <c r="I131" s="21">
        <f t="shared" si="55"/>
        <v>0.29875000000000002</v>
      </c>
      <c r="J131" s="21">
        <f t="shared" si="55"/>
        <v>0</v>
      </c>
      <c r="K131" s="21">
        <f t="shared" si="55"/>
        <v>0</v>
      </c>
      <c r="L131" s="21">
        <f t="shared" si="55"/>
        <v>0</v>
      </c>
      <c r="M131" s="21">
        <f t="shared" si="55"/>
        <v>0.16500000000000001</v>
      </c>
      <c r="N131" s="21">
        <f t="shared" si="55"/>
        <v>0</v>
      </c>
      <c r="O131" s="21">
        <f t="shared" si="55"/>
        <v>0</v>
      </c>
      <c r="P131" s="21">
        <f t="shared" si="55"/>
        <v>0</v>
      </c>
      <c r="Q131" s="21">
        <f t="shared" si="55"/>
        <v>0</v>
      </c>
      <c r="R131" s="34">
        <f t="shared" si="56"/>
        <v>66</v>
      </c>
      <c r="S131" s="34">
        <f t="shared" si="56"/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 t="shared" si="55"/>
        <v>0.39500000000000002</v>
      </c>
      <c r="I132" s="21">
        <f t="shared" si="55"/>
        <v>0.30249999999999999</v>
      </c>
      <c r="J132" s="21">
        <f t="shared" si="55"/>
        <v>0</v>
      </c>
      <c r="K132" s="21">
        <f t="shared" si="55"/>
        <v>0</v>
      </c>
      <c r="L132" s="21">
        <f t="shared" si="55"/>
        <v>0</v>
      </c>
      <c r="M132" s="21">
        <f t="shared" si="55"/>
        <v>0.16999999999999998</v>
      </c>
      <c r="N132" s="21">
        <f t="shared" si="55"/>
        <v>0</v>
      </c>
      <c r="O132" s="21">
        <f t="shared" si="55"/>
        <v>0</v>
      </c>
      <c r="P132" s="21">
        <f t="shared" si="55"/>
        <v>0</v>
      </c>
      <c r="Q132" s="21">
        <f t="shared" si="55"/>
        <v>0</v>
      </c>
      <c r="R132" s="34">
        <f t="shared" si="56"/>
        <v>67</v>
      </c>
      <c r="S132" s="34">
        <f t="shared" si="56"/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 t="shared" si="55"/>
        <v>0.38749999999999996</v>
      </c>
      <c r="I133" s="21">
        <f t="shared" si="55"/>
        <v>0.30625000000000002</v>
      </c>
      <c r="J133" s="21">
        <f t="shared" si="55"/>
        <v>0</v>
      </c>
      <c r="K133" s="21">
        <f t="shared" si="55"/>
        <v>0</v>
      </c>
      <c r="L133" s="21">
        <f t="shared" si="55"/>
        <v>0</v>
      </c>
      <c r="M133" s="21">
        <f t="shared" si="55"/>
        <v>0.17500000000000002</v>
      </c>
      <c r="N133" s="21">
        <f t="shared" si="55"/>
        <v>0</v>
      </c>
      <c r="O133" s="21">
        <f t="shared" si="55"/>
        <v>0</v>
      </c>
      <c r="P133" s="21">
        <f t="shared" si="55"/>
        <v>0</v>
      </c>
      <c r="Q133" s="21">
        <f t="shared" si="55"/>
        <v>0</v>
      </c>
      <c r="R133" s="34">
        <f t="shared" si="56"/>
        <v>67</v>
      </c>
      <c r="S133" s="34">
        <f t="shared" si="56"/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 t="shared" si="55"/>
        <v>0.37999999999999995</v>
      </c>
      <c r="I134" s="21">
        <f t="shared" si="55"/>
        <v>0.31</v>
      </c>
      <c r="J134" s="21">
        <f t="shared" si="55"/>
        <v>0</v>
      </c>
      <c r="K134" s="21">
        <f t="shared" si="55"/>
        <v>0</v>
      </c>
      <c r="L134" s="21">
        <f t="shared" si="55"/>
        <v>0</v>
      </c>
      <c r="M134" s="21">
        <f t="shared" si="55"/>
        <v>0.18000000000000002</v>
      </c>
      <c r="N134" s="21">
        <f t="shared" si="55"/>
        <v>0</v>
      </c>
      <c r="O134" s="21">
        <f t="shared" si="55"/>
        <v>0</v>
      </c>
      <c r="P134" s="21">
        <f t="shared" si="55"/>
        <v>0</v>
      </c>
      <c r="Q134" s="21">
        <f t="shared" si="55"/>
        <v>0</v>
      </c>
      <c r="R134" s="34">
        <f t="shared" si="56"/>
        <v>68</v>
      </c>
      <c r="S134" s="34">
        <f t="shared" si="56"/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 t="shared" si="55"/>
        <v>0.3725</v>
      </c>
      <c r="I135" s="21">
        <f t="shared" si="55"/>
        <v>0.31374999999999997</v>
      </c>
      <c r="J135" s="21">
        <f t="shared" si="55"/>
        <v>0</v>
      </c>
      <c r="K135" s="21">
        <f t="shared" si="55"/>
        <v>0</v>
      </c>
      <c r="L135" s="21">
        <f t="shared" si="55"/>
        <v>0</v>
      </c>
      <c r="M135" s="21">
        <f t="shared" si="55"/>
        <v>0.18500000000000003</v>
      </c>
      <c r="N135" s="21">
        <f t="shared" si="55"/>
        <v>0</v>
      </c>
      <c r="O135" s="21">
        <f t="shared" si="55"/>
        <v>0</v>
      </c>
      <c r="P135" s="21">
        <f t="shared" si="55"/>
        <v>0</v>
      </c>
      <c r="Q135" s="21">
        <f t="shared" si="55"/>
        <v>0</v>
      </c>
      <c r="R135" s="34">
        <f t="shared" si="56"/>
        <v>68</v>
      </c>
      <c r="S135" s="34">
        <f t="shared" si="56"/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 t="shared" si="55"/>
        <v>0.36499999999999999</v>
      </c>
      <c r="I136" s="21">
        <f t="shared" si="55"/>
        <v>0.3175</v>
      </c>
      <c r="J136" s="21">
        <f t="shared" si="55"/>
        <v>0</v>
      </c>
      <c r="K136" s="21">
        <f t="shared" si="55"/>
        <v>0</v>
      </c>
      <c r="L136" s="21">
        <f t="shared" si="55"/>
        <v>0</v>
      </c>
      <c r="M136" s="21">
        <f t="shared" si="55"/>
        <v>0.19000000000000003</v>
      </c>
      <c r="N136" s="21">
        <f t="shared" si="55"/>
        <v>0</v>
      </c>
      <c r="O136" s="21">
        <f t="shared" si="55"/>
        <v>0</v>
      </c>
      <c r="P136" s="21">
        <f t="shared" si="55"/>
        <v>0</v>
      </c>
      <c r="Q136" s="21">
        <f t="shared" si="55"/>
        <v>0</v>
      </c>
      <c r="R136" s="34">
        <f t="shared" si="56"/>
        <v>69</v>
      </c>
      <c r="S136" s="34">
        <f t="shared" si="56"/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 t="shared" si="55"/>
        <v>0.35749999999999998</v>
      </c>
      <c r="I137" s="21">
        <f t="shared" si="55"/>
        <v>0.32124999999999998</v>
      </c>
      <c r="J137" s="21">
        <f t="shared" si="55"/>
        <v>0</v>
      </c>
      <c r="K137" s="21">
        <f t="shared" si="55"/>
        <v>0</v>
      </c>
      <c r="L137" s="21">
        <f t="shared" si="55"/>
        <v>0</v>
      </c>
      <c r="M137" s="21">
        <f t="shared" si="55"/>
        <v>0.19500000000000001</v>
      </c>
      <c r="N137" s="21">
        <f t="shared" si="55"/>
        <v>0</v>
      </c>
      <c r="O137" s="21">
        <f t="shared" si="55"/>
        <v>0</v>
      </c>
      <c r="P137" s="21">
        <f t="shared" si="55"/>
        <v>0</v>
      </c>
      <c r="Q137" s="21">
        <f t="shared" si="55"/>
        <v>0</v>
      </c>
      <c r="R137" s="34">
        <f t="shared" si="56"/>
        <v>69</v>
      </c>
      <c r="S137" s="34">
        <f t="shared" si="56"/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 t="shared" si="55"/>
        <v>0.35</v>
      </c>
      <c r="I138" s="21">
        <f t="shared" si="55"/>
        <v>0.32500000000000001</v>
      </c>
      <c r="J138" s="21">
        <f t="shared" si="55"/>
        <v>0</v>
      </c>
      <c r="K138" s="21">
        <f t="shared" si="55"/>
        <v>0</v>
      </c>
      <c r="L138" s="21">
        <f t="shared" si="55"/>
        <v>0</v>
      </c>
      <c r="M138" s="21">
        <f t="shared" si="55"/>
        <v>0.2</v>
      </c>
      <c r="N138" s="21">
        <f t="shared" si="55"/>
        <v>0</v>
      </c>
      <c r="O138" s="21">
        <f t="shared" si="55"/>
        <v>0</v>
      </c>
      <c r="P138" s="21">
        <f t="shared" si="55"/>
        <v>0</v>
      </c>
      <c r="Q138" s="21">
        <f t="shared" si="55"/>
        <v>0</v>
      </c>
      <c r="R138" s="34">
        <f t="shared" si="56"/>
        <v>70</v>
      </c>
      <c r="S138" s="34">
        <f t="shared" si="56"/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 t="shared" ref="H139:Q148" si="57">(INDEX(H$7:H$27,$B139)*(1-$D139)+INDEX(H$7:H$27,$B139+1)*$D139)*H$4*$B$2</f>
        <v>0.30499999999999994</v>
      </c>
      <c r="I139" s="21">
        <f t="shared" si="57"/>
        <v>0.34749999999999998</v>
      </c>
      <c r="J139" s="21">
        <f t="shared" si="57"/>
        <v>0</v>
      </c>
      <c r="K139" s="21">
        <f t="shared" si="57"/>
        <v>0</v>
      </c>
      <c r="L139" s="21">
        <f t="shared" si="57"/>
        <v>0</v>
      </c>
      <c r="M139" s="21">
        <f t="shared" si="57"/>
        <v>0.22999999999999998</v>
      </c>
      <c r="N139" s="21">
        <f t="shared" si="57"/>
        <v>0</v>
      </c>
      <c r="O139" s="21">
        <f t="shared" si="57"/>
        <v>0</v>
      </c>
      <c r="P139" s="21">
        <f t="shared" si="57"/>
        <v>0</v>
      </c>
      <c r="Q139" s="21">
        <f t="shared" si="57"/>
        <v>0</v>
      </c>
      <c r="R139" s="34">
        <f t="shared" si="56"/>
        <v>73</v>
      </c>
      <c r="S139" s="34">
        <f t="shared" si="56"/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 t="shared" si="57"/>
        <v>0.29749999999999999</v>
      </c>
      <c r="I140" s="21">
        <f t="shared" si="57"/>
        <v>0.35125000000000001</v>
      </c>
      <c r="J140" s="21">
        <f t="shared" si="57"/>
        <v>0</v>
      </c>
      <c r="K140" s="21">
        <f t="shared" si="57"/>
        <v>0</v>
      </c>
      <c r="L140" s="21">
        <f t="shared" si="57"/>
        <v>0</v>
      </c>
      <c r="M140" s="21">
        <f t="shared" si="57"/>
        <v>0.23499999999999999</v>
      </c>
      <c r="N140" s="21">
        <f t="shared" si="57"/>
        <v>0</v>
      </c>
      <c r="O140" s="21">
        <f t="shared" si="57"/>
        <v>0</v>
      </c>
      <c r="P140" s="21">
        <f t="shared" si="57"/>
        <v>0</v>
      </c>
      <c r="Q140" s="21">
        <f t="shared" si="57"/>
        <v>0</v>
      </c>
      <c r="R140" s="34">
        <f t="shared" si="56"/>
        <v>73</v>
      </c>
      <c r="S140" s="34">
        <f t="shared" si="56"/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 t="shared" si="57"/>
        <v>0.29000000000000004</v>
      </c>
      <c r="I141" s="21">
        <f t="shared" si="57"/>
        <v>0.35500000000000004</v>
      </c>
      <c r="J141" s="21">
        <f t="shared" si="57"/>
        <v>0</v>
      </c>
      <c r="K141" s="21">
        <f t="shared" si="57"/>
        <v>0</v>
      </c>
      <c r="L141" s="21">
        <f t="shared" si="57"/>
        <v>0</v>
      </c>
      <c r="M141" s="21">
        <f t="shared" si="57"/>
        <v>0.24</v>
      </c>
      <c r="N141" s="21">
        <f t="shared" si="57"/>
        <v>0</v>
      </c>
      <c r="O141" s="21">
        <f t="shared" si="57"/>
        <v>0</v>
      </c>
      <c r="P141" s="21">
        <f t="shared" si="57"/>
        <v>0</v>
      </c>
      <c r="Q141" s="21">
        <f t="shared" si="57"/>
        <v>0</v>
      </c>
      <c r="R141" s="34">
        <f t="shared" si="56"/>
        <v>74</v>
      </c>
      <c r="S141" s="34">
        <f t="shared" si="56"/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 t="shared" si="57"/>
        <v>0.28250000000000003</v>
      </c>
      <c r="I142" s="21">
        <f t="shared" si="57"/>
        <v>0.35875000000000001</v>
      </c>
      <c r="J142" s="21">
        <f t="shared" si="57"/>
        <v>0</v>
      </c>
      <c r="K142" s="21">
        <f t="shared" si="57"/>
        <v>0</v>
      </c>
      <c r="L142" s="21">
        <f t="shared" si="57"/>
        <v>0</v>
      </c>
      <c r="M142" s="21">
        <f t="shared" si="57"/>
        <v>0.24500000000000002</v>
      </c>
      <c r="N142" s="21">
        <f t="shared" si="57"/>
        <v>0</v>
      </c>
      <c r="O142" s="21">
        <f t="shared" si="57"/>
        <v>0</v>
      </c>
      <c r="P142" s="21">
        <f t="shared" si="57"/>
        <v>0</v>
      </c>
      <c r="Q142" s="21">
        <f t="shared" si="57"/>
        <v>0</v>
      </c>
      <c r="R142" s="34">
        <f t="shared" si="56"/>
        <v>74</v>
      </c>
      <c r="S142" s="34">
        <f t="shared" si="56"/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 t="shared" si="57"/>
        <v>0.27500000000000002</v>
      </c>
      <c r="I143" s="21">
        <f t="shared" si="57"/>
        <v>0.36250000000000004</v>
      </c>
      <c r="J143" s="21">
        <f t="shared" si="57"/>
        <v>0</v>
      </c>
      <c r="K143" s="21">
        <f t="shared" si="57"/>
        <v>0</v>
      </c>
      <c r="L143" s="21">
        <f t="shared" si="57"/>
        <v>0</v>
      </c>
      <c r="M143" s="21">
        <f t="shared" si="57"/>
        <v>0.25</v>
      </c>
      <c r="N143" s="21">
        <f t="shared" si="57"/>
        <v>0</v>
      </c>
      <c r="O143" s="21">
        <f t="shared" si="57"/>
        <v>0</v>
      </c>
      <c r="P143" s="21">
        <f t="shared" si="57"/>
        <v>0</v>
      </c>
      <c r="Q143" s="21">
        <f t="shared" si="57"/>
        <v>0</v>
      </c>
      <c r="R143" s="34">
        <f t="shared" si="56"/>
        <v>75</v>
      </c>
      <c r="S143" s="34">
        <f t="shared" si="56"/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 t="shared" si="57"/>
        <v>0.26749999999999996</v>
      </c>
      <c r="I144" s="21">
        <f t="shared" si="57"/>
        <v>0.36625000000000002</v>
      </c>
      <c r="J144" s="21">
        <f t="shared" si="57"/>
        <v>0</v>
      </c>
      <c r="K144" s="21">
        <f t="shared" si="57"/>
        <v>0</v>
      </c>
      <c r="L144" s="21">
        <f t="shared" si="57"/>
        <v>0</v>
      </c>
      <c r="M144" s="21">
        <f t="shared" si="57"/>
        <v>0.255</v>
      </c>
      <c r="N144" s="21">
        <f t="shared" si="57"/>
        <v>0</v>
      </c>
      <c r="O144" s="21">
        <f t="shared" si="57"/>
        <v>0</v>
      </c>
      <c r="P144" s="21">
        <f t="shared" si="57"/>
        <v>0</v>
      </c>
      <c r="Q144" s="21">
        <f t="shared" si="57"/>
        <v>0</v>
      </c>
      <c r="R144" s="34">
        <f t="shared" si="56"/>
        <v>75</v>
      </c>
      <c r="S144" s="34">
        <f t="shared" si="56"/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 t="shared" si="57"/>
        <v>0.26</v>
      </c>
      <c r="I145" s="21">
        <f t="shared" si="57"/>
        <v>0.37</v>
      </c>
      <c r="J145" s="21">
        <f t="shared" si="57"/>
        <v>0</v>
      </c>
      <c r="K145" s="21">
        <f t="shared" si="57"/>
        <v>0</v>
      </c>
      <c r="L145" s="21">
        <f t="shared" si="57"/>
        <v>0</v>
      </c>
      <c r="M145" s="21">
        <f t="shared" si="57"/>
        <v>0.26</v>
      </c>
      <c r="N145" s="21">
        <f t="shared" si="57"/>
        <v>0</v>
      </c>
      <c r="O145" s="21">
        <f t="shared" si="57"/>
        <v>0</v>
      </c>
      <c r="P145" s="21">
        <f t="shared" si="57"/>
        <v>0</v>
      </c>
      <c r="Q145" s="21">
        <f t="shared" si="57"/>
        <v>0</v>
      </c>
      <c r="R145" s="34">
        <f t="shared" si="56"/>
        <v>76</v>
      </c>
      <c r="S145" s="34">
        <f t="shared" si="56"/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 t="shared" si="57"/>
        <v>0.2525</v>
      </c>
      <c r="I146" s="21">
        <f t="shared" si="57"/>
        <v>0.37375000000000003</v>
      </c>
      <c r="J146" s="21">
        <f t="shared" si="57"/>
        <v>0</v>
      </c>
      <c r="K146" s="21">
        <f t="shared" si="57"/>
        <v>0</v>
      </c>
      <c r="L146" s="21">
        <f t="shared" si="57"/>
        <v>0</v>
      </c>
      <c r="M146" s="21">
        <f t="shared" si="57"/>
        <v>0.26500000000000001</v>
      </c>
      <c r="N146" s="21">
        <f t="shared" si="57"/>
        <v>0</v>
      </c>
      <c r="O146" s="21">
        <f t="shared" si="57"/>
        <v>0</v>
      </c>
      <c r="P146" s="21">
        <f t="shared" si="57"/>
        <v>0</v>
      </c>
      <c r="Q146" s="21">
        <f t="shared" si="57"/>
        <v>0</v>
      </c>
      <c r="R146" s="34">
        <f t="shared" si="56"/>
        <v>76</v>
      </c>
      <c r="S146" s="34">
        <f t="shared" si="56"/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 t="shared" si="57"/>
        <v>0.245</v>
      </c>
      <c r="I147" s="21">
        <f t="shared" si="57"/>
        <v>0.3775</v>
      </c>
      <c r="J147" s="21">
        <f t="shared" si="57"/>
        <v>0</v>
      </c>
      <c r="K147" s="21">
        <f t="shared" si="57"/>
        <v>0</v>
      </c>
      <c r="L147" s="21">
        <f t="shared" si="57"/>
        <v>0</v>
      </c>
      <c r="M147" s="21">
        <f t="shared" si="57"/>
        <v>0.27</v>
      </c>
      <c r="N147" s="21">
        <f t="shared" si="57"/>
        <v>0</v>
      </c>
      <c r="O147" s="21">
        <f t="shared" si="57"/>
        <v>0</v>
      </c>
      <c r="P147" s="21">
        <f t="shared" si="57"/>
        <v>0</v>
      </c>
      <c r="Q147" s="21">
        <f t="shared" si="57"/>
        <v>0</v>
      </c>
      <c r="R147" s="34">
        <f t="shared" si="56"/>
        <v>77</v>
      </c>
      <c r="S147" s="34">
        <f t="shared" si="56"/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 t="shared" si="57"/>
        <v>0.23750000000000002</v>
      </c>
      <c r="I148" s="21">
        <f t="shared" si="57"/>
        <v>0.38125000000000003</v>
      </c>
      <c r="J148" s="21">
        <f t="shared" si="57"/>
        <v>0</v>
      </c>
      <c r="K148" s="21">
        <f t="shared" si="57"/>
        <v>0</v>
      </c>
      <c r="L148" s="21">
        <f t="shared" si="57"/>
        <v>0</v>
      </c>
      <c r="M148" s="21">
        <f t="shared" si="57"/>
        <v>0.27499999999999997</v>
      </c>
      <c r="N148" s="21">
        <f t="shared" si="57"/>
        <v>0</v>
      </c>
      <c r="O148" s="21">
        <f t="shared" si="57"/>
        <v>0</v>
      </c>
      <c r="P148" s="21">
        <f t="shared" si="57"/>
        <v>0</v>
      </c>
      <c r="Q148" s="21">
        <f t="shared" si="57"/>
        <v>0</v>
      </c>
      <c r="R148" s="34">
        <f t="shared" si="56"/>
        <v>77</v>
      </c>
      <c r="S148" s="34">
        <f t="shared" si="56"/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 t="shared" ref="H149:Q158" si="58">(INDEX(H$7:H$27,$B149)*(1-$D149)+INDEX(H$7:H$27,$B149+1)*$D149)*H$4*$B$2</f>
        <v>0.23</v>
      </c>
      <c r="I149" s="21">
        <f t="shared" si="58"/>
        <v>0.38500000000000006</v>
      </c>
      <c r="J149" s="21">
        <f t="shared" si="58"/>
        <v>0</v>
      </c>
      <c r="K149" s="21">
        <f t="shared" si="58"/>
        <v>0</v>
      </c>
      <c r="L149" s="21">
        <f t="shared" si="58"/>
        <v>0</v>
      </c>
      <c r="M149" s="21">
        <f t="shared" si="58"/>
        <v>0.27999999999999997</v>
      </c>
      <c r="N149" s="21">
        <f t="shared" si="58"/>
        <v>0</v>
      </c>
      <c r="O149" s="21">
        <f t="shared" si="58"/>
        <v>0</v>
      </c>
      <c r="P149" s="21">
        <f t="shared" si="58"/>
        <v>0</v>
      </c>
      <c r="Q149" s="21">
        <f t="shared" si="58"/>
        <v>0</v>
      </c>
      <c r="R149" s="34">
        <f t="shared" ref="R149:S168" si="59">INT((INDEX(R$7:R$27,$B149)*(1-$D149)+INDEX(R$7:R$27,$B149+1)*$D149)*R$4*$B$2)</f>
        <v>78</v>
      </c>
      <c r="S149" s="34">
        <f t="shared" si="59"/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 t="shared" si="58"/>
        <v>0.22250000000000003</v>
      </c>
      <c r="I150" s="21">
        <f t="shared" si="58"/>
        <v>0.38875000000000004</v>
      </c>
      <c r="J150" s="21">
        <f t="shared" si="58"/>
        <v>0</v>
      </c>
      <c r="K150" s="21">
        <f t="shared" si="58"/>
        <v>0</v>
      </c>
      <c r="L150" s="21">
        <f t="shared" si="58"/>
        <v>0</v>
      </c>
      <c r="M150" s="21">
        <f t="shared" si="58"/>
        <v>0.28500000000000003</v>
      </c>
      <c r="N150" s="21">
        <f t="shared" si="58"/>
        <v>0</v>
      </c>
      <c r="O150" s="21">
        <f t="shared" si="58"/>
        <v>0</v>
      </c>
      <c r="P150" s="21">
        <f t="shared" si="58"/>
        <v>0</v>
      </c>
      <c r="Q150" s="21">
        <f t="shared" si="58"/>
        <v>0</v>
      </c>
      <c r="R150" s="34">
        <f t="shared" si="59"/>
        <v>78</v>
      </c>
      <c r="S150" s="34">
        <f t="shared" si="59"/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 t="shared" si="58"/>
        <v>0.21500000000000002</v>
      </c>
      <c r="I151" s="21">
        <f t="shared" si="58"/>
        <v>0.39250000000000002</v>
      </c>
      <c r="J151" s="21">
        <f t="shared" si="58"/>
        <v>0</v>
      </c>
      <c r="K151" s="21">
        <f t="shared" si="58"/>
        <v>0</v>
      </c>
      <c r="L151" s="21">
        <f t="shared" si="58"/>
        <v>0</v>
      </c>
      <c r="M151" s="21">
        <f t="shared" si="58"/>
        <v>0.29000000000000004</v>
      </c>
      <c r="N151" s="21">
        <f t="shared" si="58"/>
        <v>0</v>
      </c>
      <c r="O151" s="21">
        <f t="shared" si="58"/>
        <v>0</v>
      </c>
      <c r="P151" s="21">
        <f t="shared" si="58"/>
        <v>0</v>
      </c>
      <c r="Q151" s="21">
        <f t="shared" si="58"/>
        <v>0</v>
      </c>
      <c r="R151" s="34">
        <f t="shared" si="59"/>
        <v>79</v>
      </c>
      <c r="S151" s="34">
        <f t="shared" si="59"/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 t="shared" si="58"/>
        <v>0.20750000000000002</v>
      </c>
      <c r="I152" s="21">
        <f t="shared" si="58"/>
        <v>0.39624999999999999</v>
      </c>
      <c r="J152" s="21">
        <f t="shared" si="58"/>
        <v>0</v>
      </c>
      <c r="K152" s="21">
        <f t="shared" si="58"/>
        <v>0</v>
      </c>
      <c r="L152" s="21">
        <f t="shared" si="58"/>
        <v>0</v>
      </c>
      <c r="M152" s="21">
        <f t="shared" si="58"/>
        <v>0.29499999999999998</v>
      </c>
      <c r="N152" s="21">
        <f t="shared" si="58"/>
        <v>0</v>
      </c>
      <c r="O152" s="21">
        <f t="shared" si="58"/>
        <v>0</v>
      </c>
      <c r="P152" s="21">
        <f t="shared" si="58"/>
        <v>0</v>
      </c>
      <c r="Q152" s="21">
        <f t="shared" si="58"/>
        <v>0</v>
      </c>
      <c r="R152" s="34">
        <f t="shared" si="59"/>
        <v>79</v>
      </c>
      <c r="S152" s="34">
        <f t="shared" si="59"/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 t="shared" si="58"/>
        <v>0.2</v>
      </c>
      <c r="I153" s="21">
        <f t="shared" si="58"/>
        <v>0.4</v>
      </c>
      <c r="J153" s="21">
        <f t="shared" si="58"/>
        <v>0</v>
      </c>
      <c r="K153" s="21">
        <f t="shared" si="58"/>
        <v>0</v>
      </c>
      <c r="L153" s="21">
        <f t="shared" si="58"/>
        <v>0</v>
      </c>
      <c r="M153" s="21">
        <f t="shared" si="58"/>
        <v>0.3</v>
      </c>
      <c r="N153" s="21">
        <f t="shared" si="58"/>
        <v>0</v>
      </c>
      <c r="O153" s="21">
        <f t="shared" si="58"/>
        <v>0</v>
      </c>
      <c r="P153" s="21">
        <f t="shared" si="58"/>
        <v>0</v>
      </c>
      <c r="Q153" s="21">
        <f t="shared" si="58"/>
        <v>0</v>
      </c>
      <c r="R153" s="34">
        <f t="shared" si="59"/>
        <v>80</v>
      </c>
      <c r="S153" s="34">
        <f t="shared" si="59"/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 t="shared" si="58"/>
        <v>0.13999999999999999</v>
      </c>
      <c r="I154" s="21">
        <f t="shared" si="58"/>
        <v>0.42999999999999994</v>
      </c>
      <c r="J154" s="21">
        <f t="shared" si="58"/>
        <v>0</v>
      </c>
      <c r="K154" s="21">
        <f t="shared" si="58"/>
        <v>0</v>
      </c>
      <c r="L154" s="21">
        <f t="shared" si="58"/>
        <v>0</v>
      </c>
      <c r="M154" s="21">
        <f t="shared" si="58"/>
        <v>0.32999999999999996</v>
      </c>
      <c r="N154" s="21">
        <f t="shared" si="58"/>
        <v>0</v>
      </c>
      <c r="O154" s="21">
        <f t="shared" si="58"/>
        <v>0</v>
      </c>
      <c r="P154" s="21">
        <f t="shared" si="58"/>
        <v>0</v>
      </c>
      <c r="Q154" s="21">
        <f t="shared" si="58"/>
        <v>0</v>
      </c>
      <c r="R154" s="34">
        <f t="shared" si="59"/>
        <v>83</v>
      </c>
      <c r="S154" s="34">
        <f t="shared" si="59"/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 t="shared" si="58"/>
        <v>0.13</v>
      </c>
      <c r="I155" s="21">
        <f t="shared" si="58"/>
        <v>0.435</v>
      </c>
      <c r="J155" s="21">
        <f t="shared" si="58"/>
        <v>0</v>
      </c>
      <c r="K155" s="21">
        <f t="shared" si="58"/>
        <v>0</v>
      </c>
      <c r="L155" s="21">
        <f t="shared" si="58"/>
        <v>0</v>
      </c>
      <c r="M155" s="21">
        <f t="shared" si="58"/>
        <v>0.33499999999999996</v>
      </c>
      <c r="N155" s="21">
        <f t="shared" si="58"/>
        <v>0</v>
      </c>
      <c r="O155" s="21">
        <f t="shared" si="58"/>
        <v>0</v>
      </c>
      <c r="P155" s="21">
        <f t="shared" si="58"/>
        <v>0</v>
      </c>
      <c r="Q155" s="21">
        <f t="shared" si="58"/>
        <v>0</v>
      </c>
      <c r="R155" s="34">
        <f t="shared" si="59"/>
        <v>83</v>
      </c>
      <c r="S155" s="34">
        <f t="shared" si="59"/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 t="shared" si="58"/>
        <v>0.12</v>
      </c>
      <c r="I156" s="21">
        <f t="shared" si="58"/>
        <v>0.44</v>
      </c>
      <c r="J156" s="21">
        <f t="shared" si="58"/>
        <v>0</v>
      </c>
      <c r="K156" s="21">
        <f t="shared" si="58"/>
        <v>0</v>
      </c>
      <c r="L156" s="21">
        <f t="shared" si="58"/>
        <v>0</v>
      </c>
      <c r="M156" s="21">
        <f t="shared" si="58"/>
        <v>0.34</v>
      </c>
      <c r="N156" s="21">
        <f t="shared" si="58"/>
        <v>0</v>
      </c>
      <c r="O156" s="21">
        <f t="shared" si="58"/>
        <v>0</v>
      </c>
      <c r="P156" s="21">
        <f t="shared" si="58"/>
        <v>0</v>
      </c>
      <c r="Q156" s="21">
        <f t="shared" si="58"/>
        <v>0</v>
      </c>
      <c r="R156" s="34">
        <f t="shared" si="59"/>
        <v>84</v>
      </c>
      <c r="S156" s="34">
        <f t="shared" si="59"/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 t="shared" si="58"/>
        <v>0.11000000000000001</v>
      </c>
      <c r="I157" s="21">
        <f t="shared" si="58"/>
        <v>0.44500000000000006</v>
      </c>
      <c r="J157" s="21">
        <f t="shared" si="58"/>
        <v>0</v>
      </c>
      <c r="K157" s="21">
        <f t="shared" si="58"/>
        <v>0</v>
      </c>
      <c r="L157" s="21">
        <f t="shared" si="58"/>
        <v>0</v>
      </c>
      <c r="M157" s="21">
        <f t="shared" si="58"/>
        <v>0.34500000000000003</v>
      </c>
      <c r="N157" s="21">
        <f t="shared" si="58"/>
        <v>0</v>
      </c>
      <c r="O157" s="21">
        <f t="shared" si="58"/>
        <v>0</v>
      </c>
      <c r="P157" s="21">
        <f t="shared" si="58"/>
        <v>0</v>
      </c>
      <c r="Q157" s="21">
        <f t="shared" si="58"/>
        <v>0</v>
      </c>
      <c r="R157" s="34">
        <f t="shared" si="59"/>
        <v>84</v>
      </c>
      <c r="S157" s="34">
        <f t="shared" si="59"/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 t="shared" si="58"/>
        <v>0.1</v>
      </c>
      <c r="I158" s="21">
        <f t="shared" si="58"/>
        <v>0.45</v>
      </c>
      <c r="J158" s="21">
        <f t="shared" si="58"/>
        <v>0</v>
      </c>
      <c r="K158" s="21">
        <f t="shared" si="58"/>
        <v>0</v>
      </c>
      <c r="L158" s="21">
        <f t="shared" si="58"/>
        <v>0</v>
      </c>
      <c r="M158" s="21">
        <f t="shared" si="58"/>
        <v>0.35</v>
      </c>
      <c r="N158" s="21">
        <f t="shared" si="58"/>
        <v>0</v>
      </c>
      <c r="O158" s="21">
        <f t="shared" si="58"/>
        <v>0</v>
      </c>
      <c r="P158" s="21">
        <f t="shared" si="58"/>
        <v>0</v>
      </c>
      <c r="Q158" s="21">
        <f t="shared" si="58"/>
        <v>0</v>
      </c>
      <c r="R158" s="34">
        <f t="shared" si="59"/>
        <v>85</v>
      </c>
      <c r="S158" s="34">
        <f t="shared" si="59"/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 t="shared" ref="H159:Q168" si="60">(INDEX(H$7:H$27,$B159)*(1-$D159)+INDEX(H$7:H$27,$B159+1)*$D159)*H$4*$B$2</f>
        <v>0.09</v>
      </c>
      <c r="I159" s="21">
        <f t="shared" si="60"/>
        <v>0.45500000000000002</v>
      </c>
      <c r="J159" s="21">
        <f t="shared" si="60"/>
        <v>0</v>
      </c>
      <c r="K159" s="21">
        <f t="shared" si="60"/>
        <v>0</v>
      </c>
      <c r="L159" s="21">
        <f t="shared" si="60"/>
        <v>0</v>
      </c>
      <c r="M159" s="21">
        <f t="shared" si="60"/>
        <v>0.35499999999999998</v>
      </c>
      <c r="N159" s="21">
        <f t="shared" si="60"/>
        <v>0</v>
      </c>
      <c r="O159" s="21">
        <f t="shared" si="60"/>
        <v>0</v>
      </c>
      <c r="P159" s="21">
        <f t="shared" si="60"/>
        <v>0</v>
      </c>
      <c r="Q159" s="21">
        <f t="shared" si="60"/>
        <v>0</v>
      </c>
      <c r="R159" s="34">
        <f t="shared" si="59"/>
        <v>85</v>
      </c>
      <c r="S159" s="34">
        <f t="shared" si="59"/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 t="shared" si="60"/>
        <v>8.0000000000000016E-2</v>
      </c>
      <c r="I160" s="21">
        <f t="shared" si="60"/>
        <v>0.46</v>
      </c>
      <c r="J160" s="21">
        <f t="shared" si="60"/>
        <v>0</v>
      </c>
      <c r="K160" s="21">
        <f t="shared" si="60"/>
        <v>0</v>
      </c>
      <c r="L160" s="21">
        <f t="shared" si="60"/>
        <v>0</v>
      </c>
      <c r="M160" s="21">
        <f t="shared" si="60"/>
        <v>0.36</v>
      </c>
      <c r="N160" s="21">
        <f t="shared" si="60"/>
        <v>0</v>
      </c>
      <c r="O160" s="21">
        <f t="shared" si="60"/>
        <v>0</v>
      </c>
      <c r="P160" s="21">
        <f t="shared" si="60"/>
        <v>0</v>
      </c>
      <c r="Q160" s="21">
        <f t="shared" si="60"/>
        <v>0</v>
      </c>
      <c r="R160" s="34">
        <f t="shared" si="59"/>
        <v>86</v>
      </c>
      <c r="S160" s="34">
        <f t="shared" si="59"/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 t="shared" si="60"/>
        <v>6.9999999999999993E-2</v>
      </c>
      <c r="I161" s="21">
        <f t="shared" si="60"/>
        <v>0.46499999999999997</v>
      </c>
      <c r="J161" s="21">
        <f t="shared" si="60"/>
        <v>0</v>
      </c>
      <c r="K161" s="21">
        <f t="shared" si="60"/>
        <v>0</v>
      </c>
      <c r="L161" s="21">
        <f t="shared" si="60"/>
        <v>0</v>
      </c>
      <c r="M161" s="21">
        <f t="shared" si="60"/>
        <v>0.36499999999999999</v>
      </c>
      <c r="N161" s="21">
        <f t="shared" si="60"/>
        <v>0</v>
      </c>
      <c r="O161" s="21">
        <f t="shared" si="60"/>
        <v>0</v>
      </c>
      <c r="P161" s="21">
        <f t="shared" si="60"/>
        <v>0</v>
      </c>
      <c r="Q161" s="21">
        <f t="shared" si="60"/>
        <v>0</v>
      </c>
      <c r="R161" s="34">
        <f t="shared" si="59"/>
        <v>86</v>
      </c>
      <c r="S161" s="34">
        <f t="shared" si="59"/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 t="shared" si="60"/>
        <v>6.0000000000000012E-2</v>
      </c>
      <c r="I162" s="21">
        <f t="shared" si="60"/>
        <v>0.47</v>
      </c>
      <c r="J162" s="21">
        <f t="shared" si="60"/>
        <v>0</v>
      </c>
      <c r="K162" s="21">
        <f t="shared" si="60"/>
        <v>0</v>
      </c>
      <c r="L162" s="21">
        <f t="shared" si="60"/>
        <v>0</v>
      </c>
      <c r="M162" s="21">
        <f t="shared" si="60"/>
        <v>0.37</v>
      </c>
      <c r="N162" s="21">
        <f t="shared" si="60"/>
        <v>0</v>
      </c>
      <c r="O162" s="21">
        <f t="shared" si="60"/>
        <v>0</v>
      </c>
      <c r="P162" s="21">
        <f t="shared" si="60"/>
        <v>0</v>
      </c>
      <c r="Q162" s="21">
        <f t="shared" si="60"/>
        <v>0</v>
      </c>
      <c r="R162" s="34">
        <f t="shared" si="59"/>
        <v>87</v>
      </c>
      <c r="S162" s="34">
        <f t="shared" si="59"/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 t="shared" si="60"/>
        <v>0.05</v>
      </c>
      <c r="I163" s="21">
        <f t="shared" si="60"/>
        <v>0.47499999999999998</v>
      </c>
      <c r="J163" s="21">
        <f t="shared" si="60"/>
        <v>0</v>
      </c>
      <c r="K163" s="21">
        <f t="shared" si="60"/>
        <v>0</v>
      </c>
      <c r="L163" s="21">
        <f t="shared" si="60"/>
        <v>0</v>
      </c>
      <c r="M163" s="21">
        <f t="shared" si="60"/>
        <v>0.37500000000000006</v>
      </c>
      <c r="N163" s="21">
        <f t="shared" si="60"/>
        <v>0</v>
      </c>
      <c r="O163" s="21">
        <f t="shared" si="60"/>
        <v>0</v>
      </c>
      <c r="P163" s="21">
        <f t="shared" si="60"/>
        <v>0</v>
      </c>
      <c r="Q163" s="21">
        <f t="shared" si="60"/>
        <v>0</v>
      </c>
      <c r="R163" s="34">
        <f t="shared" si="59"/>
        <v>87</v>
      </c>
      <c r="S163" s="34">
        <f t="shared" si="59"/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 t="shared" si="60"/>
        <v>3.9999999999999994E-2</v>
      </c>
      <c r="I164" s="21">
        <f t="shared" si="60"/>
        <v>0.48</v>
      </c>
      <c r="J164" s="21">
        <f t="shared" si="60"/>
        <v>0</v>
      </c>
      <c r="K164" s="21">
        <f t="shared" si="60"/>
        <v>0</v>
      </c>
      <c r="L164" s="21">
        <f t="shared" si="60"/>
        <v>0</v>
      </c>
      <c r="M164" s="21">
        <f t="shared" si="60"/>
        <v>0.38000000000000006</v>
      </c>
      <c r="N164" s="21">
        <f t="shared" si="60"/>
        <v>0</v>
      </c>
      <c r="O164" s="21">
        <f t="shared" si="60"/>
        <v>0</v>
      </c>
      <c r="P164" s="21">
        <f t="shared" si="60"/>
        <v>0</v>
      </c>
      <c r="Q164" s="21">
        <f t="shared" si="60"/>
        <v>0</v>
      </c>
      <c r="R164" s="34">
        <f t="shared" si="59"/>
        <v>88</v>
      </c>
      <c r="S164" s="34">
        <f t="shared" si="59"/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 t="shared" si="60"/>
        <v>3.0000000000000006E-2</v>
      </c>
      <c r="I165" s="21">
        <f t="shared" si="60"/>
        <v>0.48499999999999999</v>
      </c>
      <c r="J165" s="21">
        <f t="shared" si="60"/>
        <v>0</v>
      </c>
      <c r="K165" s="21">
        <f t="shared" si="60"/>
        <v>0</v>
      </c>
      <c r="L165" s="21">
        <f t="shared" si="60"/>
        <v>0</v>
      </c>
      <c r="M165" s="21">
        <f t="shared" si="60"/>
        <v>0.38500000000000001</v>
      </c>
      <c r="N165" s="21">
        <f t="shared" si="60"/>
        <v>0</v>
      </c>
      <c r="O165" s="21">
        <f t="shared" si="60"/>
        <v>0</v>
      </c>
      <c r="P165" s="21">
        <f t="shared" si="60"/>
        <v>0</v>
      </c>
      <c r="Q165" s="21">
        <f t="shared" si="60"/>
        <v>0</v>
      </c>
      <c r="R165" s="34">
        <f t="shared" si="59"/>
        <v>88</v>
      </c>
      <c r="S165" s="34">
        <f t="shared" si="59"/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 t="shared" si="60"/>
        <v>1.9999999999999997E-2</v>
      </c>
      <c r="I166" s="21">
        <f t="shared" si="60"/>
        <v>0.49</v>
      </c>
      <c r="J166" s="21">
        <f t="shared" si="60"/>
        <v>0</v>
      </c>
      <c r="K166" s="21">
        <f t="shared" si="60"/>
        <v>0</v>
      </c>
      <c r="L166" s="21">
        <f t="shared" si="60"/>
        <v>0</v>
      </c>
      <c r="M166" s="21">
        <f t="shared" si="60"/>
        <v>0.39</v>
      </c>
      <c r="N166" s="21">
        <f t="shared" si="60"/>
        <v>0</v>
      </c>
      <c r="O166" s="21">
        <f t="shared" si="60"/>
        <v>0</v>
      </c>
      <c r="P166" s="21">
        <f t="shared" si="60"/>
        <v>0</v>
      </c>
      <c r="Q166" s="21">
        <f t="shared" si="60"/>
        <v>0</v>
      </c>
      <c r="R166" s="34">
        <f t="shared" si="59"/>
        <v>89</v>
      </c>
      <c r="S166" s="34">
        <f t="shared" si="59"/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 t="shared" si="60"/>
        <v>1.0000000000000009E-2</v>
      </c>
      <c r="I167" s="21">
        <f t="shared" si="60"/>
        <v>0.495</v>
      </c>
      <c r="J167" s="21">
        <f t="shared" si="60"/>
        <v>0</v>
      </c>
      <c r="K167" s="21">
        <f t="shared" si="60"/>
        <v>0</v>
      </c>
      <c r="L167" s="21">
        <f t="shared" si="60"/>
        <v>0</v>
      </c>
      <c r="M167" s="21">
        <f t="shared" si="60"/>
        <v>0.39500000000000002</v>
      </c>
      <c r="N167" s="21">
        <f t="shared" si="60"/>
        <v>0</v>
      </c>
      <c r="O167" s="21">
        <f t="shared" si="60"/>
        <v>0</v>
      </c>
      <c r="P167" s="21">
        <f t="shared" si="60"/>
        <v>0</v>
      </c>
      <c r="Q167" s="21">
        <f t="shared" si="60"/>
        <v>0</v>
      </c>
      <c r="R167" s="34">
        <f t="shared" si="59"/>
        <v>89</v>
      </c>
      <c r="S167" s="34">
        <f t="shared" si="59"/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 t="shared" si="60"/>
        <v>0</v>
      </c>
      <c r="I168" s="21">
        <f t="shared" si="60"/>
        <v>0.5</v>
      </c>
      <c r="J168" s="21">
        <f t="shared" si="60"/>
        <v>0</v>
      </c>
      <c r="K168" s="21">
        <f t="shared" si="60"/>
        <v>0</v>
      </c>
      <c r="L168" s="21">
        <f t="shared" si="60"/>
        <v>0</v>
      </c>
      <c r="M168" s="21">
        <f t="shared" si="60"/>
        <v>0.4</v>
      </c>
      <c r="N168" s="21">
        <f t="shared" si="60"/>
        <v>0</v>
      </c>
      <c r="O168" s="21">
        <f t="shared" si="60"/>
        <v>0</v>
      </c>
      <c r="P168" s="21">
        <f t="shared" si="60"/>
        <v>0</v>
      </c>
      <c r="Q168" s="21">
        <f t="shared" si="60"/>
        <v>0</v>
      </c>
      <c r="R168" s="34">
        <f t="shared" si="59"/>
        <v>90</v>
      </c>
      <c r="S168" s="34">
        <f t="shared" si="59"/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 t="shared" ref="H169:Q178" si="61">(INDEX(H$7:H$27,$B169)*(1-$D169)+INDEX(H$7:H$27,$B169+1)*$D169)*H$4*$B$2</f>
        <v>0</v>
      </c>
      <c r="I169" s="21">
        <f t="shared" si="61"/>
        <v>0.47</v>
      </c>
      <c r="J169" s="21">
        <f t="shared" si="61"/>
        <v>1.2E-2</v>
      </c>
      <c r="K169" s="21">
        <f t="shared" si="61"/>
        <v>0</v>
      </c>
      <c r="L169" s="21">
        <f t="shared" si="61"/>
        <v>0</v>
      </c>
      <c r="M169" s="21">
        <f t="shared" si="61"/>
        <v>0.42999999999999994</v>
      </c>
      <c r="N169" s="21">
        <f t="shared" si="61"/>
        <v>0</v>
      </c>
      <c r="O169" s="21">
        <f t="shared" si="61"/>
        <v>0</v>
      </c>
      <c r="P169" s="21">
        <f t="shared" si="61"/>
        <v>0</v>
      </c>
      <c r="Q169" s="21">
        <f t="shared" si="61"/>
        <v>0</v>
      </c>
      <c r="R169" s="34">
        <f t="shared" ref="R169:S188" si="62">INT((INDEX(R$7:R$27,$B169)*(1-$D169)+INDEX(R$7:R$27,$B169+1)*$D169)*R$4*$B$2)</f>
        <v>93</v>
      </c>
      <c r="S169" s="34">
        <f t="shared" si="62"/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 t="shared" si="61"/>
        <v>0</v>
      </c>
      <c r="I170" s="21">
        <f t="shared" si="61"/>
        <v>0.46499999999999997</v>
      </c>
      <c r="J170" s="21">
        <f t="shared" si="61"/>
        <v>1.3999999999999999E-2</v>
      </c>
      <c r="K170" s="21">
        <f t="shared" si="61"/>
        <v>0</v>
      </c>
      <c r="L170" s="21">
        <f t="shared" si="61"/>
        <v>0</v>
      </c>
      <c r="M170" s="21">
        <f t="shared" si="61"/>
        <v>0.435</v>
      </c>
      <c r="N170" s="21">
        <f t="shared" si="61"/>
        <v>0</v>
      </c>
      <c r="O170" s="21">
        <f t="shared" si="61"/>
        <v>0</v>
      </c>
      <c r="P170" s="21">
        <f t="shared" si="61"/>
        <v>0</v>
      </c>
      <c r="Q170" s="21">
        <f t="shared" si="61"/>
        <v>0</v>
      </c>
      <c r="R170" s="34">
        <f t="shared" si="62"/>
        <v>93</v>
      </c>
      <c r="S170" s="34">
        <f t="shared" si="62"/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 t="shared" si="61"/>
        <v>0</v>
      </c>
      <c r="I171" s="21">
        <f t="shared" si="61"/>
        <v>0.46</v>
      </c>
      <c r="J171" s="21">
        <f t="shared" si="61"/>
        <v>1.6000000000000004E-2</v>
      </c>
      <c r="K171" s="21">
        <f t="shared" si="61"/>
        <v>0</v>
      </c>
      <c r="L171" s="21">
        <f t="shared" si="61"/>
        <v>0</v>
      </c>
      <c r="M171" s="21">
        <f t="shared" si="61"/>
        <v>0.44</v>
      </c>
      <c r="N171" s="21">
        <f t="shared" si="61"/>
        <v>0</v>
      </c>
      <c r="O171" s="21">
        <f t="shared" si="61"/>
        <v>0</v>
      </c>
      <c r="P171" s="21">
        <f t="shared" si="61"/>
        <v>0</v>
      </c>
      <c r="Q171" s="21">
        <f t="shared" si="61"/>
        <v>0</v>
      </c>
      <c r="R171" s="34">
        <f t="shared" si="62"/>
        <v>94</v>
      </c>
      <c r="S171" s="34">
        <f t="shared" si="62"/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 t="shared" si="61"/>
        <v>0</v>
      </c>
      <c r="I172" s="21">
        <f t="shared" si="61"/>
        <v>0.45500000000000007</v>
      </c>
      <c r="J172" s="21">
        <f t="shared" si="61"/>
        <v>1.8000000000000002E-2</v>
      </c>
      <c r="K172" s="21">
        <f t="shared" si="61"/>
        <v>0</v>
      </c>
      <c r="L172" s="21">
        <f t="shared" si="61"/>
        <v>0</v>
      </c>
      <c r="M172" s="21">
        <f t="shared" si="61"/>
        <v>0.44500000000000006</v>
      </c>
      <c r="N172" s="21">
        <f t="shared" si="61"/>
        <v>0</v>
      </c>
      <c r="O172" s="21">
        <f t="shared" si="61"/>
        <v>0</v>
      </c>
      <c r="P172" s="21">
        <f t="shared" si="61"/>
        <v>0</v>
      </c>
      <c r="Q172" s="21">
        <f t="shared" si="61"/>
        <v>0</v>
      </c>
      <c r="R172" s="34">
        <f t="shared" si="62"/>
        <v>94</v>
      </c>
      <c r="S172" s="34">
        <f t="shared" si="62"/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 t="shared" si="61"/>
        <v>0</v>
      </c>
      <c r="I173" s="21">
        <f t="shared" si="61"/>
        <v>0.45</v>
      </c>
      <c r="J173" s="21">
        <f t="shared" si="61"/>
        <v>2.0000000000000004E-2</v>
      </c>
      <c r="K173" s="21">
        <f t="shared" si="61"/>
        <v>0</v>
      </c>
      <c r="L173" s="21">
        <f t="shared" si="61"/>
        <v>0</v>
      </c>
      <c r="M173" s="21">
        <f t="shared" si="61"/>
        <v>0.45</v>
      </c>
      <c r="N173" s="21">
        <f t="shared" si="61"/>
        <v>0</v>
      </c>
      <c r="O173" s="21">
        <f t="shared" si="61"/>
        <v>0</v>
      </c>
      <c r="P173" s="21">
        <f t="shared" si="61"/>
        <v>0</v>
      </c>
      <c r="Q173" s="21">
        <f t="shared" si="61"/>
        <v>0</v>
      </c>
      <c r="R173" s="34">
        <f t="shared" si="62"/>
        <v>95</v>
      </c>
      <c r="S173" s="34">
        <f t="shared" si="62"/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 t="shared" si="61"/>
        <v>0</v>
      </c>
      <c r="I174" s="21">
        <f t="shared" si="61"/>
        <v>0.44500000000000001</v>
      </c>
      <c r="J174" s="21">
        <f t="shared" si="61"/>
        <v>2.2000000000000006E-2</v>
      </c>
      <c r="K174" s="21">
        <f t="shared" si="61"/>
        <v>0</v>
      </c>
      <c r="L174" s="21">
        <f t="shared" si="61"/>
        <v>0</v>
      </c>
      <c r="M174" s="21">
        <f t="shared" si="61"/>
        <v>0.45500000000000002</v>
      </c>
      <c r="N174" s="21">
        <f t="shared" si="61"/>
        <v>0</v>
      </c>
      <c r="O174" s="21">
        <f t="shared" si="61"/>
        <v>0</v>
      </c>
      <c r="P174" s="21">
        <f t="shared" si="61"/>
        <v>0</v>
      </c>
      <c r="Q174" s="21">
        <f t="shared" si="61"/>
        <v>0</v>
      </c>
      <c r="R174" s="34">
        <f t="shared" si="62"/>
        <v>95</v>
      </c>
      <c r="S174" s="34">
        <f t="shared" si="62"/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 t="shared" si="61"/>
        <v>0</v>
      </c>
      <c r="I175" s="21">
        <f t="shared" si="61"/>
        <v>0.44</v>
      </c>
      <c r="J175" s="21">
        <f t="shared" si="61"/>
        <v>2.4E-2</v>
      </c>
      <c r="K175" s="21">
        <f t="shared" si="61"/>
        <v>0</v>
      </c>
      <c r="L175" s="21">
        <f t="shared" si="61"/>
        <v>0</v>
      </c>
      <c r="M175" s="21">
        <f t="shared" si="61"/>
        <v>0.46</v>
      </c>
      <c r="N175" s="21">
        <f t="shared" si="61"/>
        <v>0</v>
      </c>
      <c r="O175" s="21">
        <f t="shared" si="61"/>
        <v>0</v>
      </c>
      <c r="P175" s="21">
        <f t="shared" si="61"/>
        <v>0</v>
      </c>
      <c r="Q175" s="21">
        <f t="shared" si="61"/>
        <v>0</v>
      </c>
      <c r="R175" s="34">
        <f t="shared" si="62"/>
        <v>96</v>
      </c>
      <c r="S175" s="34">
        <f t="shared" si="62"/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 t="shared" si="61"/>
        <v>0</v>
      </c>
      <c r="I176" s="21">
        <f t="shared" si="61"/>
        <v>0.435</v>
      </c>
      <c r="J176" s="21">
        <f t="shared" si="61"/>
        <v>2.6000000000000002E-2</v>
      </c>
      <c r="K176" s="21">
        <f t="shared" si="61"/>
        <v>0</v>
      </c>
      <c r="L176" s="21">
        <f t="shared" si="61"/>
        <v>0</v>
      </c>
      <c r="M176" s="21">
        <f t="shared" si="61"/>
        <v>0.46499999999999997</v>
      </c>
      <c r="N176" s="21">
        <f t="shared" si="61"/>
        <v>0</v>
      </c>
      <c r="O176" s="21">
        <f t="shared" si="61"/>
        <v>0</v>
      </c>
      <c r="P176" s="21">
        <f t="shared" si="61"/>
        <v>0</v>
      </c>
      <c r="Q176" s="21">
        <f t="shared" si="61"/>
        <v>0</v>
      </c>
      <c r="R176" s="34">
        <f t="shared" si="62"/>
        <v>96</v>
      </c>
      <c r="S176" s="34">
        <f t="shared" si="62"/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 t="shared" si="61"/>
        <v>0</v>
      </c>
      <c r="I177" s="21">
        <f t="shared" si="61"/>
        <v>0.43</v>
      </c>
      <c r="J177" s="21">
        <f t="shared" si="61"/>
        <v>2.7999999999999997E-2</v>
      </c>
      <c r="K177" s="21">
        <f t="shared" si="61"/>
        <v>0</v>
      </c>
      <c r="L177" s="21">
        <f t="shared" si="61"/>
        <v>0</v>
      </c>
      <c r="M177" s="21">
        <f t="shared" si="61"/>
        <v>0.47</v>
      </c>
      <c r="N177" s="21">
        <f t="shared" si="61"/>
        <v>0</v>
      </c>
      <c r="O177" s="21">
        <f t="shared" si="61"/>
        <v>0</v>
      </c>
      <c r="P177" s="21">
        <f t="shared" si="61"/>
        <v>0</v>
      </c>
      <c r="Q177" s="21">
        <f t="shared" si="61"/>
        <v>0</v>
      </c>
      <c r="R177" s="34">
        <f t="shared" si="62"/>
        <v>97</v>
      </c>
      <c r="S177" s="34">
        <f t="shared" si="62"/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 t="shared" si="61"/>
        <v>0</v>
      </c>
      <c r="I178" s="21">
        <f t="shared" si="61"/>
        <v>0.42500000000000004</v>
      </c>
      <c r="J178" s="21">
        <f t="shared" si="61"/>
        <v>3.0000000000000006E-2</v>
      </c>
      <c r="K178" s="21">
        <f t="shared" si="61"/>
        <v>0</v>
      </c>
      <c r="L178" s="21">
        <f t="shared" si="61"/>
        <v>0</v>
      </c>
      <c r="M178" s="21">
        <f t="shared" si="61"/>
        <v>0.47499999999999998</v>
      </c>
      <c r="N178" s="21">
        <f t="shared" si="61"/>
        <v>0</v>
      </c>
      <c r="O178" s="21">
        <f t="shared" si="61"/>
        <v>0</v>
      </c>
      <c r="P178" s="21">
        <f t="shared" si="61"/>
        <v>0</v>
      </c>
      <c r="Q178" s="21">
        <f t="shared" si="61"/>
        <v>0</v>
      </c>
      <c r="R178" s="34">
        <f t="shared" si="62"/>
        <v>97</v>
      </c>
      <c r="S178" s="34">
        <f t="shared" si="62"/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 t="shared" ref="H179:Q188" si="63">(INDEX(H$7:H$27,$B179)*(1-$D179)+INDEX(H$7:H$27,$B179+1)*$D179)*H$4*$B$2</f>
        <v>0</v>
      </c>
      <c r="I179" s="21">
        <f t="shared" si="63"/>
        <v>0.42000000000000004</v>
      </c>
      <c r="J179" s="21">
        <f t="shared" si="63"/>
        <v>3.2000000000000008E-2</v>
      </c>
      <c r="K179" s="21">
        <f t="shared" si="63"/>
        <v>0</v>
      </c>
      <c r="L179" s="21">
        <f t="shared" si="63"/>
        <v>0</v>
      </c>
      <c r="M179" s="21">
        <f t="shared" si="63"/>
        <v>0.48</v>
      </c>
      <c r="N179" s="21">
        <f t="shared" si="63"/>
        <v>0</v>
      </c>
      <c r="O179" s="21">
        <f t="shared" si="63"/>
        <v>0</v>
      </c>
      <c r="P179" s="21">
        <f t="shared" si="63"/>
        <v>0</v>
      </c>
      <c r="Q179" s="21">
        <f t="shared" si="63"/>
        <v>0</v>
      </c>
      <c r="R179" s="34">
        <f t="shared" si="62"/>
        <v>98</v>
      </c>
      <c r="S179" s="34">
        <f t="shared" si="62"/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 t="shared" si="63"/>
        <v>0</v>
      </c>
      <c r="I180" s="21">
        <f t="shared" si="63"/>
        <v>0.41500000000000004</v>
      </c>
      <c r="J180" s="21">
        <f t="shared" si="63"/>
        <v>3.4000000000000002E-2</v>
      </c>
      <c r="K180" s="21">
        <f t="shared" si="63"/>
        <v>0</v>
      </c>
      <c r="L180" s="21">
        <f t="shared" si="63"/>
        <v>0</v>
      </c>
      <c r="M180" s="21">
        <f t="shared" si="63"/>
        <v>0.48499999999999999</v>
      </c>
      <c r="N180" s="21">
        <f t="shared" si="63"/>
        <v>0</v>
      </c>
      <c r="O180" s="21">
        <f t="shared" si="63"/>
        <v>0</v>
      </c>
      <c r="P180" s="21">
        <f t="shared" si="63"/>
        <v>0</v>
      </c>
      <c r="Q180" s="21">
        <f t="shared" si="63"/>
        <v>0</v>
      </c>
      <c r="R180" s="34">
        <f t="shared" si="62"/>
        <v>98</v>
      </c>
      <c r="S180" s="34">
        <f t="shared" si="62"/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 t="shared" si="63"/>
        <v>0</v>
      </c>
      <c r="I181" s="21">
        <f t="shared" si="63"/>
        <v>0.41000000000000003</v>
      </c>
      <c r="J181" s="21">
        <f t="shared" si="63"/>
        <v>3.6000000000000004E-2</v>
      </c>
      <c r="K181" s="21">
        <f t="shared" si="63"/>
        <v>0</v>
      </c>
      <c r="L181" s="21">
        <f t="shared" si="63"/>
        <v>0</v>
      </c>
      <c r="M181" s="21">
        <f t="shared" si="63"/>
        <v>0.49</v>
      </c>
      <c r="N181" s="21">
        <f t="shared" si="63"/>
        <v>0</v>
      </c>
      <c r="O181" s="21">
        <f t="shared" si="63"/>
        <v>0</v>
      </c>
      <c r="P181" s="21">
        <f t="shared" si="63"/>
        <v>0</v>
      </c>
      <c r="Q181" s="21">
        <f t="shared" si="63"/>
        <v>0</v>
      </c>
      <c r="R181" s="34">
        <f t="shared" si="62"/>
        <v>99</v>
      </c>
      <c r="S181" s="34">
        <f t="shared" si="62"/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 t="shared" si="63"/>
        <v>0</v>
      </c>
      <c r="I182" s="21">
        <f t="shared" si="63"/>
        <v>0.40500000000000003</v>
      </c>
      <c r="J182" s="21">
        <f t="shared" si="63"/>
        <v>3.8000000000000006E-2</v>
      </c>
      <c r="K182" s="21">
        <f t="shared" si="63"/>
        <v>0</v>
      </c>
      <c r="L182" s="21">
        <f t="shared" si="63"/>
        <v>0</v>
      </c>
      <c r="M182" s="21">
        <f t="shared" si="63"/>
        <v>0.495</v>
      </c>
      <c r="N182" s="21">
        <f t="shared" si="63"/>
        <v>0</v>
      </c>
      <c r="O182" s="21">
        <f t="shared" si="63"/>
        <v>0</v>
      </c>
      <c r="P182" s="21">
        <f t="shared" si="63"/>
        <v>0</v>
      </c>
      <c r="Q182" s="21">
        <f t="shared" si="63"/>
        <v>0</v>
      </c>
      <c r="R182" s="34">
        <f t="shared" si="62"/>
        <v>99</v>
      </c>
      <c r="S182" s="34">
        <f t="shared" si="62"/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 t="shared" si="63"/>
        <v>0</v>
      </c>
      <c r="I183" s="21">
        <f t="shared" si="63"/>
        <v>0.4</v>
      </c>
      <c r="J183" s="21">
        <f t="shared" si="63"/>
        <v>4.0000000000000008E-2</v>
      </c>
      <c r="K183" s="21">
        <f t="shared" si="63"/>
        <v>0</v>
      </c>
      <c r="L183" s="21">
        <f t="shared" si="63"/>
        <v>0</v>
      </c>
      <c r="M183" s="21">
        <f t="shared" si="63"/>
        <v>0.5</v>
      </c>
      <c r="N183" s="21">
        <f t="shared" si="63"/>
        <v>0</v>
      </c>
      <c r="O183" s="21">
        <f t="shared" si="63"/>
        <v>0</v>
      </c>
      <c r="P183" s="21">
        <f t="shared" si="63"/>
        <v>0</v>
      </c>
      <c r="Q183" s="21">
        <f t="shared" si="63"/>
        <v>0</v>
      </c>
      <c r="R183" s="34">
        <f t="shared" si="62"/>
        <v>100</v>
      </c>
      <c r="S183" s="34">
        <f t="shared" si="62"/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 t="shared" si="63"/>
        <v>0</v>
      </c>
      <c r="I184" s="21">
        <f t="shared" si="63"/>
        <v>0.37749999999999995</v>
      </c>
      <c r="J184" s="21">
        <f t="shared" si="63"/>
        <v>4.9000000000000002E-2</v>
      </c>
      <c r="K184" s="21">
        <f t="shared" si="63"/>
        <v>0</v>
      </c>
      <c r="L184" s="21">
        <f t="shared" si="63"/>
        <v>0</v>
      </c>
      <c r="M184" s="21">
        <f t="shared" si="63"/>
        <v>0.47</v>
      </c>
      <c r="N184" s="21">
        <f t="shared" si="63"/>
        <v>1.2E-2</v>
      </c>
      <c r="O184" s="21">
        <f t="shared" si="63"/>
        <v>0</v>
      </c>
      <c r="P184" s="21">
        <f t="shared" si="63"/>
        <v>0</v>
      </c>
      <c r="Q184" s="21">
        <f t="shared" si="63"/>
        <v>0</v>
      </c>
      <c r="R184" s="34">
        <f t="shared" si="62"/>
        <v>103</v>
      </c>
      <c r="S184" s="34">
        <f t="shared" si="62"/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 t="shared" si="63"/>
        <v>0</v>
      </c>
      <c r="I185" s="21">
        <f t="shared" si="63"/>
        <v>0.37375000000000003</v>
      </c>
      <c r="J185" s="21">
        <f t="shared" si="63"/>
        <v>5.0500000000000003E-2</v>
      </c>
      <c r="K185" s="21">
        <f t="shared" si="63"/>
        <v>0</v>
      </c>
      <c r="L185" s="21">
        <f t="shared" si="63"/>
        <v>0</v>
      </c>
      <c r="M185" s="21">
        <f t="shared" si="63"/>
        <v>0.46499999999999997</v>
      </c>
      <c r="N185" s="21">
        <f t="shared" si="63"/>
        <v>1.3999999999999999E-2</v>
      </c>
      <c r="O185" s="21">
        <f t="shared" si="63"/>
        <v>0</v>
      </c>
      <c r="P185" s="21">
        <f t="shared" si="63"/>
        <v>0</v>
      </c>
      <c r="Q185" s="21">
        <f t="shared" si="63"/>
        <v>0</v>
      </c>
      <c r="R185" s="34">
        <f t="shared" si="62"/>
        <v>103</v>
      </c>
      <c r="S185" s="34">
        <f t="shared" si="62"/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 t="shared" si="63"/>
        <v>0</v>
      </c>
      <c r="I186" s="21">
        <f t="shared" si="63"/>
        <v>0.37</v>
      </c>
      <c r="J186" s="21">
        <f t="shared" si="63"/>
        <v>5.2000000000000005E-2</v>
      </c>
      <c r="K186" s="21">
        <f t="shared" si="63"/>
        <v>0</v>
      </c>
      <c r="L186" s="21">
        <f t="shared" si="63"/>
        <v>0</v>
      </c>
      <c r="M186" s="21">
        <f t="shared" si="63"/>
        <v>0.46</v>
      </c>
      <c r="N186" s="21">
        <f t="shared" si="63"/>
        <v>1.6000000000000004E-2</v>
      </c>
      <c r="O186" s="21">
        <f t="shared" si="63"/>
        <v>0</v>
      </c>
      <c r="P186" s="21">
        <f t="shared" si="63"/>
        <v>0</v>
      </c>
      <c r="Q186" s="21">
        <f t="shared" si="63"/>
        <v>0</v>
      </c>
      <c r="R186" s="34">
        <f t="shared" si="62"/>
        <v>104</v>
      </c>
      <c r="S186" s="34">
        <f t="shared" si="62"/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 t="shared" si="63"/>
        <v>0</v>
      </c>
      <c r="I187" s="21">
        <f t="shared" si="63"/>
        <v>0.36625000000000008</v>
      </c>
      <c r="J187" s="21">
        <f t="shared" si="63"/>
        <v>5.3500000000000006E-2</v>
      </c>
      <c r="K187" s="21">
        <f t="shared" si="63"/>
        <v>0</v>
      </c>
      <c r="L187" s="21">
        <f t="shared" si="63"/>
        <v>0</v>
      </c>
      <c r="M187" s="21">
        <f t="shared" si="63"/>
        <v>0.45500000000000007</v>
      </c>
      <c r="N187" s="21">
        <f t="shared" si="63"/>
        <v>1.8000000000000002E-2</v>
      </c>
      <c r="O187" s="21">
        <f t="shared" si="63"/>
        <v>0</v>
      </c>
      <c r="P187" s="21">
        <f t="shared" si="63"/>
        <v>0</v>
      </c>
      <c r="Q187" s="21">
        <f t="shared" si="63"/>
        <v>0</v>
      </c>
      <c r="R187" s="34">
        <f t="shared" si="62"/>
        <v>104</v>
      </c>
      <c r="S187" s="34">
        <f t="shared" si="62"/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 t="shared" si="63"/>
        <v>0</v>
      </c>
      <c r="I188" s="21">
        <f t="shared" si="63"/>
        <v>0.36250000000000004</v>
      </c>
      <c r="J188" s="21">
        <f t="shared" si="63"/>
        <v>5.5000000000000007E-2</v>
      </c>
      <c r="K188" s="21">
        <f t="shared" si="63"/>
        <v>0</v>
      </c>
      <c r="L188" s="21">
        <f t="shared" si="63"/>
        <v>0</v>
      </c>
      <c r="M188" s="21">
        <f t="shared" si="63"/>
        <v>0.45</v>
      </c>
      <c r="N188" s="21">
        <f t="shared" si="63"/>
        <v>2.0000000000000004E-2</v>
      </c>
      <c r="O188" s="21">
        <f t="shared" si="63"/>
        <v>0</v>
      </c>
      <c r="P188" s="21">
        <f t="shared" si="63"/>
        <v>0</v>
      </c>
      <c r="Q188" s="21">
        <f t="shared" si="63"/>
        <v>0</v>
      </c>
      <c r="R188" s="34">
        <f t="shared" si="62"/>
        <v>105</v>
      </c>
      <c r="S188" s="34">
        <f t="shared" si="62"/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 t="shared" ref="H189:Q198" si="64">(INDEX(H$7:H$27,$B189)*(1-$D189)+INDEX(H$7:H$27,$B189+1)*$D189)*H$4*$B$2</f>
        <v>0</v>
      </c>
      <c r="I189" s="21">
        <f t="shared" si="64"/>
        <v>0.35875000000000001</v>
      </c>
      <c r="J189" s="21">
        <f t="shared" si="64"/>
        <v>5.6499999999999995E-2</v>
      </c>
      <c r="K189" s="21">
        <f t="shared" si="64"/>
        <v>0</v>
      </c>
      <c r="L189" s="21">
        <f t="shared" si="64"/>
        <v>0</v>
      </c>
      <c r="M189" s="21">
        <f t="shared" si="64"/>
        <v>0.44500000000000001</v>
      </c>
      <c r="N189" s="21">
        <f t="shared" si="64"/>
        <v>2.2000000000000006E-2</v>
      </c>
      <c r="O189" s="21">
        <f t="shared" si="64"/>
        <v>0</v>
      </c>
      <c r="P189" s="21">
        <f t="shared" si="64"/>
        <v>0</v>
      </c>
      <c r="Q189" s="21">
        <f t="shared" si="64"/>
        <v>0</v>
      </c>
      <c r="R189" s="34">
        <f t="shared" ref="R189:S208" si="65">INT((INDEX(R$7:R$27,$B189)*(1-$D189)+INDEX(R$7:R$27,$B189+1)*$D189)*R$4*$B$2)</f>
        <v>105</v>
      </c>
      <c r="S189" s="34">
        <f t="shared" si="65"/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 t="shared" si="64"/>
        <v>0</v>
      </c>
      <c r="I190" s="21">
        <f t="shared" si="64"/>
        <v>0.35500000000000004</v>
      </c>
      <c r="J190" s="21">
        <f t="shared" si="64"/>
        <v>5.800000000000001E-2</v>
      </c>
      <c r="K190" s="21">
        <f t="shared" si="64"/>
        <v>0</v>
      </c>
      <c r="L190" s="21">
        <f t="shared" si="64"/>
        <v>0</v>
      </c>
      <c r="M190" s="21">
        <f t="shared" si="64"/>
        <v>0.44</v>
      </c>
      <c r="N190" s="21">
        <f t="shared" si="64"/>
        <v>2.4E-2</v>
      </c>
      <c r="O190" s="21">
        <f t="shared" si="64"/>
        <v>0</v>
      </c>
      <c r="P190" s="21">
        <f t="shared" si="64"/>
        <v>0</v>
      </c>
      <c r="Q190" s="21">
        <f t="shared" si="64"/>
        <v>0</v>
      </c>
      <c r="R190" s="34">
        <f t="shared" si="65"/>
        <v>106</v>
      </c>
      <c r="S190" s="34">
        <f t="shared" si="65"/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 t="shared" si="64"/>
        <v>0</v>
      </c>
      <c r="I191" s="21">
        <f t="shared" si="64"/>
        <v>0.35125000000000001</v>
      </c>
      <c r="J191" s="21">
        <f t="shared" si="64"/>
        <v>5.9499999999999997E-2</v>
      </c>
      <c r="K191" s="21">
        <f t="shared" si="64"/>
        <v>0</v>
      </c>
      <c r="L191" s="21">
        <f t="shared" si="64"/>
        <v>0</v>
      </c>
      <c r="M191" s="21">
        <f t="shared" si="64"/>
        <v>0.435</v>
      </c>
      <c r="N191" s="21">
        <f t="shared" si="64"/>
        <v>2.6000000000000002E-2</v>
      </c>
      <c r="O191" s="21">
        <f t="shared" si="64"/>
        <v>0</v>
      </c>
      <c r="P191" s="21">
        <f t="shared" si="64"/>
        <v>0</v>
      </c>
      <c r="Q191" s="21">
        <f t="shared" si="64"/>
        <v>0</v>
      </c>
      <c r="R191" s="34">
        <f t="shared" si="65"/>
        <v>106</v>
      </c>
      <c r="S191" s="34">
        <f t="shared" si="65"/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 t="shared" si="64"/>
        <v>0</v>
      </c>
      <c r="I192" s="21">
        <f t="shared" si="64"/>
        <v>0.34750000000000003</v>
      </c>
      <c r="J192" s="21">
        <f t="shared" si="64"/>
        <v>6.0999999999999999E-2</v>
      </c>
      <c r="K192" s="21">
        <f t="shared" si="64"/>
        <v>0</v>
      </c>
      <c r="L192" s="21">
        <f t="shared" si="64"/>
        <v>0</v>
      </c>
      <c r="M192" s="21">
        <f t="shared" si="64"/>
        <v>0.43</v>
      </c>
      <c r="N192" s="21">
        <f t="shared" si="64"/>
        <v>2.7999999999999997E-2</v>
      </c>
      <c r="O192" s="21">
        <f t="shared" si="64"/>
        <v>0</v>
      </c>
      <c r="P192" s="21">
        <f t="shared" si="64"/>
        <v>0</v>
      </c>
      <c r="Q192" s="21">
        <f t="shared" si="64"/>
        <v>0</v>
      </c>
      <c r="R192" s="34">
        <f t="shared" si="65"/>
        <v>107</v>
      </c>
      <c r="S192" s="34">
        <f t="shared" si="65"/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 t="shared" si="64"/>
        <v>0</v>
      </c>
      <c r="I193" s="21">
        <f t="shared" si="64"/>
        <v>0.34375</v>
      </c>
      <c r="J193" s="21">
        <f t="shared" si="64"/>
        <v>6.2499999999999993E-2</v>
      </c>
      <c r="K193" s="21">
        <f t="shared" si="64"/>
        <v>0</v>
      </c>
      <c r="L193" s="21">
        <f t="shared" si="64"/>
        <v>0</v>
      </c>
      <c r="M193" s="21">
        <f t="shared" si="64"/>
        <v>0.42500000000000004</v>
      </c>
      <c r="N193" s="21">
        <f t="shared" si="64"/>
        <v>3.0000000000000006E-2</v>
      </c>
      <c r="O193" s="21">
        <f t="shared" si="64"/>
        <v>0</v>
      </c>
      <c r="P193" s="21">
        <f t="shared" si="64"/>
        <v>0</v>
      </c>
      <c r="Q193" s="21">
        <f t="shared" si="64"/>
        <v>0</v>
      </c>
      <c r="R193" s="34">
        <f t="shared" si="65"/>
        <v>107</v>
      </c>
      <c r="S193" s="34">
        <f t="shared" si="65"/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 t="shared" si="64"/>
        <v>0</v>
      </c>
      <c r="I194" s="21">
        <f t="shared" si="64"/>
        <v>0.33999999999999997</v>
      </c>
      <c r="J194" s="21">
        <f t="shared" si="64"/>
        <v>6.3999999999999987E-2</v>
      </c>
      <c r="K194" s="21">
        <f t="shared" si="64"/>
        <v>0</v>
      </c>
      <c r="L194" s="21">
        <f t="shared" si="64"/>
        <v>0</v>
      </c>
      <c r="M194" s="21">
        <f t="shared" si="64"/>
        <v>0.42000000000000004</v>
      </c>
      <c r="N194" s="21">
        <f t="shared" si="64"/>
        <v>3.2000000000000008E-2</v>
      </c>
      <c r="O194" s="21">
        <f t="shared" si="64"/>
        <v>0</v>
      </c>
      <c r="P194" s="21">
        <f t="shared" si="64"/>
        <v>0</v>
      </c>
      <c r="Q194" s="21">
        <f t="shared" si="64"/>
        <v>0</v>
      </c>
      <c r="R194" s="34">
        <f t="shared" si="65"/>
        <v>108</v>
      </c>
      <c r="S194" s="34">
        <f t="shared" si="65"/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 t="shared" si="64"/>
        <v>0</v>
      </c>
      <c r="I195" s="21">
        <f t="shared" si="64"/>
        <v>0.33624999999999999</v>
      </c>
      <c r="J195" s="21">
        <f t="shared" si="64"/>
        <v>6.5500000000000003E-2</v>
      </c>
      <c r="K195" s="21">
        <f t="shared" si="64"/>
        <v>0</v>
      </c>
      <c r="L195" s="21">
        <f t="shared" si="64"/>
        <v>0</v>
      </c>
      <c r="M195" s="21">
        <f t="shared" si="64"/>
        <v>0.41500000000000004</v>
      </c>
      <c r="N195" s="21">
        <f t="shared" si="64"/>
        <v>3.4000000000000002E-2</v>
      </c>
      <c r="O195" s="21">
        <f t="shared" si="64"/>
        <v>0</v>
      </c>
      <c r="P195" s="21">
        <f t="shared" si="64"/>
        <v>0</v>
      </c>
      <c r="Q195" s="21">
        <f t="shared" si="64"/>
        <v>0</v>
      </c>
      <c r="R195" s="34">
        <f t="shared" si="65"/>
        <v>108</v>
      </c>
      <c r="S195" s="34">
        <f t="shared" si="65"/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 t="shared" si="64"/>
        <v>0</v>
      </c>
      <c r="I196" s="21">
        <f t="shared" si="64"/>
        <v>0.33250000000000002</v>
      </c>
      <c r="J196" s="21">
        <f t="shared" si="64"/>
        <v>6.7000000000000004E-2</v>
      </c>
      <c r="K196" s="21">
        <f t="shared" si="64"/>
        <v>0</v>
      </c>
      <c r="L196" s="21">
        <f t="shared" si="64"/>
        <v>0</v>
      </c>
      <c r="M196" s="21">
        <f t="shared" si="64"/>
        <v>0.41000000000000003</v>
      </c>
      <c r="N196" s="21">
        <f t="shared" si="64"/>
        <v>3.6000000000000004E-2</v>
      </c>
      <c r="O196" s="21">
        <f t="shared" si="64"/>
        <v>0</v>
      </c>
      <c r="P196" s="21">
        <f t="shared" si="64"/>
        <v>0</v>
      </c>
      <c r="Q196" s="21">
        <f t="shared" si="64"/>
        <v>0</v>
      </c>
      <c r="R196" s="34">
        <f t="shared" si="65"/>
        <v>109</v>
      </c>
      <c r="S196" s="34">
        <f t="shared" si="65"/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 t="shared" si="64"/>
        <v>0</v>
      </c>
      <c r="I197" s="21">
        <f t="shared" si="64"/>
        <v>0.32874999999999999</v>
      </c>
      <c r="J197" s="21">
        <f t="shared" si="64"/>
        <v>6.8499999999999991E-2</v>
      </c>
      <c r="K197" s="21">
        <f t="shared" si="64"/>
        <v>0</v>
      </c>
      <c r="L197" s="21">
        <f t="shared" si="64"/>
        <v>0</v>
      </c>
      <c r="M197" s="21">
        <f t="shared" si="64"/>
        <v>0.40500000000000003</v>
      </c>
      <c r="N197" s="21">
        <f t="shared" si="64"/>
        <v>3.8000000000000006E-2</v>
      </c>
      <c r="O197" s="21">
        <f t="shared" si="64"/>
        <v>0</v>
      </c>
      <c r="P197" s="21">
        <f t="shared" si="64"/>
        <v>0</v>
      </c>
      <c r="Q197" s="21">
        <f t="shared" si="64"/>
        <v>0</v>
      </c>
      <c r="R197" s="34">
        <f t="shared" si="65"/>
        <v>109</v>
      </c>
      <c r="S197" s="34">
        <f t="shared" si="65"/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 t="shared" si="64"/>
        <v>0</v>
      </c>
      <c r="I198" s="21">
        <f t="shared" si="64"/>
        <v>0.32500000000000001</v>
      </c>
      <c r="J198" s="21">
        <f t="shared" si="64"/>
        <v>6.9999999999999993E-2</v>
      </c>
      <c r="K198" s="21">
        <f t="shared" si="64"/>
        <v>0</v>
      </c>
      <c r="L198" s="21">
        <f t="shared" si="64"/>
        <v>0</v>
      </c>
      <c r="M198" s="21">
        <f t="shared" si="64"/>
        <v>0.4</v>
      </c>
      <c r="N198" s="21">
        <f t="shared" si="64"/>
        <v>4.0000000000000008E-2</v>
      </c>
      <c r="O198" s="21">
        <f t="shared" si="64"/>
        <v>0</v>
      </c>
      <c r="P198" s="21">
        <f t="shared" si="64"/>
        <v>0</v>
      </c>
      <c r="Q198" s="21">
        <f t="shared" si="64"/>
        <v>0</v>
      </c>
      <c r="R198" s="34">
        <f t="shared" si="65"/>
        <v>110</v>
      </c>
      <c r="S198" s="34">
        <f t="shared" si="65"/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 t="shared" ref="H199:Q208" si="66">(INDEX(H$7:H$27,$B199)*(1-$D199)+INDEX(H$7:H$27,$B199+1)*$D199)*H$4*$B$2</f>
        <v>0</v>
      </c>
      <c r="I199" s="21">
        <f t="shared" si="66"/>
        <v>0.30249999999999999</v>
      </c>
      <c r="J199" s="21">
        <f t="shared" si="66"/>
        <v>7.9000000000000001E-2</v>
      </c>
      <c r="K199" s="21">
        <f t="shared" si="66"/>
        <v>0</v>
      </c>
      <c r="L199" s="21">
        <f t="shared" si="66"/>
        <v>0</v>
      </c>
      <c r="M199" s="21">
        <f t="shared" si="66"/>
        <v>0.37749999999999995</v>
      </c>
      <c r="N199" s="21">
        <f t="shared" si="66"/>
        <v>4.9000000000000002E-2</v>
      </c>
      <c r="O199" s="21">
        <f t="shared" si="66"/>
        <v>0</v>
      </c>
      <c r="P199" s="21">
        <f t="shared" si="66"/>
        <v>0</v>
      </c>
      <c r="Q199" s="21">
        <f t="shared" si="66"/>
        <v>0</v>
      </c>
      <c r="R199" s="34">
        <f t="shared" si="65"/>
        <v>114</v>
      </c>
      <c r="S199" s="34">
        <f t="shared" si="65"/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 t="shared" si="66"/>
        <v>0</v>
      </c>
      <c r="I200" s="21">
        <f t="shared" si="66"/>
        <v>0.29875000000000002</v>
      </c>
      <c r="J200" s="21">
        <f t="shared" si="66"/>
        <v>8.0500000000000002E-2</v>
      </c>
      <c r="K200" s="21">
        <f t="shared" si="66"/>
        <v>0</v>
      </c>
      <c r="L200" s="21">
        <f t="shared" si="66"/>
        <v>0</v>
      </c>
      <c r="M200" s="21">
        <f t="shared" si="66"/>
        <v>0.37375000000000003</v>
      </c>
      <c r="N200" s="21">
        <f t="shared" si="66"/>
        <v>5.0500000000000003E-2</v>
      </c>
      <c r="O200" s="21">
        <f t="shared" si="66"/>
        <v>0</v>
      </c>
      <c r="P200" s="21">
        <f t="shared" si="66"/>
        <v>0</v>
      </c>
      <c r="Q200" s="21">
        <f t="shared" si="66"/>
        <v>0</v>
      </c>
      <c r="R200" s="34">
        <f t="shared" si="65"/>
        <v>115</v>
      </c>
      <c r="S200" s="34">
        <f t="shared" si="65"/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 t="shared" si="66"/>
        <v>0</v>
      </c>
      <c r="I201" s="21">
        <f t="shared" si="66"/>
        <v>0.29500000000000004</v>
      </c>
      <c r="J201" s="21">
        <f t="shared" si="66"/>
        <v>8.2000000000000017E-2</v>
      </c>
      <c r="K201" s="21">
        <f t="shared" si="66"/>
        <v>0</v>
      </c>
      <c r="L201" s="21">
        <f t="shared" si="66"/>
        <v>0</v>
      </c>
      <c r="M201" s="21">
        <f t="shared" si="66"/>
        <v>0.37</v>
      </c>
      <c r="N201" s="21">
        <f t="shared" si="66"/>
        <v>5.2000000000000005E-2</v>
      </c>
      <c r="O201" s="21">
        <f t="shared" si="66"/>
        <v>0</v>
      </c>
      <c r="P201" s="21">
        <f t="shared" si="66"/>
        <v>0</v>
      </c>
      <c r="Q201" s="21">
        <f t="shared" si="66"/>
        <v>0</v>
      </c>
      <c r="R201" s="34">
        <f t="shared" si="65"/>
        <v>116</v>
      </c>
      <c r="S201" s="34">
        <f t="shared" si="65"/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 t="shared" si="66"/>
        <v>0</v>
      </c>
      <c r="I202" s="21">
        <f t="shared" si="66"/>
        <v>0.29125000000000001</v>
      </c>
      <c r="J202" s="21">
        <f t="shared" si="66"/>
        <v>8.3500000000000005E-2</v>
      </c>
      <c r="K202" s="21">
        <f t="shared" si="66"/>
        <v>0</v>
      </c>
      <c r="L202" s="21">
        <f t="shared" si="66"/>
        <v>0</v>
      </c>
      <c r="M202" s="21">
        <f t="shared" si="66"/>
        <v>0.36625000000000008</v>
      </c>
      <c r="N202" s="21">
        <f t="shared" si="66"/>
        <v>5.3500000000000006E-2</v>
      </c>
      <c r="O202" s="21">
        <f t="shared" si="66"/>
        <v>0</v>
      </c>
      <c r="P202" s="21">
        <f t="shared" si="66"/>
        <v>0</v>
      </c>
      <c r="Q202" s="21">
        <f t="shared" si="66"/>
        <v>0</v>
      </c>
      <c r="R202" s="34">
        <f t="shared" si="65"/>
        <v>116</v>
      </c>
      <c r="S202" s="34">
        <f t="shared" si="65"/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 t="shared" si="66"/>
        <v>0</v>
      </c>
      <c r="I203" s="21">
        <f t="shared" si="66"/>
        <v>0.28749999999999998</v>
      </c>
      <c r="J203" s="21">
        <f t="shared" si="66"/>
        <v>8.5000000000000006E-2</v>
      </c>
      <c r="K203" s="21">
        <f t="shared" si="66"/>
        <v>0</v>
      </c>
      <c r="L203" s="21">
        <f t="shared" si="66"/>
        <v>0</v>
      </c>
      <c r="M203" s="21">
        <f t="shared" si="66"/>
        <v>0.36250000000000004</v>
      </c>
      <c r="N203" s="21">
        <f t="shared" si="66"/>
        <v>5.5000000000000007E-2</v>
      </c>
      <c r="O203" s="21">
        <f t="shared" si="66"/>
        <v>0</v>
      </c>
      <c r="P203" s="21">
        <f t="shared" si="66"/>
        <v>0</v>
      </c>
      <c r="Q203" s="21">
        <f t="shared" si="66"/>
        <v>0</v>
      </c>
      <c r="R203" s="34">
        <f t="shared" si="65"/>
        <v>117</v>
      </c>
      <c r="S203" s="34">
        <f t="shared" si="65"/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 t="shared" si="66"/>
        <v>0</v>
      </c>
      <c r="I204" s="21">
        <f t="shared" si="66"/>
        <v>0.28375</v>
      </c>
      <c r="J204" s="21">
        <f t="shared" si="66"/>
        <v>8.6500000000000007E-2</v>
      </c>
      <c r="K204" s="21">
        <f t="shared" si="66"/>
        <v>0</v>
      </c>
      <c r="L204" s="21">
        <f t="shared" si="66"/>
        <v>0</v>
      </c>
      <c r="M204" s="21">
        <f t="shared" si="66"/>
        <v>0.35875000000000001</v>
      </c>
      <c r="N204" s="21">
        <f t="shared" si="66"/>
        <v>5.6499999999999995E-2</v>
      </c>
      <c r="O204" s="21">
        <f t="shared" si="66"/>
        <v>0</v>
      </c>
      <c r="P204" s="21">
        <f t="shared" si="66"/>
        <v>0</v>
      </c>
      <c r="Q204" s="21">
        <f t="shared" si="66"/>
        <v>0</v>
      </c>
      <c r="R204" s="34">
        <f t="shared" si="65"/>
        <v>118</v>
      </c>
      <c r="S204" s="34">
        <f t="shared" si="65"/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 t="shared" si="66"/>
        <v>0</v>
      </c>
      <c r="I205" s="21">
        <f t="shared" si="66"/>
        <v>0.28000000000000003</v>
      </c>
      <c r="J205" s="21">
        <f t="shared" si="66"/>
        <v>8.7999999999999995E-2</v>
      </c>
      <c r="K205" s="21">
        <f t="shared" si="66"/>
        <v>0</v>
      </c>
      <c r="L205" s="21">
        <f t="shared" si="66"/>
        <v>0</v>
      </c>
      <c r="M205" s="21">
        <f t="shared" si="66"/>
        <v>0.35500000000000004</v>
      </c>
      <c r="N205" s="21">
        <f t="shared" si="66"/>
        <v>5.800000000000001E-2</v>
      </c>
      <c r="O205" s="21">
        <f t="shared" si="66"/>
        <v>0</v>
      </c>
      <c r="P205" s="21">
        <f t="shared" si="66"/>
        <v>0</v>
      </c>
      <c r="Q205" s="21">
        <f t="shared" si="66"/>
        <v>0</v>
      </c>
      <c r="R205" s="34">
        <f t="shared" si="65"/>
        <v>119</v>
      </c>
      <c r="S205" s="34">
        <f t="shared" si="65"/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 t="shared" si="66"/>
        <v>0</v>
      </c>
      <c r="I206" s="21">
        <f t="shared" si="66"/>
        <v>0.27625</v>
      </c>
      <c r="J206" s="21">
        <f t="shared" si="66"/>
        <v>8.950000000000001E-2</v>
      </c>
      <c r="K206" s="21">
        <f t="shared" si="66"/>
        <v>0</v>
      </c>
      <c r="L206" s="21">
        <f t="shared" si="66"/>
        <v>0</v>
      </c>
      <c r="M206" s="21">
        <f t="shared" si="66"/>
        <v>0.35125000000000001</v>
      </c>
      <c r="N206" s="21">
        <f t="shared" si="66"/>
        <v>5.9499999999999997E-2</v>
      </c>
      <c r="O206" s="21">
        <f t="shared" si="66"/>
        <v>0</v>
      </c>
      <c r="P206" s="21">
        <f t="shared" si="66"/>
        <v>0</v>
      </c>
      <c r="Q206" s="21">
        <f t="shared" si="66"/>
        <v>0</v>
      </c>
      <c r="R206" s="34">
        <f t="shared" si="65"/>
        <v>119</v>
      </c>
      <c r="S206" s="34">
        <f t="shared" si="65"/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 t="shared" si="66"/>
        <v>0</v>
      </c>
      <c r="I207" s="21">
        <f t="shared" si="66"/>
        <v>0.27250000000000002</v>
      </c>
      <c r="J207" s="21">
        <f t="shared" si="66"/>
        <v>9.0999999999999998E-2</v>
      </c>
      <c r="K207" s="21">
        <f t="shared" si="66"/>
        <v>0</v>
      </c>
      <c r="L207" s="21">
        <f t="shared" si="66"/>
        <v>0</v>
      </c>
      <c r="M207" s="21">
        <f t="shared" si="66"/>
        <v>0.34750000000000003</v>
      </c>
      <c r="N207" s="21">
        <f t="shared" si="66"/>
        <v>6.0999999999999999E-2</v>
      </c>
      <c r="O207" s="21">
        <f t="shared" si="66"/>
        <v>0</v>
      </c>
      <c r="P207" s="21">
        <f t="shared" si="66"/>
        <v>0</v>
      </c>
      <c r="Q207" s="21">
        <f t="shared" si="66"/>
        <v>0</v>
      </c>
      <c r="R207" s="34">
        <f t="shared" si="65"/>
        <v>120</v>
      </c>
      <c r="S207" s="34">
        <f t="shared" si="65"/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 t="shared" si="66"/>
        <v>0</v>
      </c>
      <c r="I208" s="21">
        <f t="shared" si="66"/>
        <v>0.26874999999999999</v>
      </c>
      <c r="J208" s="21">
        <f t="shared" si="66"/>
        <v>9.2500000000000013E-2</v>
      </c>
      <c r="K208" s="21">
        <f t="shared" si="66"/>
        <v>0</v>
      </c>
      <c r="L208" s="21">
        <f t="shared" si="66"/>
        <v>0</v>
      </c>
      <c r="M208" s="21">
        <f t="shared" si="66"/>
        <v>0.34375</v>
      </c>
      <c r="N208" s="21">
        <f t="shared" si="66"/>
        <v>6.2499999999999993E-2</v>
      </c>
      <c r="O208" s="21">
        <f t="shared" si="66"/>
        <v>0</v>
      </c>
      <c r="P208" s="21">
        <f t="shared" si="66"/>
        <v>0</v>
      </c>
      <c r="Q208" s="21">
        <f t="shared" si="66"/>
        <v>0</v>
      </c>
      <c r="R208" s="34">
        <f t="shared" si="65"/>
        <v>121</v>
      </c>
      <c r="S208" s="34">
        <f t="shared" si="65"/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 t="shared" ref="H209:Q218" si="67">(INDEX(H$7:H$27,$B209)*(1-$D209)+INDEX(H$7:H$27,$B209+1)*$D209)*H$4*$B$2</f>
        <v>0</v>
      </c>
      <c r="I209" s="21">
        <f t="shared" si="67"/>
        <v>0.26500000000000001</v>
      </c>
      <c r="J209" s="21">
        <f t="shared" si="67"/>
        <v>9.4E-2</v>
      </c>
      <c r="K209" s="21">
        <f t="shared" si="67"/>
        <v>0</v>
      </c>
      <c r="L209" s="21">
        <f t="shared" si="67"/>
        <v>0</v>
      </c>
      <c r="M209" s="21">
        <f t="shared" si="67"/>
        <v>0.33999999999999997</v>
      </c>
      <c r="N209" s="21">
        <f t="shared" si="67"/>
        <v>6.3999999999999987E-2</v>
      </c>
      <c r="O209" s="21">
        <f t="shared" si="67"/>
        <v>0</v>
      </c>
      <c r="P209" s="21">
        <f t="shared" si="67"/>
        <v>0</v>
      </c>
      <c r="Q209" s="21">
        <f t="shared" si="67"/>
        <v>0</v>
      </c>
      <c r="R209" s="34">
        <f t="shared" ref="R209:S228" si="68">INT((INDEX(R$7:R$27,$B209)*(1-$D209)+INDEX(R$7:R$27,$B209+1)*$D209)*R$4*$B$2)</f>
        <v>122</v>
      </c>
      <c r="S209" s="34">
        <f t="shared" si="68"/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 t="shared" si="67"/>
        <v>0</v>
      </c>
      <c r="I210" s="21">
        <f t="shared" si="67"/>
        <v>0.26124999999999998</v>
      </c>
      <c r="J210" s="21">
        <f t="shared" si="67"/>
        <v>9.5500000000000002E-2</v>
      </c>
      <c r="K210" s="21">
        <f t="shared" si="67"/>
        <v>0</v>
      </c>
      <c r="L210" s="21">
        <f t="shared" si="67"/>
        <v>0</v>
      </c>
      <c r="M210" s="21">
        <f t="shared" si="67"/>
        <v>0.33624999999999999</v>
      </c>
      <c r="N210" s="21">
        <f t="shared" si="67"/>
        <v>6.5500000000000003E-2</v>
      </c>
      <c r="O210" s="21">
        <f t="shared" si="67"/>
        <v>0</v>
      </c>
      <c r="P210" s="21">
        <f t="shared" si="67"/>
        <v>0</v>
      </c>
      <c r="Q210" s="21">
        <f t="shared" si="67"/>
        <v>0</v>
      </c>
      <c r="R210" s="34">
        <f t="shared" si="68"/>
        <v>122</v>
      </c>
      <c r="S210" s="34">
        <f t="shared" si="68"/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 t="shared" si="67"/>
        <v>0</v>
      </c>
      <c r="I211" s="21">
        <f t="shared" si="67"/>
        <v>0.25750000000000001</v>
      </c>
      <c r="J211" s="21">
        <f t="shared" si="67"/>
        <v>9.7000000000000003E-2</v>
      </c>
      <c r="K211" s="21">
        <f t="shared" si="67"/>
        <v>0</v>
      </c>
      <c r="L211" s="21">
        <f t="shared" si="67"/>
        <v>0</v>
      </c>
      <c r="M211" s="21">
        <f t="shared" si="67"/>
        <v>0.33250000000000002</v>
      </c>
      <c r="N211" s="21">
        <f t="shared" si="67"/>
        <v>6.7000000000000004E-2</v>
      </c>
      <c r="O211" s="21">
        <f t="shared" si="67"/>
        <v>0</v>
      </c>
      <c r="P211" s="21">
        <f t="shared" si="67"/>
        <v>0</v>
      </c>
      <c r="Q211" s="21">
        <f t="shared" si="67"/>
        <v>0</v>
      </c>
      <c r="R211" s="34">
        <f t="shared" si="68"/>
        <v>123</v>
      </c>
      <c r="S211" s="34">
        <f t="shared" si="68"/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 t="shared" si="67"/>
        <v>0</v>
      </c>
      <c r="I212" s="21">
        <f t="shared" si="67"/>
        <v>0.25375000000000003</v>
      </c>
      <c r="J212" s="21">
        <f t="shared" si="67"/>
        <v>9.8500000000000004E-2</v>
      </c>
      <c r="K212" s="21">
        <f t="shared" si="67"/>
        <v>0</v>
      </c>
      <c r="L212" s="21">
        <f t="shared" si="67"/>
        <v>0</v>
      </c>
      <c r="M212" s="21">
        <f t="shared" si="67"/>
        <v>0.32874999999999999</v>
      </c>
      <c r="N212" s="21">
        <f t="shared" si="67"/>
        <v>6.8499999999999991E-2</v>
      </c>
      <c r="O212" s="21">
        <f t="shared" si="67"/>
        <v>0</v>
      </c>
      <c r="P212" s="21">
        <f t="shared" si="67"/>
        <v>0</v>
      </c>
      <c r="Q212" s="21">
        <f t="shared" si="67"/>
        <v>0</v>
      </c>
      <c r="R212" s="34">
        <f t="shared" si="68"/>
        <v>124</v>
      </c>
      <c r="S212" s="34">
        <f t="shared" si="68"/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 t="shared" si="67"/>
        <v>0</v>
      </c>
      <c r="I213" s="21">
        <f t="shared" si="67"/>
        <v>0.25</v>
      </c>
      <c r="J213" s="21">
        <f t="shared" si="67"/>
        <v>0.1</v>
      </c>
      <c r="K213" s="21">
        <f t="shared" si="67"/>
        <v>0</v>
      </c>
      <c r="L213" s="21">
        <f t="shared" si="67"/>
        <v>0</v>
      </c>
      <c r="M213" s="21">
        <f t="shared" si="67"/>
        <v>0.32500000000000001</v>
      </c>
      <c r="N213" s="21">
        <f t="shared" si="67"/>
        <v>6.9999999999999993E-2</v>
      </c>
      <c r="O213" s="21">
        <f t="shared" si="67"/>
        <v>0</v>
      </c>
      <c r="P213" s="21">
        <f t="shared" si="67"/>
        <v>0</v>
      </c>
      <c r="Q213" s="21">
        <f t="shared" si="67"/>
        <v>0</v>
      </c>
      <c r="R213" s="34">
        <f t="shared" si="68"/>
        <v>125</v>
      </c>
      <c r="S213" s="34">
        <f t="shared" si="68"/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 t="shared" si="67"/>
        <v>0</v>
      </c>
      <c r="I214" s="21">
        <f t="shared" si="67"/>
        <v>0.22749999999999998</v>
      </c>
      <c r="J214" s="21">
        <f t="shared" si="67"/>
        <v>0.10899999999999999</v>
      </c>
      <c r="K214" s="21">
        <f t="shared" si="67"/>
        <v>0</v>
      </c>
      <c r="L214" s="21">
        <f t="shared" si="67"/>
        <v>0</v>
      </c>
      <c r="M214" s="21">
        <f t="shared" si="67"/>
        <v>0.30249999999999999</v>
      </c>
      <c r="N214" s="21">
        <f t="shared" si="67"/>
        <v>7.9000000000000001E-2</v>
      </c>
      <c r="O214" s="21">
        <f t="shared" si="67"/>
        <v>0</v>
      </c>
      <c r="P214" s="21">
        <f t="shared" si="67"/>
        <v>0</v>
      </c>
      <c r="Q214" s="21">
        <f t="shared" si="67"/>
        <v>0</v>
      </c>
      <c r="R214" s="34">
        <f t="shared" si="68"/>
        <v>128</v>
      </c>
      <c r="S214" s="34">
        <f t="shared" si="68"/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 t="shared" si="67"/>
        <v>0</v>
      </c>
      <c r="I215" s="21">
        <f t="shared" si="67"/>
        <v>0.22375</v>
      </c>
      <c r="J215" s="21">
        <f t="shared" si="67"/>
        <v>0.1105</v>
      </c>
      <c r="K215" s="21">
        <f t="shared" si="67"/>
        <v>0</v>
      </c>
      <c r="L215" s="21">
        <f t="shared" si="67"/>
        <v>0</v>
      </c>
      <c r="M215" s="21">
        <f t="shared" si="67"/>
        <v>0.29875000000000002</v>
      </c>
      <c r="N215" s="21">
        <f t="shared" si="67"/>
        <v>8.0500000000000002E-2</v>
      </c>
      <c r="O215" s="21">
        <f t="shared" si="67"/>
        <v>0</v>
      </c>
      <c r="P215" s="21">
        <f t="shared" si="67"/>
        <v>0</v>
      </c>
      <c r="Q215" s="21">
        <f t="shared" si="67"/>
        <v>0</v>
      </c>
      <c r="R215" s="34">
        <f t="shared" si="68"/>
        <v>128</v>
      </c>
      <c r="S215" s="34">
        <f t="shared" si="68"/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 t="shared" si="67"/>
        <v>0</v>
      </c>
      <c r="I216" s="21">
        <f t="shared" si="67"/>
        <v>0.21999999999999997</v>
      </c>
      <c r="J216" s="21">
        <f t="shared" si="67"/>
        <v>0.11200000000000002</v>
      </c>
      <c r="K216" s="21">
        <f t="shared" si="67"/>
        <v>0</v>
      </c>
      <c r="L216" s="21">
        <f t="shared" si="67"/>
        <v>0</v>
      </c>
      <c r="M216" s="21">
        <f t="shared" si="67"/>
        <v>0.29500000000000004</v>
      </c>
      <c r="N216" s="21">
        <f t="shared" si="67"/>
        <v>8.2000000000000017E-2</v>
      </c>
      <c r="O216" s="21">
        <f t="shared" si="67"/>
        <v>0</v>
      </c>
      <c r="P216" s="21">
        <f t="shared" si="67"/>
        <v>0</v>
      </c>
      <c r="Q216" s="21">
        <f t="shared" si="67"/>
        <v>0</v>
      </c>
      <c r="R216" s="34">
        <f t="shared" si="68"/>
        <v>129</v>
      </c>
      <c r="S216" s="34">
        <f t="shared" si="68"/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 t="shared" si="67"/>
        <v>0</v>
      </c>
      <c r="I217" s="21">
        <f t="shared" si="67"/>
        <v>0.21625</v>
      </c>
      <c r="J217" s="21">
        <f t="shared" si="67"/>
        <v>0.11350000000000003</v>
      </c>
      <c r="K217" s="21">
        <f t="shared" si="67"/>
        <v>0</v>
      </c>
      <c r="L217" s="21">
        <f t="shared" si="67"/>
        <v>0</v>
      </c>
      <c r="M217" s="21">
        <f t="shared" si="67"/>
        <v>0.29125000000000001</v>
      </c>
      <c r="N217" s="21">
        <f t="shared" si="67"/>
        <v>8.3500000000000005E-2</v>
      </c>
      <c r="O217" s="21">
        <f t="shared" si="67"/>
        <v>0</v>
      </c>
      <c r="P217" s="21">
        <f t="shared" si="67"/>
        <v>0</v>
      </c>
      <c r="Q217" s="21">
        <f t="shared" si="67"/>
        <v>0</v>
      </c>
      <c r="R217" s="34">
        <f t="shared" si="68"/>
        <v>129</v>
      </c>
      <c r="S217" s="34">
        <f t="shared" si="68"/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 t="shared" si="67"/>
        <v>0</v>
      </c>
      <c r="I218" s="21">
        <f t="shared" si="67"/>
        <v>0.21249999999999999</v>
      </c>
      <c r="J218" s="21">
        <f t="shared" si="67"/>
        <v>0.11499999999999999</v>
      </c>
      <c r="K218" s="21">
        <f t="shared" si="67"/>
        <v>0</v>
      </c>
      <c r="L218" s="21">
        <f t="shared" si="67"/>
        <v>0</v>
      </c>
      <c r="M218" s="21">
        <f t="shared" si="67"/>
        <v>0.28749999999999998</v>
      </c>
      <c r="N218" s="21">
        <f t="shared" si="67"/>
        <v>8.5000000000000006E-2</v>
      </c>
      <c r="O218" s="21">
        <f t="shared" si="67"/>
        <v>0</v>
      </c>
      <c r="P218" s="21">
        <f t="shared" si="67"/>
        <v>0</v>
      </c>
      <c r="Q218" s="21">
        <f t="shared" si="67"/>
        <v>0</v>
      </c>
      <c r="R218" s="34">
        <f t="shared" si="68"/>
        <v>130</v>
      </c>
      <c r="S218" s="34">
        <f t="shared" si="68"/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 t="shared" ref="H219:Q228" si="69">(INDEX(H$7:H$27,$B219)*(1-$D219)+INDEX(H$7:H$27,$B219+1)*$D219)*H$4*$B$2</f>
        <v>0</v>
      </c>
      <c r="I219" s="21">
        <f t="shared" si="69"/>
        <v>0.20874999999999999</v>
      </c>
      <c r="J219" s="21">
        <f t="shared" si="69"/>
        <v>0.11650000000000001</v>
      </c>
      <c r="K219" s="21">
        <f t="shared" si="69"/>
        <v>0</v>
      </c>
      <c r="L219" s="21">
        <f t="shared" si="69"/>
        <v>0</v>
      </c>
      <c r="M219" s="21">
        <f t="shared" si="69"/>
        <v>0.28375</v>
      </c>
      <c r="N219" s="21">
        <f t="shared" si="69"/>
        <v>8.6500000000000007E-2</v>
      </c>
      <c r="O219" s="21">
        <f t="shared" si="69"/>
        <v>0</v>
      </c>
      <c r="P219" s="21">
        <f t="shared" si="69"/>
        <v>0</v>
      </c>
      <c r="Q219" s="21">
        <f t="shared" si="69"/>
        <v>0</v>
      </c>
      <c r="R219" s="34">
        <f t="shared" si="68"/>
        <v>130</v>
      </c>
      <c r="S219" s="34">
        <f t="shared" si="68"/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 t="shared" si="69"/>
        <v>0</v>
      </c>
      <c r="I220" s="21">
        <f t="shared" si="69"/>
        <v>0.20500000000000002</v>
      </c>
      <c r="J220" s="21">
        <f t="shared" si="69"/>
        <v>0.11800000000000002</v>
      </c>
      <c r="K220" s="21">
        <f t="shared" si="69"/>
        <v>0</v>
      </c>
      <c r="L220" s="21">
        <f t="shared" si="69"/>
        <v>0</v>
      </c>
      <c r="M220" s="21">
        <f t="shared" si="69"/>
        <v>0.28000000000000003</v>
      </c>
      <c r="N220" s="21">
        <f t="shared" si="69"/>
        <v>8.7999999999999995E-2</v>
      </c>
      <c r="O220" s="21">
        <f t="shared" si="69"/>
        <v>0</v>
      </c>
      <c r="P220" s="21">
        <f t="shared" si="69"/>
        <v>0</v>
      </c>
      <c r="Q220" s="21">
        <f t="shared" si="69"/>
        <v>0</v>
      </c>
      <c r="R220" s="34">
        <f t="shared" si="68"/>
        <v>131</v>
      </c>
      <c r="S220" s="34">
        <f t="shared" si="68"/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 t="shared" si="69"/>
        <v>0</v>
      </c>
      <c r="I221" s="21">
        <f t="shared" si="69"/>
        <v>0.20124999999999998</v>
      </c>
      <c r="J221" s="21">
        <f t="shared" si="69"/>
        <v>0.11950000000000001</v>
      </c>
      <c r="K221" s="21">
        <f t="shared" si="69"/>
        <v>0</v>
      </c>
      <c r="L221" s="21">
        <f t="shared" si="69"/>
        <v>0</v>
      </c>
      <c r="M221" s="21">
        <f t="shared" si="69"/>
        <v>0.27625</v>
      </c>
      <c r="N221" s="21">
        <f t="shared" si="69"/>
        <v>8.950000000000001E-2</v>
      </c>
      <c r="O221" s="21">
        <f t="shared" si="69"/>
        <v>0</v>
      </c>
      <c r="P221" s="21">
        <f t="shared" si="69"/>
        <v>0</v>
      </c>
      <c r="Q221" s="21">
        <f t="shared" si="69"/>
        <v>0</v>
      </c>
      <c r="R221" s="34">
        <f t="shared" si="68"/>
        <v>131</v>
      </c>
      <c r="S221" s="34">
        <f t="shared" si="68"/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 t="shared" si="69"/>
        <v>0</v>
      </c>
      <c r="I222" s="21">
        <f t="shared" si="69"/>
        <v>0.19750000000000001</v>
      </c>
      <c r="J222" s="21">
        <f t="shared" si="69"/>
        <v>0.121</v>
      </c>
      <c r="K222" s="21">
        <f t="shared" si="69"/>
        <v>0</v>
      </c>
      <c r="L222" s="21">
        <f t="shared" si="69"/>
        <v>0</v>
      </c>
      <c r="M222" s="21">
        <f t="shared" si="69"/>
        <v>0.27250000000000002</v>
      </c>
      <c r="N222" s="21">
        <f t="shared" si="69"/>
        <v>9.0999999999999998E-2</v>
      </c>
      <c r="O222" s="21">
        <f t="shared" si="69"/>
        <v>0</v>
      </c>
      <c r="P222" s="21">
        <f t="shared" si="69"/>
        <v>0</v>
      </c>
      <c r="Q222" s="21">
        <f t="shared" si="69"/>
        <v>0</v>
      </c>
      <c r="R222" s="34">
        <f t="shared" si="68"/>
        <v>132</v>
      </c>
      <c r="S222" s="34">
        <f t="shared" si="68"/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 t="shared" si="69"/>
        <v>0</v>
      </c>
      <c r="I223" s="21">
        <f t="shared" si="69"/>
        <v>0.19374999999999998</v>
      </c>
      <c r="J223" s="21">
        <f t="shared" si="69"/>
        <v>0.12250000000000001</v>
      </c>
      <c r="K223" s="21">
        <f t="shared" si="69"/>
        <v>0</v>
      </c>
      <c r="L223" s="21">
        <f t="shared" si="69"/>
        <v>0</v>
      </c>
      <c r="M223" s="21">
        <f t="shared" si="69"/>
        <v>0.26874999999999999</v>
      </c>
      <c r="N223" s="21">
        <f t="shared" si="69"/>
        <v>9.2500000000000013E-2</v>
      </c>
      <c r="O223" s="21">
        <f t="shared" si="69"/>
        <v>0</v>
      </c>
      <c r="P223" s="21">
        <f t="shared" si="69"/>
        <v>0</v>
      </c>
      <c r="Q223" s="21">
        <f t="shared" si="69"/>
        <v>0</v>
      </c>
      <c r="R223" s="34">
        <f t="shared" si="68"/>
        <v>132</v>
      </c>
      <c r="S223" s="34">
        <f t="shared" si="68"/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 t="shared" si="69"/>
        <v>0</v>
      </c>
      <c r="I224" s="21">
        <f t="shared" si="69"/>
        <v>0.18999999999999997</v>
      </c>
      <c r="J224" s="21">
        <f t="shared" si="69"/>
        <v>0.124</v>
      </c>
      <c r="K224" s="21">
        <f t="shared" si="69"/>
        <v>0</v>
      </c>
      <c r="L224" s="21">
        <f t="shared" si="69"/>
        <v>0</v>
      </c>
      <c r="M224" s="21">
        <f t="shared" si="69"/>
        <v>0.26500000000000001</v>
      </c>
      <c r="N224" s="21">
        <f t="shared" si="69"/>
        <v>9.4E-2</v>
      </c>
      <c r="O224" s="21">
        <f t="shared" si="69"/>
        <v>0</v>
      </c>
      <c r="P224" s="21">
        <f t="shared" si="69"/>
        <v>0</v>
      </c>
      <c r="Q224" s="21">
        <f t="shared" si="69"/>
        <v>0</v>
      </c>
      <c r="R224" s="34">
        <f t="shared" si="68"/>
        <v>133</v>
      </c>
      <c r="S224" s="34">
        <f t="shared" si="68"/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 t="shared" si="69"/>
        <v>0</v>
      </c>
      <c r="I225" s="21">
        <f t="shared" si="69"/>
        <v>0.18625</v>
      </c>
      <c r="J225" s="21">
        <f t="shared" si="69"/>
        <v>0.1255</v>
      </c>
      <c r="K225" s="21">
        <f t="shared" si="69"/>
        <v>0</v>
      </c>
      <c r="L225" s="21">
        <f t="shared" si="69"/>
        <v>0</v>
      </c>
      <c r="M225" s="21">
        <f t="shared" si="69"/>
        <v>0.26124999999999998</v>
      </c>
      <c r="N225" s="21">
        <f t="shared" si="69"/>
        <v>9.5500000000000002E-2</v>
      </c>
      <c r="O225" s="21">
        <f t="shared" si="69"/>
        <v>0</v>
      </c>
      <c r="P225" s="21">
        <f t="shared" si="69"/>
        <v>0</v>
      </c>
      <c r="Q225" s="21">
        <f t="shared" si="69"/>
        <v>0</v>
      </c>
      <c r="R225" s="34">
        <f t="shared" si="68"/>
        <v>133</v>
      </c>
      <c r="S225" s="34">
        <f t="shared" si="68"/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 t="shared" si="69"/>
        <v>0</v>
      </c>
      <c r="I226" s="21">
        <f t="shared" si="69"/>
        <v>0.1825</v>
      </c>
      <c r="J226" s="21">
        <f t="shared" si="69"/>
        <v>0.127</v>
      </c>
      <c r="K226" s="21">
        <f t="shared" si="69"/>
        <v>0</v>
      </c>
      <c r="L226" s="21">
        <f t="shared" si="69"/>
        <v>0</v>
      </c>
      <c r="M226" s="21">
        <f t="shared" si="69"/>
        <v>0.25750000000000001</v>
      </c>
      <c r="N226" s="21">
        <f t="shared" si="69"/>
        <v>9.7000000000000003E-2</v>
      </c>
      <c r="O226" s="21">
        <f t="shared" si="69"/>
        <v>0</v>
      </c>
      <c r="P226" s="21">
        <f t="shared" si="69"/>
        <v>0</v>
      </c>
      <c r="Q226" s="21">
        <f t="shared" si="69"/>
        <v>0</v>
      </c>
      <c r="R226" s="34">
        <f t="shared" si="68"/>
        <v>134</v>
      </c>
      <c r="S226" s="34">
        <f t="shared" si="68"/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 t="shared" si="69"/>
        <v>0</v>
      </c>
      <c r="I227" s="21">
        <f t="shared" si="69"/>
        <v>0.17874999999999999</v>
      </c>
      <c r="J227" s="21">
        <f t="shared" si="69"/>
        <v>0.1285</v>
      </c>
      <c r="K227" s="21">
        <f t="shared" si="69"/>
        <v>0</v>
      </c>
      <c r="L227" s="21">
        <f t="shared" si="69"/>
        <v>0</v>
      </c>
      <c r="M227" s="21">
        <f t="shared" si="69"/>
        <v>0.25375000000000003</v>
      </c>
      <c r="N227" s="21">
        <f t="shared" si="69"/>
        <v>9.8500000000000004E-2</v>
      </c>
      <c r="O227" s="21">
        <f t="shared" si="69"/>
        <v>0</v>
      </c>
      <c r="P227" s="21">
        <f t="shared" si="69"/>
        <v>0</v>
      </c>
      <c r="Q227" s="21">
        <f t="shared" si="69"/>
        <v>0</v>
      </c>
      <c r="R227" s="34">
        <f t="shared" si="68"/>
        <v>134</v>
      </c>
      <c r="S227" s="34">
        <f t="shared" si="68"/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 t="shared" si="69"/>
        <v>0</v>
      </c>
      <c r="I228" s="21">
        <f t="shared" si="69"/>
        <v>0.17499999999999999</v>
      </c>
      <c r="J228" s="21">
        <f t="shared" si="69"/>
        <v>0.13</v>
      </c>
      <c r="K228" s="21">
        <f t="shared" si="69"/>
        <v>0</v>
      </c>
      <c r="L228" s="21">
        <f t="shared" si="69"/>
        <v>0</v>
      </c>
      <c r="M228" s="21">
        <f t="shared" si="69"/>
        <v>0.25</v>
      </c>
      <c r="N228" s="21">
        <f t="shared" si="69"/>
        <v>0.1</v>
      </c>
      <c r="O228" s="21">
        <f t="shared" si="69"/>
        <v>0</v>
      </c>
      <c r="P228" s="21">
        <f t="shared" si="69"/>
        <v>0</v>
      </c>
      <c r="Q228" s="21">
        <f t="shared" si="69"/>
        <v>0</v>
      </c>
      <c r="R228" s="34">
        <f t="shared" si="68"/>
        <v>135</v>
      </c>
      <c r="S228" s="34">
        <f t="shared" si="68"/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 t="shared" ref="H229:Q238" si="70">(INDEX(H$7:H$27,$B229)*(1-$D229)+INDEX(H$7:H$27,$B229+1)*$D229)*H$4*$B$2</f>
        <v>0</v>
      </c>
      <c r="I229" s="21">
        <f t="shared" si="70"/>
        <v>0.15249999999999997</v>
      </c>
      <c r="J229" s="21">
        <f t="shared" si="70"/>
        <v>0.13899999999999998</v>
      </c>
      <c r="K229" s="21">
        <f t="shared" si="70"/>
        <v>0</v>
      </c>
      <c r="L229" s="21">
        <f t="shared" si="70"/>
        <v>0</v>
      </c>
      <c r="M229" s="21">
        <f t="shared" si="70"/>
        <v>0.22749999999999998</v>
      </c>
      <c r="N229" s="21">
        <f t="shared" si="70"/>
        <v>0.10899999999999999</v>
      </c>
      <c r="O229" s="21">
        <f t="shared" si="70"/>
        <v>0</v>
      </c>
      <c r="P229" s="21">
        <f t="shared" si="70"/>
        <v>0</v>
      </c>
      <c r="Q229" s="21">
        <f t="shared" si="70"/>
        <v>0</v>
      </c>
      <c r="R229" s="34">
        <f t="shared" ref="R229:S248" si="71">INT((INDEX(R$7:R$27,$B229)*(1-$D229)+INDEX(R$7:R$27,$B229+1)*$D229)*R$4*$B$2)</f>
        <v>139</v>
      </c>
      <c r="S229" s="34">
        <f t="shared" si="71"/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 t="shared" si="70"/>
        <v>0</v>
      </c>
      <c r="I230" s="21">
        <f t="shared" si="70"/>
        <v>0.14874999999999999</v>
      </c>
      <c r="J230" s="21">
        <f t="shared" si="70"/>
        <v>0.14050000000000001</v>
      </c>
      <c r="K230" s="21">
        <f t="shared" si="70"/>
        <v>0</v>
      </c>
      <c r="L230" s="21">
        <f t="shared" si="70"/>
        <v>0</v>
      </c>
      <c r="M230" s="21">
        <f t="shared" si="70"/>
        <v>0.22375</v>
      </c>
      <c r="N230" s="21">
        <f t="shared" si="70"/>
        <v>0.1105</v>
      </c>
      <c r="O230" s="21">
        <f t="shared" si="70"/>
        <v>0</v>
      </c>
      <c r="P230" s="21">
        <f t="shared" si="70"/>
        <v>0</v>
      </c>
      <c r="Q230" s="21">
        <f t="shared" si="70"/>
        <v>0</v>
      </c>
      <c r="R230" s="34">
        <f t="shared" si="71"/>
        <v>140</v>
      </c>
      <c r="S230" s="34">
        <f t="shared" si="71"/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 t="shared" si="70"/>
        <v>0</v>
      </c>
      <c r="I231" s="21">
        <f t="shared" si="70"/>
        <v>0.14500000000000002</v>
      </c>
      <c r="J231" s="21">
        <f t="shared" si="70"/>
        <v>0.14200000000000002</v>
      </c>
      <c r="K231" s="21">
        <f t="shared" si="70"/>
        <v>0</v>
      </c>
      <c r="L231" s="21">
        <f t="shared" si="70"/>
        <v>0</v>
      </c>
      <c r="M231" s="21">
        <f t="shared" si="70"/>
        <v>0.21999999999999997</v>
      </c>
      <c r="N231" s="21">
        <f t="shared" si="70"/>
        <v>0.11200000000000002</v>
      </c>
      <c r="O231" s="21">
        <f t="shared" si="70"/>
        <v>0</v>
      </c>
      <c r="P231" s="21">
        <f t="shared" si="70"/>
        <v>0</v>
      </c>
      <c r="Q231" s="21">
        <f t="shared" si="70"/>
        <v>0</v>
      </c>
      <c r="R231" s="34">
        <f t="shared" si="71"/>
        <v>141</v>
      </c>
      <c r="S231" s="34">
        <f t="shared" si="71"/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 t="shared" si="70"/>
        <v>0</v>
      </c>
      <c r="I232" s="21">
        <f t="shared" si="70"/>
        <v>0.14125000000000001</v>
      </c>
      <c r="J232" s="21">
        <f t="shared" si="70"/>
        <v>0.14350000000000002</v>
      </c>
      <c r="K232" s="21">
        <f t="shared" si="70"/>
        <v>0</v>
      </c>
      <c r="L232" s="21">
        <f t="shared" si="70"/>
        <v>0</v>
      </c>
      <c r="M232" s="21">
        <f t="shared" si="70"/>
        <v>0.21625</v>
      </c>
      <c r="N232" s="21">
        <f t="shared" si="70"/>
        <v>0.11350000000000003</v>
      </c>
      <c r="O232" s="21">
        <f t="shared" si="70"/>
        <v>0</v>
      </c>
      <c r="P232" s="21">
        <f t="shared" si="70"/>
        <v>0</v>
      </c>
      <c r="Q232" s="21">
        <f t="shared" si="70"/>
        <v>0</v>
      </c>
      <c r="R232" s="34">
        <f t="shared" si="71"/>
        <v>141</v>
      </c>
      <c r="S232" s="34">
        <f t="shared" si="71"/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 t="shared" si="70"/>
        <v>0</v>
      </c>
      <c r="I233" s="21">
        <f t="shared" si="70"/>
        <v>0.13750000000000001</v>
      </c>
      <c r="J233" s="21">
        <f t="shared" si="70"/>
        <v>0.14500000000000002</v>
      </c>
      <c r="K233" s="21">
        <f t="shared" si="70"/>
        <v>0</v>
      </c>
      <c r="L233" s="21">
        <f t="shared" si="70"/>
        <v>0</v>
      </c>
      <c r="M233" s="21">
        <f t="shared" si="70"/>
        <v>0.21249999999999999</v>
      </c>
      <c r="N233" s="21">
        <f t="shared" si="70"/>
        <v>0.11499999999999999</v>
      </c>
      <c r="O233" s="21">
        <f t="shared" si="70"/>
        <v>0</v>
      </c>
      <c r="P233" s="21">
        <f t="shared" si="70"/>
        <v>0</v>
      </c>
      <c r="Q233" s="21">
        <f t="shared" si="70"/>
        <v>0</v>
      </c>
      <c r="R233" s="34">
        <f t="shared" si="71"/>
        <v>142</v>
      </c>
      <c r="S233" s="34">
        <f t="shared" si="71"/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 t="shared" si="70"/>
        <v>0</v>
      </c>
      <c r="I234" s="21">
        <f t="shared" si="70"/>
        <v>0.13374999999999998</v>
      </c>
      <c r="J234" s="21">
        <f t="shared" si="70"/>
        <v>0.14650000000000002</v>
      </c>
      <c r="K234" s="21">
        <f t="shared" si="70"/>
        <v>0</v>
      </c>
      <c r="L234" s="21">
        <f t="shared" si="70"/>
        <v>0</v>
      </c>
      <c r="M234" s="21">
        <f t="shared" si="70"/>
        <v>0.20874999999999999</v>
      </c>
      <c r="N234" s="21">
        <f t="shared" si="70"/>
        <v>0.11650000000000001</v>
      </c>
      <c r="O234" s="21">
        <f t="shared" si="70"/>
        <v>0</v>
      </c>
      <c r="P234" s="21">
        <f t="shared" si="70"/>
        <v>0</v>
      </c>
      <c r="Q234" s="21">
        <f t="shared" si="70"/>
        <v>0</v>
      </c>
      <c r="R234" s="34">
        <f t="shared" si="71"/>
        <v>143</v>
      </c>
      <c r="S234" s="34">
        <f t="shared" si="71"/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 t="shared" si="70"/>
        <v>0</v>
      </c>
      <c r="I235" s="21">
        <f t="shared" si="70"/>
        <v>0.13</v>
      </c>
      <c r="J235" s="21">
        <f t="shared" si="70"/>
        <v>0.14799999999999999</v>
      </c>
      <c r="K235" s="21">
        <f t="shared" si="70"/>
        <v>0</v>
      </c>
      <c r="L235" s="21">
        <f t="shared" si="70"/>
        <v>0</v>
      </c>
      <c r="M235" s="21">
        <f t="shared" si="70"/>
        <v>0.20500000000000002</v>
      </c>
      <c r="N235" s="21">
        <f t="shared" si="70"/>
        <v>0.11800000000000002</v>
      </c>
      <c r="O235" s="21">
        <f t="shared" si="70"/>
        <v>0</v>
      </c>
      <c r="P235" s="21">
        <f t="shared" si="70"/>
        <v>0</v>
      </c>
      <c r="Q235" s="21">
        <f t="shared" si="70"/>
        <v>0</v>
      </c>
      <c r="R235" s="34">
        <f t="shared" si="71"/>
        <v>144</v>
      </c>
      <c r="S235" s="34">
        <f t="shared" si="71"/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 t="shared" si="70"/>
        <v>0</v>
      </c>
      <c r="I236" s="21">
        <f t="shared" si="70"/>
        <v>0.12625</v>
      </c>
      <c r="J236" s="21">
        <f t="shared" si="70"/>
        <v>0.14950000000000002</v>
      </c>
      <c r="K236" s="21">
        <f t="shared" si="70"/>
        <v>0</v>
      </c>
      <c r="L236" s="21">
        <f t="shared" si="70"/>
        <v>0</v>
      </c>
      <c r="M236" s="21">
        <f t="shared" si="70"/>
        <v>0.20124999999999998</v>
      </c>
      <c r="N236" s="21">
        <f t="shared" si="70"/>
        <v>0.11950000000000001</v>
      </c>
      <c r="O236" s="21">
        <f t="shared" si="70"/>
        <v>0</v>
      </c>
      <c r="P236" s="21">
        <f t="shared" si="70"/>
        <v>0</v>
      </c>
      <c r="Q236" s="21">
        <f t="shared" si="70"/>
        <v>0</v>
      </c>
      <c r="R236" s="34">
        <f t="shared" si="71"/>
        <v>144</v>
      </c>
      <c r="S236" s="34">
        <f t="shared" si="71"/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 t="shared" si="70"/>
        <v>0</v>
      </c>
      <c r="I237" s="21">
        <f t="shared" si="70"/>
        <v>0.1225</v>
      </c>
      <c r="J237" s="21">
        <f t="shared" si="70"/>
        <v>0.15100000000000002</v>
      </c>
      <c r="K237" s="21">
        <f t="shared" si="70"/>
        <v>0</v>
      </c>
      <c r="L237" s="21">
        <f t="shared" si="70"/>
        <v>0</v>
      </c>
      <c r="M237" s="21">
        <f t="shared" si="70"/>
        <v>0.19750000000000001</v>
      </c>
      <c r="N237" s="21">
        <f t="shared" si="70"/>
        <v>0.121</v>
      </c>
      <c r="O237" s="21">
        <f t="shared" si="70"/>
        <v>0</v>
      </c>
      <c r="P237" s="21">
        <f t="shared" si="70"/>
        <v>0</v>
      </c>
      <c r="Q237" s="21">
        <f t="shared" si="70"/>
        <v>0</v>
      </c>
      <c r="R237" s="34">
        <f t="shared" si="71"/>
        <v>145</v>
      </c>
      <c r="S237" s="34">
        <f t="shared" si="71"/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 t="shared" si="70"/>
        <v>0</v>
      </c>
      <c r="I238" s="21">
        <f t="shared" si="70"/>
        <v>0.11875000000000001</v>
      </c>
      <c r="J238" s="21">
        <f t="shared" si="70"/>
        <v>0.15250000000000002</v>
      </c>
      <c r="K238" s="21">
        <f t="shared" si="70"/>
        <v>0</v>
      </c>
      <c r="L238" s="21">
        <f t="shared" si="70"/>
        <v>0</v>
      </c>
      <c r="M238" s="21">
        <f t="shared" si="70"/>
        <v>0.19374999999999998</v>
      </c>
      <c r="N238" s="21">
        <f t="shared" si="70"/>
        <v>0.12250000000000001</v>
      </c>
      <c r="O238" s="21">
        <f t="shared" si="70"/>
        <v>0</v>
      </c>
      <c r="P238" s="21">
        <f t="shared" si="70"/>
        <v>0</v>
      </c>
      <c r="Q238" s="21">
        <f t="shared" si="70"/>
        <v>0</v>
      </c>
      <c r="R238" s="34">
        <f t="shared" si="71"/>
        <v>146</v>
      </c>
      <c r="S238" s="34">
        <f t="shared" si="71"/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 t="shared" ref="H239:Q248" si="72">(INDEX(H$7:H$27,$B239)*(1-$D239)+INDEX(H$7:H$27,$B239+1)*$D239)*H$4*$B$2</f>
        <v>0</v>
      </c>
      <c r="I239" s="21">
        <f t="shared" si="72"/>
        <v>0.115</v>
      </c>
      <c r="J239" s="21">
        <f t="shared" si="72"/>
        <v>0.15400000000000003</v>
      </c>
      <c r="K239" s="21">
        <f t="shared" si="72"/>
        <v>0</v>
      </c>
      <c r="L239" s="21">
        <f t="shared" si="72"/>
        <v>0</v>
      </c>
      <c r="M239" s="21">
        <f t="shared" si="72"/>
        <v>0.18999999999999997</v>
      </c>
      <c r="N239" s="21">
        <f t="shared" si="72"/>
        <v>0.124</v>
      </c>
      <c r="O239" s="21">
        <f t="shared" si="72"/>
        <v>0</v>
      </c>
      <c r="P239" s="21">
        <f t="shared" si="72"/>
        <v>0</v>
      </c>
      <c r="Q239" s="21">
        <f t="shared" si="72"/>
        <v>0</v>
      </c>
      <c r="R239" s="34">
        <f t="shared" si="71"/>
        <v>147</v>
      </c>
      <c r="S239" s="34">
        <f t="shared" si="71"/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 t="shared" si="72"/>
        <v>0</v>
      </c>
      <c r="I240" s="21">
        <f t="shared" si="72"/>
        <v>0.11125000000000002</v>
      </c>
      <c r="J240" s="21">
        <f t="shared" si="72"/>
        <v>0.15550000000000003</v>
      </c>
      <c r="K240" s="21">
        <f t="shared" si="72"/>
        <v>0</v>
      </c>
      <c r="L240" s="21">
        <f t="shared" si="72"/>
        <v>0</v>
      </c>
      <c r="M240" s="21">
        <f t="shared" si="72"/>
        <v>0.18625</v>
      </c>
      <c r="N240" s="21">
        <f t="shared" si="72"/>
        <v>0.1255</v>
      </c>
      <c r="O240" s="21">
        <f t="shared" si="72"/>
        <v>0</v>
      </c>
      <c r="P240" s="21">
        <f t="shared" si="72"/>
        <v>0</v>
      </c>
      <c r="Q240" s="21">
        <f t="shared" si="72"/>
        <v>0</v>
      </c>
      <c r="R240" s="34">
        <f t="shared" si="71"/>
        <v>147</v>
      </c>
      <c r="S240" s="34">
        <f t="shared" si="71"/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 t="shared" si="72"/>
        <v>0</v>
      </c>
      <c r="I241" s="21">
        <f t="shared" si="72"/>
        <v>0.10750000000000001</v>
      </c>
      <c r="J241" s="21">
        <f t="shared" si="72"/>
        <v>0.15700000000000003</v>
      </c>
      <c r="K241" s="21">
        <f t="shared" si="72"/>
        <v>0</v>
      </c>
      <c r="L241" s="21">
        <f t="shared" si="72"/>
        <v>0</v>
      </c>
      <c r="M241" s="21">
        <f t="shared" si="72"/>
        <v>0.1825</v>
      </c>
      <c r="N241" s="21">
        <f t="shared" si="72"/>
        <v>0.127</v>
      </c>
      <c r="O241" s="21">
        <f t="shared" si="72"/>
        <v>0</v>
      </c>
      <c r="P241" s="21">
        <f t="shared" si="72"/>
        <v>0</v>
      </c>
      <c r="Q241" s="21">
        <f t="shared" si="72"/>
        <v>0</v>
      </c>
      <c r="R241" s="34">
        <f t="shared" si="71"/>
        <v>148</v>
      </c>
      <c r="S241" s="34">
        <f t="shared" si="71"/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 t="shared" si="72"/>
        <v>0</v>
      </c>
      <c r="I242" s="21">
        <f t="shared" si="72"/>
        <v>0.10375000000000001</v>
      </c>
      <c r="J242" s="21">
        <f t="shared" si="72"/>
        <v>0.1585</v>
      </c>
      <c r="K242" s="21">
        <f t="shared" si="72"/>
        <v>0</v>
      </c>
      <c r="L242" s="21">
        <f t="shared" si="72"/>
        <v>0</v>
      </c>
      <c r="M242" s="21">
        <f t="shared" si="72"/>
        <v>0.17874999999999999</v>
      </c>
      <c r="N242" s="21">
        <f t="shared" si="72"/>
        <v>0.1285</v>
      </c>
      <c r="O242" s="21">
        <f t="shared" si="72"/>
        <v>0</v>
      </c>
      <c r="P242" s="21">
        <f t="shared" si="72"/>
        <v>0</v>
      </c>
      <c r="Q242" s="21">
        <f t="shared" si="72"/>
        <v>0</v>
      </c>
      <c r="R242" s="34">
        <f t="shared" si="71"/>
        <v>149</v>
      </c>
      <c r="S242" s="34">
        <f t="shared" si="71"/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 t="shared" si="72"/>
        <v>0</v>
      </c>
      <c r="I243" s="21">
        <f t="shared" si="72"/>
        <v>0.1</v>
      </c>
      <c r="J243" s="21">
        <f t="shared" si="72"/>
        <v>0.16000000000000003</v>
      </c>
      <c r="K243" s="21">
        <f t="shared" si="72"/>
        <v>0</v>
      </c>
      <c r="L243" s="21">
        <f t="shared" si="72"/>
        <v>0</v>
      </c>
      <c r="M243" s="21">
        <f t="shared" si="72"/>
        <v>0.17499999999999999</v>
      </c>
      <c r="N243" s="21">
        <f t="shared" si="72"/>
        <v>0.13</v>
      </c>
      <c r="O243" s="21">
        <f t="shared" si="72"/>
        <v>0</v>
      </c>
      <c r="P243" s="21">
        <f t="shared" si="72"/>
        <v>0</v>
      </c>
      <c r="Q243" s="21">
        <f t="shared" si="72"/>
        <v>0</v>
      </c>
      <c r="R243" s="34">
        <f t="shared" si="71"/>
        <v>150</v>
      </c>
      <c r="S243" s="34">
        <f t="shared" si="71"/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 t="shared" si="72"/>
        <v>0</v>
      </c>
      <c r="I244" s="21">
        <f t="shared" si="72"/>
        <v>6.9999999999999993E-2</v>
      </c>
      <c r="J244" s="21">
        <f t="shared" si="72"/>
        <v>0.17199999999999999</v>
      </c>
      <c r="K244" s="21">
        <f t="shared" si="72"/>
        <v>0</v>
      </c>
      <c r="L244" s="21">
        <f t="shared" si="72"/>
        <v>0</v>
      </c>
      <c r="M244" s="21">
        <f t="shared" si="72"/>
        <v>0.15249999999999997</v>
      </c>
      <c r="N244" s="21">
        <f t="shared" si="72"/>
        <v>0.13899999999999998</v>
      </c>
      <c r="O244" s="21">
        <f t="shared" si="72"/>
        <v>0</v>
      </c>
      <c r="P244" s="21">
        <f t="shared" si="72"/>
        <v>0</v>
      </c>
      <c r="Q244" s="21">
        <f t="shared" si="72"/>
        <v>0</v>
      </c>
      <c r="R244" s="34">
        <f t="shared" si="71"/>
        <v>153</v>
      </c>
      <c r="S244" s="34">
        <f t="shared" si="71"/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 t="shared" si="72"/>
        <v>0</v>
      </c>
      <c r="I245" s="21">
        <f t="shared" si="72"/>
        <v>6.5000000000000002E-2</v>
      </c>
      <c r="J245" s="21">
        <f t="shared" si="72"/>
        <v>0.17400000000000002</v>
      </c>
      <c r="K245" s="21">
        <f t="shared" si="72"/>
        <v>0</v>
      </c>
      <c r="L245" s="21">
        <f t="shared" si="72"/>
        <v>0</v>
      </c>
      <c r="M245" s="21">
        <f t="shared" si="72"/>
        <v>0.14874999999999999</v>
      </c>
      <c r="N245" s="21">
        <f t="shared" si="72"/>
        <v>0.14050000000000001</v>
      </c>
      <c r="O245" s="21">
        <f t="shared" si="72"/>
        <v>0</v>
      </c>
      <c r="P245" s="21">
        <f t="shared" si="72"/>
        <v>0</v>
      </c>
      <c r="Q245" s="21">
        <f t="shared" si="72"/>
        <v>0</v>
      </c>
      <c r="R245" s="34">
        <f t="shared" si="71"/>
        <v>153</v>
      </c>
      <c r="S245" s="34">
        <f t="shared" si="71"/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 t="shared" si="72"/>
        <v>0</v>
      </c>
      <c r="I246" s="21">
        <f t="shared" si="72"/>
        <v>0.06</v>
      </c>
      <c r="J246" s="21">
        <f t="shared" si="72"/>
        <v>0.17600000000000002</v>
      </c>
      <c r="K246" s="21">
        <f t="shared" si="72"/>
        <v>0</v>
      </c>
      <c r="L246" s="21">
        <f t="shared" si="72"/>
        <v>0</v>
      </c>
      <c r="M246" s="21">
        <f t="shared" si="72"/>
        <v>0.14500000000000002</v>
      </c>
      <c r="N246" s="21">
        <f t="shared" si="72"/>
        <v>0.14200000000000002</v>
      </c>
      <c r="O246" s="21">
        <f t="shared" si="72"/>
        <v>0</v>
      </c>
      <c r="P246" s="21">
        <f t="shared" si="72"/>
        <v>0</v>
      </c>
      <c r="Q246" s="21">
        <f t="shared" si="72"/>
        <v>0</v>
      </c>
      <c r="R246" s="34">
        <f t="shared" si="71"/>
        <v>154</v>
      </c>
      <c r="S246" s="34">
        <f t="shared" si="71"/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 t="shared" si="72"/>
        <v>0</v>
      </c>
      <c r="I247" s="21">
        <f t="shared" si="72"/>
        <v>5.5000000000000007E-2</v>
      </c>
      <c r="J247" s="21">
        <f t="shared" si="72"/>
        <v>0.17800000000000005</v>
      </c>
      <c r="K247" s="21">
        <f t="shared" si="72"/>
        <v>0</v>
      </c>
      <c r="L247" s="21">
        <f t="shared" si="72"/>
        <v>0</v>
      </c>
      <c r="M247" s="21">
        <f t="shared" si="72"/>
        <v>0.14125000000000001</v>
      </c>
      <c r="N247" s="21">
        <f t="shared" si="72"/>
        <v>0.14350000000000002</v>
      </c>
      <c r="O247" s="21">
        <f t="shared" si="72"/>
        <v>0</v>
      </c>
      <c r="P247" s="21">
        <f t="shared" si="72"/>
        <v>0</v>
      </c>
      <c r="Q247" s="21">
        <f t="shared" si="72"/>
        <v>0</v>
      </c>
      <c r="R247" s="34">
        <f t="shared" si="71"/>
        <v>154</v>
      </c>
      <c r="S247" s="34">
        <f t="shared" si="71"/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 t="shared" si="72"/>
        <v>0</v>
      </c>
      <c r="I248" s="21">
        <f t="shared" si="72"/>
        <v>0.05</v>
      </c>
      <c r="J248" s="21">
        <f t="shared" si="72"/>
        <v>0.18000000000000002</v>
      </c>
      <c r="K248" s="21">
        <f t="shared" si="72"/>
        <v>0</v>
      </c>
      <c r="L248" s="21">
        <f t="shared" si="72"/>
        <v>0</v>
      </c>
      <c r="M248" s="21">
        <f t="shared" si="72"/>
        <v>0.13750000000000001</v>
      </c>
      <c r="N248" s="21">
        <f t="shared" si="72"/>
        <v>0.14500000000000002</v>
      </c>
      <c r="O248" s="21">
        <f t="shared" si="72"/>
        <v>0</v>
      </c>
      <c r="P248" s="21">
        <f t="shared" si="72"/>
        <v>0</v>
      </c>
      <c r="Q248" s="21">
        <f t="shared" si="72"/>
        <v>0</v>
      </c>
      <c r="R248" s="34">
        <f t="shared" si="71"/>
        <v>155</v>
      </c>
      <c r="S248" s="34">
        <f t="shared" si="71"/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 t="shared" ref="H249:Q258" si="73">(INDEX(H$7:H$27,$B249)*(1-$D249)+INDEX(H$7:H$27,$B249+1)*$D249)*H$4*$B$2</f>
        <v>0</v>
      </c>
      <c r="I249" s="21">
        <f t="shared" si="73"/>
        <v>4.4999999999999998E-2</v>
      </c>
      <c r="J249" s="21">
        <f t="shared" si="73"/>
        <v>0.18200000000000002</v>
      </c>
      <c r="K249" s="21">
        <f t="shared" si="73"/>
        <v>0</v>
      </c>
      <c r="L249" s="21">
        <f t="shared" si="73"/>
        <v>0</v>
      </c>
      <c r="M249" s="21">
        <f t="shared" si="73"/>
        <v>0.13374999999999998</v>
      </c>
      <c r="N249" s="21">
        <f t="shared" si="73"/>
        <v>0.14650000000000002</v>
      </c>
      <c r="O249" s="21">
        <f t="shared" si="73"/>
        <v>0</v>
      </c>
      <c r="P249" s="21">
        <f t="shared" si="73"/>
        <v>0</v>
      </c>
      <c r="Q249" s="21">
        <f t="shared" si="73"/>
        <v>0</v>
      </c>
      <c r="R249" s="34">
        <f t="shared" ref="R249:S268" si="74">INT((INDEX(R$7:R$27,$B249)*(1-$D249)+INDEX(R$7:R$27,$B249+1)*$D249)*R$4*$B$2)</f>
        <v>155</v>
      </c>
      <c r="S249" s="34">
        <f t="shared" si="74"/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 t="shared" si="73"/>
        <v>0</v>
      </c>
      <c r="I250" s="21">
        <f t="shared" si="73"/>
        <v>4.0000000000000008E-2</v>
      </c>
      <c r="J250" s="21">
        <f t="shared" si="73"/>
        <v>0.18400000000000002</v>
      </c>
      <c r="K250" s="21">
        <f t="shared" si="73"/>
        <v>0</v>
      </c>
      <c r="L250" s="21">
        <f t="shared" si="73"/>
        <v>0</v>
      </c>
      <c r="M250" s="21">
        <f t="shared" si="73"/>
        <v>0.13</v>
      </c>
      <c r="N250" s="21">
        <f t="shared" si="73"/>
        <v>0.14799999999999999</v>
      </c>
      <c r="O250" s="21">
        <f t="shared" si="73"/>
        <v>0</v>
      </c>
      <c r="P250" s="21">
        <f t="shared" si="73"/>
        <v>0</v>
      </c>
      <c r="Q250" s="21">
        <f t="shared" si="73"/>
        <v>0</v>
      </c>
      <c r="R250" s="34">
        <f t="shared" si="74"/>
        <v>156</v>
      </c>
      <c r="S250" s="34">
        <f t="shared" si="74"/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 t="shared" si="73"/>
        <v>0</v>
      </c>
      <c r="I251" s="21">
        <f t="shared" si="73"/>
        <v>3.4999999999999996E-2</v>
      </c>
      <c r="J251" s="21">
        <f t="shared" si="73"/>
        <v>0.186</v>
      </c>
      <c r="K251" s="21">
        <f t="shared" si="73"/>
        <v>0</v>
      </c>
      <c r="L251" s="21">
        <f t="shared" si="73"/>
        <v>0</v>
      </c>
      <c r="M251" s="21">
        <f t="shared" si="73"/>
        <v>0.12625</v>
      </c>
      <c r="N251" s="21">
        <f t="shared" si="73"/>
        <v>0.14950000000000002</v>
      </c>
      <c r="O251" s="21">
        <f t="shared" si="73"/>
        <v>0</v>
      </c>
      <c r="P251" s="21">
        <f t="shared" si="73"/>
        <v>0</v>
      </c>
      <c r="Q251" s="21">
        <f t="shared" si="73"/>
        <v>0</v>
      </c>
      <c r="R251" s="34">
        <f t="shared" si="74"/>
        <v>156</v>
      </c>
      <c r="S251" s="34">
        <f t="shared" si="74"/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 t="shared" si="73"/>
        <v>0</v>
      </c>
      <c r="I252" s="21">
        <f t="shared" si="73"/>
        <v>3.0000000000000006E-2</v>
      </c>
      <c r="J252" s="21">
        <f t="shared" si="73"/>
        <v>0.188</v>
      </c>
      <c r="K252" s="21">
        <f t="shared" si="73"/>
        <v>0</v>
      </c>
      <c r="L252" s="21">
        <f t="shared" si="73"/>
        <v>0</v>
      </c>
      <c r="M252" s="21">
        <f t="shared" si="73"/>
        <v>0.1225</v>
      </c>
      <c r="N252" s="21">
        <f t="shared" si="73"/>
        <v>0.15100000000000002</v>
      </c>
      <c r="O252" s="21">
        <f t="shared" si="73"/>
        <v>0</v>
      </c>
      <c r="P252" s="21">
        <f t="shared" si="73"/>
        <v>0</v>
      </c>
      <c r="Q252" s="21">
        <f t="shared" si="73"/>
        <v>0</v>
      </c>
      <c r="R252" s="34">
        <f t="shared" si="74"/>
        <v>157</v>
      </c>
      <c r="S252" s="34">
        <f t="shared" si="74"/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 t="shared" si="73"/>
        <v>0</v>
      </c>
      <c r="I253" s="21">
        <f t="shared" si="73"/>
        <v>2.5000000000000001E-2</v>
      </c>
      <c r="J253" s="21">
        <f t="shared" si="73"/>
        <v>0.19</v>
      </c>
      <c r="K253" s="21">
        <f t="shared" si="73"/>
        <v>0</v>
      </c>
      <c r="L253" s="21">
        <f t="shared" si="73"/>
        <v>0</v>
      </c>
      <c r="M253" s="21">
        <f t="shared" si="73"/>
        <v>0.11875000000000001</v>
      </c>
      <c r="N253" s="21">
        <f t="shared" si="73"/>
        <v>0.15250000000000002</v>
      </c>
      <c r="O253" s="21">
        <f t="shared" si="73"/>
        <v>0</v>
      </c>
      <c r="P253" s="21">
        <f t="shared" si="73"/>
        <v>0</v>
      </c>
      <c r="Q253" s="21">
        <f t="shared" si="73"/>
        <v>0</v>
      </c>
      <c r="R253" s="34">
        <f t="shared" si="74"/>
        <v>157</v>
      </c>
      <c r="S253" s="34">
        <f t="shared" si="74"/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 t="shared" si="73"/>
        <v>0</v>
      </c>
      <c r="I254" s="21">
        <f t="shared" si="73"/>
        <v>1.9999999999999997E-2</v>
      </c>
      <c r="J254" s="21">
        <f t="shared" si="73"/>
        <v>0.192</v>
      </c>
      <c r="K254" s="21">
        <f t="shared" si="73"/>
        <v>0</v>
      </c>
      <c r="L254" s="21">
        <f t="shared" si="73"/>
        <v>0</v>
      </c>
      <c r="M254" s="21">
        <f t="shared" si="73"/>
        <v>0.115</v>
      </c>
      <c r="N254" s="21">
        <f t="shared" si="73"/>
        <v>0.15400000000000003</v>
      </c>
      <c r="O254" s="21">
        <f t="shared" si="73"/>
        <v>0</v>
      </c>
      <c r="P254" s="21">
        <f t="shared" si="73"/>
        <v>0</v>
      </c>
      <c r="Q254" s="21">
        <f t="shared" si="73"/>
        <v>0</v>
      </c>
      <c r="R254" s="34">
        <f t="shared" si="74"/>
        <v>158</v>
      </c>
      <c r="S254" s="34">
        <f t="shared" si="74"/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 t="shared" si="73"/>
        <v>0</v>
      </c>
      <c r="I255" s="21">
        <f t="shared" si="73"/>
        <v>1.5000000000000003E-2</v>
      </c>
      <c r="J255" s="21">
        <f t="shared" si="73"/>
        <v>0.19400000000000001</v>
      </c>
      <c r="K255" s="21">
        <f t="shared" si="73"/>
        <v>0</v>
      </c>
      <c r="L255" s="21">
        <f t="shared" si="73"/>
        <v>0</v>
      </c>
      <c r="M255" s="21">
        <f t="shared" si="73"/>
        <v>0.11125000000000002</v>
      </c>
      <c r="N255" s="21">
        <f t="shared" si="73"/>
        <v>0.15550000000000003</v>
      </c>
      <c r="O255" s="21">
        <f t="shared" si="73"/>
        <v>0</v>
      </c>
      <c r="P255" s="21">
        <f t="shared" si="73"/>
        <v>0</v>
      </c>
      <c r="Q255" s="21">
        <f t="shared" si="73"/>
        <v>0</v>
      </c>
      <c r="R255" s="34">
        <f t="shared" si="74"/>
        <v>158</v>
      </c>
      <c r="S255" s="34">
        <f t="shared" si="74"/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 t="shared" si="73"/>
        <v>0</v>
      </c>
      <c r="I256" s="21">
        <f t="shared" si="73"/>
        <v>9.9999999999999985E-3</v>
      </c>
      <c r="J256" s="21">
        <f t="shared" si="73"/>
        <v>0.19600000000000001</v>
      </c>
      <c r="K256" s="21">
        <f t="shared" si="73"/>
        <v>0</v>
      </c>
      <c r="L256" s="21">
        <f t="shared" si="73"/>
        <v>0</v>
      </c>
      <c r="M256" s="21">
        <f t="shared" si="73"/>
        <v>0.10750000000000001</v>
      </c>
      <c r="N256" s="21">
        <f t="shared" si="73"/>
        <v>0.15700000000000003</v>
      </c>
      <c r="O256" s="21">
        <f t="shared" si="73"/>
        <v>0</v>
      </c>
      <c r="P256" s="21">
        <f t="shared" si="73"/>
        <v>0</v>
      </c>
      <c r="Q256" s="21">
        <f t="shared" si="73"/>
        <v>0</v>
      </c>
      <c r="R256" s="34">
        <f t="shared" si="74"/>
        <v>159</v>
      </c>
      <c r="S256" s="34">
        <f t="shared" si="74"/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 t="shared" si="73"/>
        <v>0</v>
      </c>
      <c r="I257" s="21">
        <f t="shared" si="73"/>
        <v>5.0000000000000044E-3</v>
      </c>
      <c r="J257" s="21">
        <f t="shared" si="73"/>
        <v>0.19800000000000001</v>
      </c>
      <c r="K257" s="21">
        <f t="shared" si="73"/>
        <v>0</v>
      </c>
      <c r="L257" s="21">
        <f t="shared" si="73"/>
        <v>0</v>
      </c>
      <c r="M257" s="21">
        <f t="shared" si="73"/>
        <v>0.10375000000000001</v>
      </c>
      <c r="N257" s="21">
        <f t="shared" si="73"/>
        <v>0.1585</v>
      </c>
      <c r="O257" s="21">
        <f t="shared" si="73"/>
        <v>0</v>
      </c>
      <c r="P257" s="21">
        <f t="shared" si="73"/>
        <v>0</v>
      </c>
      <c r="Q257" s="21">
        <f t="shared" si="73"/>
        <v>0</v>
      </c>
      <c r="R257" s="34">
        <f t="shared" si="74"/>
        <v>159</v>
      </c>
      <c r="S257" s="34">
        <f t="shared" si="74"/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 t="shared" si="73"/>
        <v>0</v>
      </c>
      <c r="I258" s="21">
        <f t="shared" si="73"/>
        <v>0</v>
      </c>
      <c r="J258" s="21">
        <f t="shared" si="73"/>
        <v>0.2</v>
      </c>
      <c r="K258" s="21">
        <f t="shared" si="73"/>
        <v>0</v>
      </c>
      <c r="L258" s="21">
        <f t="shared" si="73"/>
        <v>0</v>
      </c>
      <c r="M258" s="21">
        <f t="shared" si="73"/>
        <v>0.1</v>
      </c>
      <c r="N258" s="21">
        <f t="shared" si="73"/>
        <v>0.16000000000000003</v>
      </c>
      <c r="O258" s="21">
        <f t="shared" si="73"/>
        <v>0</v>
      </c>
      <c r="P258" s="21">
        <f t="shared" si="73"/>
        <v>0</v>
      </c>
      <c r="Q258" s="21">
        <f t="shared" si="73"/>
        <v>0</v>
      </c>
      <c r="R258" s="34">
        <f t="shared" si="74"/>
        <v>160</v>
      </c>
      <c r="S258" s="34">
        <f t="shared" si="74"/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 t="shared" ref="H259:Q268" si="75">(INDEX(H$7:H$27,$B259)*(1-$D259)+INDEX(H$7:H$27,$B259+1)*$D259)*H$4*$B$2</f>
        <v>0</v>
      </c>
      <c r="I259" s="21">
        <f t="shared" si="75"/>
        <v>0</v>
      </c>
      <c r="J259" s="21">
        <f t="shared" si="75"/>
        <v>0.188</v>
      </c>
      <c r="K259" s="21">
        <f t="shared" si="75"/>
        <v>6.0000000000000001E-3</v>
      </c>
      <c r="L259" s="21">
        <f t="shared" si="75"/>
        <v>0</v>
      </c>
      <c r="M259" s="21">
        <f t="shared" si="75"/>
        <v>6.9999999999999993E-2</v>
      </c>
      <c r="N259" s="21">
        <f t="shared" si="75"/>
        <v>0.17199999999999999</v>
      </c>
      <c r="O259" s="21">
        <f t="shared" si="75"/>
        <v>0</v>
      </c>
      <c r="P259" s="21">
        <f t="shared" si="75"/>
        <v>0</v>
      </c>
      <c r="Q259" s="21">
        <f t="shared" si="75"/>
        <v>0</v>
      </c>
      <c r="R259" s="34">
        <f t="shared" si="74"/>
        <v>164</v>
      </c>
      <c r="S259" s="34">
        <f t="shared" si="74"/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 t="shared" si="75"/>
        <v>0</v>
      </c>
      <c r="I260" s="21">
        <f t="shared" si="75"/>
        <v>0</v>
      </c>
      <c r="J260" s="21">
        <f t="shared" si="75"/>
        <v>0.186</v>
      </c>
      <c r="K260" s="21">
        <f t="shared" si="75"/>
        <v>6.9999999999999993E-3</v>
      </c>
      <c r="L260" s="21">
        <f t="shared" si="75"/>
        <v>0</v>
      </c>
      <c r="M260" s="21">
        <f t="shared" si="75"/>
        <v>6.5000000000000002E-2</v>
      </c>
      <c r="N260" s="21">
        <f t="shared" si="75"/>
        <v>0.17400000000000002</v>
      </c>
      <c r="O260" s="21">
        <f t="shared" si="75"/>
        <v>0</v>
      </c>
      <c r="P260" s="21">
        <f t="shared" si="75"/>
        <v>0</v>
      </c>
      <c r="Q260" s="21">
        <f t="shared" si="75"/>
        <v>0</v>
      </c>
      <c r="R260" s="34">
        <f t="shared" si="74"/>
        <v>165</v>
      </c>
      <c r="S260" s="34">
        <f t="shared" si="74"/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 t="shared" si="75"/>
        <v>0</v>
      </c>
      <c r="I261" s="21">
        <f t="shared" si="75"/>
        <v>0</v>
      </c>
      <c r="J261" s="21">
        <f t="shared" si="75"/>
        <v>0.18400000000000002</v>
      </c>
      <c r="K261" s="21">
        <f t="shared" si="75"/>
        <v>8.0000000000000019E-3</v>
      </c>
      <c r="L261" s="21">
        <f t="shared" si="75"/>
        <v>0</v>
      </c>
      <c r="M261" s="21">
        <f t="shared" si="75"/>
        <v>0.06</v>
      </c>
      <c r="N261" s="21">
        <f t="shared" si="75"/>
        <v>0.17600000000000002</v>
      </c>
      <c r="O261" s="21">
        <f t="shared" si="75"/>
        <v>0</v>
      </c>
      <c r="P261" s="21">
        <f t="shared" si="75"/>
        <v>0</v>
      </c>
      <c r="Q261" s="21">
        <f t="shared" si="75"/>
        <v>0</v>
      </c>
      <c r="R261" s="34">
        <f t="shared" si="74"/>
        <v>166</v>
      </c>
      <c r="S261" s="34">
        <f t="shared" si="74"/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 t="shared" si="75"/>
        <v>0</v>
      </c>
      <c r="I262" s="21">
        <f t="shared" si="75"/>
        <v>0</v>
      </c>
      <c r="J262" s="21">
        <f t="shared" si="75"/>
        <v>0.18200000000000005</v>
      </c>
      <c r="K262" s="21">
        <f t="shared" si="75"/>
        <v>9.0000000000000011E-3</v>
      </c>
      <c r="L262" s="21">
        <f t="shared" si="75"/>
        <v>0</v>
      </c>
      <c r="M262" s="21">
        <f t="shared" si="75"/>
        <v>5.5000000000000007E-2</v>
      </c>
      <c r="N262" s="21">
        <f t="shared" si="75"/>
        <v>0.17800000000000005</v>
      </c>
      <c r="O262" s="21">
        <f t="shared" si="75"/>
        <v>0</v>
      </c>
      <c r="P262" s="21">
        <f t="shared" si="75"/>
        <v>0</v>
      </c>
      <c r="Q262" s="21">
        <f t="shared" si="75"/>
        <v>0</v>
      </c>
      <c r="R262" s="34">
        <f t="shared" si="74"/>
        <v>166</v>
      </c>
      <c r="S262" s="34">
        <f t="shared" si="74"/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 t="shared" si="75"/>
        <v>0</v>
      </c>
      <c r="I263" s="21">
        <f t="shared" si="75"/>
        <v>0</v>
      </c>
      <c r="J263" s="21">
        <f t="shared" si="75"/>
        <v>0.18000000000000002</v>
      </c>
      <c r="K263" s="21">
        <f t="shared" si="75"/>
        <v>1.0000000000000002E-2</v>
      </c>
      <c r="L263" s="21">
        <f t="shared" si="75"/>
        <v>0</v>
      </c>
      <c r="M263" s="21">
        <f t="shared" si="75"/>
        <v>0.05</v>
      </c>
      <c r="N263" s="21">
        <f t="shared" si="75"/>
        <v>0.18000000000000002</v>
      </c>
      <c r="O263" s="21">
        <f t="shared" si="75"/>
        <v>0</v>
      </c>
      <c r="P263" s="21">
        <f t="shared" si="75"/>
        <v>0</v>
      </c>
      <c r="Q263" s="21">
        <f t="shared" si="75"/>
        <v>0</v>
      </c>
      <c r="R263" s="34">
        <f t="shared" si="74"/>
        <v>167</v>
      </c>
      <c r="S263" s="34">
        <f t="shared" si="74"/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 t="shared" si="75"/>
        <v>0</v>
      </c>
      <c r="I264" s="21">
        <f t="shared" si="75"/>
        <v>0</v>
      </c>
      <c r="J264" s="21">
        <f t="shared" si="75"/>
        <v>0.17800000000000002</v>
      </c>
      <c r="K264" s="21">
        <f t="shared" si="75"/>
        <v>1.1000000000000003E-2</v>
      </c>
      <c r="L264" s="21">
        <f t="shared" si="75"/>
        <v>0</v>
      </c>
      <c r="M264" s="21">
        <f t="shared" si="75"/>
        <v>4.4999999999999998E-2</v>
      </c>
      <c r="N264" s="21">
        <f t="shared" si="75"/>
        <v>0.18200000000000002</v>
      </c>
      <c r="O264" s="21">
        <f t="shared" si="75"/>
        <v>0</v>
      </c>
      <c r="P264" s="21">
        <f t="shared" si="75"/>
        <v>0</v>
      </c>
      <c r="Q264" s="21">
        <f t="shared" si="75"/>
        <v>0</v>
      </c>
      <c r="R264" s="34">
        <f t="shared" si="74"/>
        <v>168</v>
      </c>
      <c r="S264" s="34">
        <f t="shared" si="74"/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 t="shared" si="75"/>
        <v>0</v>
      </c>
      <c r="I265" s="21">
        <f t="shared" si="75"/>
        <v>0</v>
      </c>
      <c r="J265" s="21">
        <f t="shared" si="75"/>
        <v>0.17600000000000002</v>
      </c>
      <c r="K265" s="21">
        <f t="shared" si="75"/>
        <v>1.2E-2</v>
      </c>
      <c r="L265" s="21">
        <f t="shared" si="75"/>
        <v>0</v>
      </c>
      <c r="M265" s="21">
        <f t="shared" si="75"/>
        <v>4.0000000000000008E-2</v>
      </c>
      <c r="N265" s="21">
        <f t="shared" si="75"/>
        <v>0.18400000000000002</v>
      </c>
      <c r="O265" s="21">
        <f t="shared" si="75"/>
        <v>0</v>
      </c>
      <c r="P265" s="21">
        <f t="shared" si="75"/>
        <v>0</v>
      </c>
      <c r="Q265" s="21">
        <f t="shared" si="75"/>
        <v>0</v>
      </c>
      <c r="R265" s="34">
        <f t="shared" si="74"/>
        <v>169</v>
      </c>
      <c r="S265" s="34">
        <f t="shared" si="74"/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 t="shared" si="75"/>
        <v>0</v>
      </c>
      <c r="I266" s="21">
        <f t="shared" si="75"/>
        <v>0</v>
      </c>
      <c r="J266" s="21">
        <f t="shared" si="75"/>
        <v>0.17400000000000002</v>
      </c>
      <c r="K266" s="21">
        <f t="shared" si="75"/>
        <v>1.3000000000000001E-2</v>
      </c>
      <c r="L266" s="21">
        <f t="shared" si="75"/>
        <v>0</v>
      </c>
      <c r="M266" s="21">
        <f t="shared" si="75"/>
        <v>3.4999999999999996E-2</v>
      </c>
      <c r="N266" s="21">
        <f t="shared" si="75"/>
        <v>0.186</v>
      </c>
      <c r="O266" s="21">
        <f t="shared" si="75"/>
        <v>0</v>
      </c>
      <c r="P266" s="21">
        <f t="shared" si="75"/>
        <v>0</v>
      </c>
      <c r="Q266" s="21">
        <f t="shared" si="75"/>
        <v>0</v>
      </c>
      <c r="R266" s="34">
        <f t="shared" si="74"/>
        <v>169</v>
      </c>
      <c r="S266" s="34">
        <f t="shared" si="74"/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 t="shared" si="75"/>
        <v>0</v>
      </c>
      <c r="I267" s="21">
        <f t="shared" si="75"/>
        <v>0</v>
      </c>
      <c r="J267" s="21">
        <f t="shared" si="75"/>
        <v>0.17200000000000001</v>
      </c>
      <c r="K267" s="21">
        <f t="shared" si="75"/>
        <v>1.3999999999999999E-2</v>
      </c>
      <c r="L267" s="21">
        <f t="shared" si="75"/>
        <v>0</v>
      </c>
      <c r="M267" s="21">
        <f t="shared" si="75"/>
        <v>3.0000000000000006E-2</v>
      </c>
      <c r="N267" s="21">
        <f t="shared" si="75"/>
        <v>0.188</v>
      </c>
      <c r="O267" s="21">
        <f t="shared" si="75"/>
        <v>0</v>
      </c>
      <c r="P267" s="21">
        <f t="shared" si="75"/>
        <v>0</v>
      </c>
      <c r="Q267" s="21">
        <f t="shared" si="75"/>
        <v>0</v>
      </c>
      <c r="R267" s="34">
        <f t="shared" si="74"/>
        <v>170</v>
      </c>
      <c r="S267" s="34">
        <f t="shared" si="74"/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 t="shared" si="75"/>
        <v>0</v>
      </c>
      <c r="I268" s="21">
        <f t="shared" si="75"/>
        <v>0</v>
      </c>
      <c r="J268" s="21">
        <f t="shared" si="75"/>
        <v>0.17000000000000004</v>
      </c>
      <c r="K268" s="21">
        <f t="shared" si="75"/>
        <v>1.5000000000000003E-2</v>
      </c>
      <c r="L268" s="21">
        <f t="shared" si="75"/>
        <v>0</v>
      </c>
      <c r="M268" s="21">
        <f t="shared" si="75"/>
        <v>2.5000000000000001E-2</v>
      </c>
      <c r="N268" s="21">
        <f t="shared" si="75"/>
        <v>0.19</v>
      </c>
      <c r="O268" s="21">
        <f t="shared" si="75"/>
        <v>0</v>
      </c>
      <c r="P268" s="21">
        <f t="shared" si="75"/>
        <v>0</v>
      </c>
      <c r="Q268" s="21">
        <f t="shared" si="75"/>
        <v>0</v>
      </c>
      <c r="R268" s="34">
        <f t="shared" si="74"/>
        <v>171</v>
      </c>
      <c r="S268" s="34">
        <f t="shared" si="74"/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 t="shared" ref="H269:Q278" si="76">(INDEX(H$7:H$27,$B269)*(1-$D269)+INDEX(H$7:H$27,$B269+1)*$D269)*H$4*$B$2</f>
        <v>0</v>
      </c>
      <c r="I269" s="21">
        <f t="shared" si="76"/>
        <v>0</v>
      </c>
      <c r="J269" s="21">
        <f t="shared" si="76"/>
        <v>0.16800000000000004</v>
      </c>
      <c r="K269" s="21">
        <f t="shared" si="76"/>
        <v>1.6000000000000004E-2</v>
      </c>
      <c r="L269" s="21">
        <f t="shared" si="76"/>
        <v>0</v>
      </c>
      <c r="M269" s="21">
        <f t="shared" si="76"/>
        <v>1.9999999999999997E-2</v>
      </c>
      <c r="N269" s="21">
        <f t="shared" si="76"/>
        <v>0.192</v>
      </c>
      <c r="O269" s="21">
        <f t="shared" si="76"/>
        <v>0</v>
      </c>
      <c r="P269" s="21">
        <f t="shared" si="76"/>
        <v>0</v>
      </c>
      <c r="Q269" s="21">
        <f t="shared" si="76"/>
        <v>0</v>
      </c>
      <c r="R269" s="34">
        <f t="shared" ref="R269:S288" si="77">INT((INDEX(R$7:R$27,$B269)*(1-$D269)+INDEX(R$7:R$27,$B269+1)*$D269)*R$4*$B$2)</f>
        <v>172</v>
      </c>
      <c r="S269" s="34">
        <f t="shared" si="77"/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 t="shared" si="76"/>
        <v>0</v>
      </c>
      <c r="I270" s="21">
        <f t="shared" si="76"/>
        <v>0</v>
      </c>
      <c r="J270" s="21">
        <f t="shared" si="76"/>
        <v>0.16600000000000004</v>
      </c>
      <c r="K270" s="21">
        <f t="shared" si="76"/>
        <v>1.7000000000000001E-2</v>
      </c>
      <c r="L270" s="21">
        <f t="shared" si="76"/>
        <v>0</v>
      </c>
      <c r="M270" s="21">
        <f t="shared" si="76"/>
        <v>1.5000000000000003E-2</v>
      </c>
      <c r="N270" s="21">
        <f t="shared" si="76"/>
        <v>0.19400000000000001</v>
      </c>
      <c r="O270" s="21">
        <f t="shared" si="76"/>
        <v>0</v>
      </c>
      <c r="P270" s="21">
        <f t="shared" si="76"/>
        <v>0</v>
      </c>
      <c r="Q270" s="21">
        <f t="shared" si="76"/>
        <v>0</v>
      </c>
      <c r="R270" s="34">
        <f t="shared" si="77"/>
        <v>172</v>
      </c>
      <c r="S270" s="34">
        <f t="shared" si="77"/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 t="shared" si="76"/>
        <v>0</v>
      </c>
      <c r="I271" s="21">
        <f t="shared" si="76"/>
        <v>0</v>
      </c>
      <c r="J271" s="21">
        <f t="shared" si="76"/>
        <v>0.16400000000000003</v>
      </c>
      <c r="K271" s="21">
        <f t="shared" si="76"/>
        <v>1.8000000000000002E-2</v>
      </c>
      <c r="L271" s="21">
        <f t="shared" si="76"/>
        <v>0</v>
      </c>
      <c r="M271" s="21">
        <f t="shared" si="76"/>
        <v>9.9999999999999985E-3</v>
      </c>
      <c r="N271" s="21">
        <f t="shared" si="76"/>
        <v>0.19600000000000001</v>
      </c>
      <c r="O271" s="21">
        <f t="shared" si="76"/>
        <v>0</v>
      </c>
      <c r="P271" s="21">
        <f t="shared" si="76"/>
        <v>0</v>
      </c>
      <c r="Q271" s="21">
        <f t="shared" si="76"/>
        <v>0</v>
      </c>
      <c r="R271" s="34">
        <f t="shared" si="77"/>
        <v>173</v>
      </c>
      <c r="S271" s="34">
        <f t="shared" si="77"/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 t="shared" si="76"/>
        <v>0</v>
      </c>
      <c r="I272" s="21">
        <f t="shared" si="76"/>
        <v>0</v>
      </c>
      <c r="J272" s="21">
        <f t="shared" si="76"/>
        <v>0.16200000000000003</v>
      </c>
      <c r="K272" s="21">
        <f t="shared" si="76"/>
        <v>1.9000000000000003E-2</v>
      </c>
      <c r="L272" s="21">
        <f t="shared" si="76"/>
        <v>0</v>
      </c>
      <c r="M272" s="21">
        <f t="shared" si="76"/>
        <v>5.0000000000000044E-3</v>
      </c>
      <c r="N272" s="21">
        <f t="shared" si="76"/>
        <v>0.19800000000000001</v>
      </c>
      <c r="O272" s="21">
        <f t="shared" si="76"/>
        <v>0</v>
      </c>
      <c r="P272" s="21">
        <f t="shared" si="76"/>
        <v>0</v>
      </c>
      <c r="Q272" s="21">
        <f t="shared" si="76"/>
        <v>0</v>
      </c>
      <c r="R272" s="34">
        <f t="shared" si="77"/>
        <v>174</v>
      </c>
      <c r="S272" s="34">
        <f t="shared" si="77"/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 t="shared" si="76"/>
        <v>0</v>
      </c>
      <c r="I273" s="21">
        <f t="shared" si="76"/>
        <v>0</v>
      </c>
      <c r="J273" s="21">
        <f t="shared" si="76"/>
        <v>0.16000000000000003</v>
      </c>
      <c r="K273" s="21">
        <f t="shared" si="76"/>
        <v>2.0000000000000004E-2</v>
      </c>
      <c r="L273" s="21">
        <f t="shared" si="76"/>
        <v>0</v>
      </c>
      <c r="M273" s="21">
        <f t="shared" si="76"/>
        <v>0</v>
      </c>
      <c r="N273" s="21">
        <f t="shared" si="76"/>
        <v>0.2</v>
      </c>
      <c r="O273" s="21">
        <f t="shared" si="76"/>
        <v>0</v>
      </c>
      <c r="P273" s="21">
        <f t="shared" si="76"/>
        <v>0</v>
      </c>
      <c r="Q273" s="21">
        <f t="shared" si="76"/>
        <v>0</v>
      </c>
      <c r="R273" s="34">
        <f t="shared" si="77"/>
        <v>175</v>
      </c>
      <c r="S273" s="34">
        <f t="shared" si="77"/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 t="shared" si="76"/>
        <v>0</v>
      </c>
      <c r="I274" s="21">
        <f t="shared" si="76"/>
        <v>0</v>
      </c>
      <c r="J274" s="21">
        <f t="shared" si="76"/>
        <v>0.151</v>
      </c>
      <c r="K274" s="21">
        <f t="shared" si="76"/>
        <v>2.4500000000000001E-2</v>
      </c>
      <c r="L274" s="21">
        <f t="shared" si="76"/>
        <v>0</v>
      </c>
      <c r="M274" s="21">
        <f t="shared" si="76"/>
        <v>0</v>
      </c>
      <c r="N274" s="21">
        <f t="shared" si="76"/>
        <v>0.188</v>
      </c>
      <c r="O274" s="21">
        <f t="shared" si="76"/>
        <v>6.0000000000000001E-3</v>
      </c>
      <c r="P274" s="21">
        <f t="shared" si="76"/>
        <v>0</v>
      </c>
      <c r="Q274" s="21">
        <f t="shared" si="76"/>
        <v>0</v>
      </c>
      <c r="R274" s="34">
        <f t="shared" si="77"/>
        <v>178</v>
      </c>
      <c r="S274" s="34">
        <f t="shared" si="77"/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 t="shared" si="76"/>
        <v>0</v>
      </c>
      <c r="I275" s="21">
        <f t="shared" si="76"/>
        <v>0</v>
      </c>
      <c r="J275" s="21">
        <f t="shared" si="76"/>
        <v>0.14950000000000002</v>
      </c>
      <c r="K275" s="21">
        <f t="shared" si="76"/>
        <v>2.5250000000000002E-2</v>
      </c>
      <c r="L275" s="21">
        <f t="shared" si="76"/>
        <v>0</v>
      </c>
      <c r="M275" s="21">
        <f t="shared" si="76"/>
        <v>0</v>
      </c>
      <c r="N275" s="21">
        <f t="shared" si="76"/>
        <v>0.186</v>
      </c>
      <c r="O275" s="21">
        <f t="shared" si="76"/>
        <v>6.9999999999999993E-3</v>
      </c>
      <c r="P275" s="21">
        <f t="shared" si="76"/>
        <v>0</v>
      </c>
      <c r="Q275" s="21">
        <f t="shared" si="76"/>
        <v>0</v>
      </c>
      <c r="R275" s="34">
        <f t="shared" si="77"/>
        <v>178</v>
      </c>
      <c r="S275" s="34">
        <f t="shared" si="77"/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 t="shared" si="76"/>
        <v>0</v>
      </c>
      <c r="I276" s="21">
        <f t="shared" si="76"/>
        <v>0</v>
      </c>
      <c r="J276" s="21">
        <f t="shared" si="76"/>
        <v>0.14799999999999999</v>
      </c>
      <c r="K276" s="21">
        <f t="shared" si="76"/>
        <v>2.6000000000000002E-2</v>
      </c>
      <c r="L276" s="21">
        <f t="shared" si="76"/>
        <v>0</v>
      </c>
      <c r="M276" s="21">
        <f t="shared" si="76"/>
        <v>0</v>
      </c>
      <c r="N276" s="21">
        <f t="shared" si="76"/>
        <v>0.18400000000000002</v>
      </c>
      <c r="O276" s="21">
        <f t="shared" si="76"/>
        <v>8.0000000000000019E-3</v>
      </c>
      <c r="P276" s="21">
        <f t="shared" si="76"/>
        <v>0</v>
      </c>
      <c r="Q276" s="21">
        <f t="shared" si="76"/>
        <v>0</v>
      </c>
      <c r="R276" s="34">
        <f t="shared" si="77"/>
        <v>179</v>
      </c>
      <c r="S276" s="34">
        <f t="shared" si="77"/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 t="shared" si="76"/>
        <v>0</v>
      </c>
      <c r="I277" s="21">
        <f t="shared" si="76"/>
        <v>0</v>
      </c>
      <c r="J277" s="21">
        <f t="shared" si="76"/>
        <v>0.14650000000000005</v>
      </c>
      <c r="K277" s="21">
        <f t="shared" si="76"/>
        <v>2.6750000000000003E-2</v>
      </c>
      <c r="L277" s="21">
        <f t="shared" si="76"/>
        <v>0</v>
      </c>
      <c r="M277" s="21">
        <f t="shared" si="76"/>
        <v>0</v>
      </c>
      <c r="N277" s="21">
        <f t="shared" si="76"/>
        <v>0.18200000000000005</v>
      </c>
      <c r="O277" s="21">
        <f t="shared" si="76"/>
        <v>9.0000000000000011E-3</v>
      </c>
      <c r="P277" s="21">
        <f t="shared" si="76"/>
        <v>0</v>
      </c>
      <c r="Q277" s="21">
        <f t="shared" si="76"/>
        <v>0</v>
      </c>
      <c r="R277" s="34">
        <f t="shared" si="77"/>
        <v>179</v>
      </c>
      <c r="S277" s="34">
        <f t="shared" si="77"/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 t="shared" si="76"/>
        <v>0</v>
      </c>
      <c r="I278" s="21">
        <f t="shared" si="76"/>
        <v>0</v>
      </c>
      <c r="J278" s="21">
        <f t="shared" si="76"/>
        <v>0.14500000000000002</v>
      </c>
      <c r="K278" s="21">
        <f t="shared" si="76"/>
        <v>2.7500000000000004E-2</v>
      </c>
      <c r="L278" s="21">
        <f t="shared" si="76"/>
        <v>0</v>
      </c>
      <c r="M278" s="21">
        <f t="shared" si="76"/>
        <v>0</v>
      </c>
      <c r="N278" s="21">
        <f t="shared" si="76"/>
        <v>0.18000000000000002</v>
      </c>
      <c r="O278" s="21">
        <f t="shared" si="76"/>
        <v>1.0000000000000002E-2</v>
      </c>
      <c r="P278" s="21">
        <f t="shared" si="76"/>
        <v>0</v>
      </c>
      <c r="Q278" s="21">
        <f t="shared" si="76"/>
        <v>0</v>
      </c>
      <c r="R278" s="34">
        <f t="shared" si="77"/>
        <v>180</v>
      </c>
      <c r="S278" s="34">
        <f t="shared" si="77"/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 t="shared" ref="H279:Q288" si="78">(INDEX(H$7:H$27,$B279)*(1-$D279)+INDEX(H$7:H$27,$B279+1)*$D279)*H$4*$B$2</f>
        <v>0</v>
      </c>
      <c r="I279" s="21">
        <f t="shared" si="78"/>
        <v>0</v>
      </c>
      <c r="J279" s="21">
        <f t="shared" si="78"/>
        <v>0.14350000000000002</v>
      </c>
      <c r="K279" s="21">
        <f t="shared" si="78"/>
        <v>2.8249999999999997E-2</v>
      </c>
      <c r="L279" s="21">
        <f t="shared" si="78"/>
        <v>0</v>
      </c>
      <c r="M279" s="21">
        <f t="shared" si="78"/>
        <v>0</v>
      </c>
      <c r="N279" s="21">
        <f t="shared" si="78"/>
        <v>0.17800000000000002</v>
      </c>
      <c r="O279" s="21">
        <f t="shared" si="78"/>
        <v>1.1000000000000003E-2</v>
      </c>
      <c r="P279" s="21">
        <f t="shared" si="78"/>
        <v>0</v>
      </c>
      <c r="Q279" s="21">
        <f t="shared" si="78"/>
        <v>0</v>
      </c>
      <c r="R279" s="34">
        <f t="shared" si="77"/>
        <v>180</v>
      </c>
      <c r="S279" s="34">
        <f t="shared" si="77"/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 t="shared" si="78"/>
        <v>0</v>
      </c>
      <c r="I280" s="21">
        <f t="shared" si="78"/>
        <v>0</v>
      </c>
      <c r="J280" s="21">
        <f t="shared" si="78"/>
        <v>0.14200000000000002</v>
      </c>
      <c r="K280" s="21">
        <f t="shared" si="78"/>
        <v>2.9000000000000005E-2</v>
      </c>
      <c r="L280" s="21">
        <f t="shared" si="78"/>
        <v>0</v>
      </c>
      <c r="M280" s="21">
        <f t="shared" si="78"/>
        <v>0</v>
      </c>
      <c r="N280" s="21">
        <f t="shared" si="78"/>
        <v>0.17600000000000002</v>
      </c>
      <c r="O280" s="21">
        <f t="shared" si="78"/>
        <v>1.2E-2</v>
      </c>
      <c r="P280" s="21">
        <f t="shared" si="78"/>
        <v>0</v>
      </c>
      <c r="Q280" s="21">
        <f t="shared" si="78"/>
        <v>0</v>
      </c>
      <c r="R280" s="34">
        <f t="shared" si="77"/>
        <v>181</v>
      </c>
      <c r="S280" s="34">
        <f t="shared" si="77"/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 t="shared" si="78"/>
        <v>0</v>
      </c>
      <c r="I281" s="21">
        <f t="shared" si="78"/>
        <v>0</v>
      </c>
      <c r="J281" s="21">
        <f t="shared" si="78"/>
        <v>0.14050000000000001</v>
      </c>
      <c r="K281" s="21">
        <f t="shared" si="78"/>
        <v>2.9749999999999999E-2</v>
      </c>
      <c r="L281" s="21">
        <f t="shared" si="78"/>
        <v>0</v>
      </c>
      <c r="M281" s="21">
        <f t="shared" si="78"/>
        <v>0</v>
      </c>
      <c r="N281" s="21">
        <f t="shared" si="78"/>
        <v>0.17400000000000002</v>
      </c>
      <c r="O281" s="21">
        <f t="shared" si="78"/>
        <v>1.3000000000000001E-2</v>
      </c>
      <c r="P281" s="21">
        <f t="shared" si="78"/>
        <v>0</v>
      </c>
      <c r="Q281" s="21">
        <f t="shared" si="78"/>
        <v>0</v>
      </c>
      <c r="R281" s="34">
        <f t="shared" si="77"/>
        <v>181</v>
      </c>
      <c r="S281" s="34">
        <f t="shared" si="77"/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 t="shared" si="78"/>
        <v>0</v>
      </c>
      <c r="I282" s="21">
        <f t="shared" si="78"/>
        <v>0</v>
      </c>
      <c r="J282" s="21">
        <f t="shared" si="78"/>
        <v>0.13900000000000001</v>
      </c>
      <c r="K282" s="21">
        <f t="shared" si="78"/>
        <v>3.0499999999999999E-2</v>
      </c>
      <c r="L282" s="21">
        <f t="shared" si="78"/>
        <v>0</v>
      </c>
      <c r="M282" s="21">
        <f t="shared" si="78"/>
        <v>0</v>
      </c>
      <c r="N282" s="21">
        <f t="shared" si="78"/>
        <v>0.17200000000000001</v>
      </c>
      <c r="O282" s="21">
        <f t="shared" si="78"/>
        <v>1.3999999999999999E-2</v>
      </c>
      <c r="P282" s="21">
        <f t="shared" si="78"/>
        <v>0</v>
      </c>
      <c r="Q282" s="21">
        <f t="shared" si="78"/>
        <v>0</v>
      </c>
      <c r="R282" s="34">
        <f t="shared" si="77"/>
        <v>182</v>
      </c>
      <c r="S282" s="34">
        <f t="shared" si="77"/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 t="shared" si="78"/>
        <v>0</v>
      </c>
      <c r="I283" s="21">
        <f t="shared" si="78"/>
        <v>0</v>
      </c>
      <c r="J283" s="21">
        <f t="shared" si="78"/>
        <v>0.13750000000000001</v>
      </c>
      <c r="K283" s="21">
        <f t="shared" si="78"/>
        <v>3.1249999999999997E-2</v>
      </c>
      <c r="L283" s="21">
        <f t="shared" si="78"/>
        <v>0</v>
      </c>
      <c r="M283" s="21">
        <f t="shared" si="78"/>
        <v>0</v>
      </c>
      <c r="N283" s="21">
        <f t="shared" si="78"/>
        <v>0.17000000000000004</v>
      </c>
      <c r="O283" s="21">
        <f t="shared" si="78"/>
        <v>1.5000000000000003E-2</v>
      </c>
      <c r="P283" s="21">
        <f t="shared" si="78"/>
        <v>0</v>
      </c>
      <c r="Q283" s="21">
        <f t="shared" si="78"/>
        <v>0</v>
      </c>
      <c r="R283" s="34">
        <f t="shared" si="77"/>
        <v>182</v>
      </c>
      <c r="S283" s="34">
        <f t="shared" si="77"/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 t="shared" si="78"/>
        <v>0</v>
      </c>
      <c r="I284" s="21">
        <f t="shared" si="78"/>
        <v>0</v>
      </c>
      <c r="J284" s="21">
        <f t="shared" si="78"/>
        <v>0.13599999999999998</v>
      </c>
      <c r="K284" s="21">
        <f t="shared" si="78"/>
        <v>3.1999999999999994E-2</v>
      </c>
      <c r="L284" s="21">
        <f t="shared" si="78"/>
        <v>0</v>
      </c>
      <c r="M284" s="21">
        <f t="shared" si="78"/>
        <v>0</v>
      </c>
      <c r="N284" s="21">
        <f t="shared" si="78"/>
        <v>0.16800000000000004</v>
      </c>
      <c r="O284" s="21">
        <f t="shared" si="78"/>
        <v>1.6000000000000004E-2</v>
      </c>
      <c r="P284" s="21">
        <f t="shared" si="78"/>
        <v>0</v>
      </c>
      <c r="Q284" s="21">
        <f t="shared" si="78"/>
        <v>0</v>
      </c>
      <c r="R284" s="34">
        <f t="shared" si="77"/>
        <v>183</v>
      </c>
      <c r="S284" s="34">
        <f t="shared" si="77"/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 t="shared" si="78"/>
        <v>0</v>
      </c>
      <c r="I285" s="21">
        <f t="shared" si="78"/>
        <v>0</v>
      </c>
      <c r="J285" s="21">
        <f t="shared" si="78"/>
        <v>0.13450000000000001</v>
      </c>
      <c r="K285" s="21">
        <f t="shared" si="78"/>
        <v>3.2750000000000001E-2</v>
      </c>
      <c r="L285" s="21">
        <f t="shared" si="78"/>
        <v>0</v>
      </c>
      <c r="M285" s="21">
        <f t="shared" si="78"/>
        <v>0</v>
      </c>
      <c r="N285" s="21">
        <f t="shared" si="78"/>
        <v>0.16600000000000004</v>
      </c>
      <c r="O285" s="21">
        <f t="shared" si="78"/>
        <v>1.7000000000000001E-2</v>
      </c>
      <c r="P285" s="21">
        <f t="shared" si="78"/>
        <v>0</v>
      </c>
      <c r="Q285" s="21">
        <f t="shared" si="78"/>
        <v>0</v>
      </c>
      <c r="R285" s="34">
        <f t="shared" si="77"/>
        <v>183</v>
      </c>
      <c r="S285" s="34">
        <f t="shared" si="77"/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 t="shared" si="78"/>
        <v>0</v>
      </c>
      <c r="I286" s="21">
        <f t="shared" si="78"/>
        <v>0</v>
      </c>
      <c r="J286" s="21">
        <f t="shared" si="78"/>
        <v>0.13300000000000001</v>
      </c>
      <c r="K286" s="21">
        <f t="shared" si="78"/>
        <v>3.3500000000000002E-2</v>
      </c>
      <c r="L286" s="21">
        <f t="shared" si="78"/>
        <v>0</v>
      </c>
      <c r="M286" s="21">
        <f t="shared" si="78"/>
        <v>0</v>
      </c>
      <c r="N286" s="21">
        <f t="shared" si="78"/>
        <v>0.16400000000000003</v>
      </c>
      <c r="O286" s="21">
        <f t="shared" si="78"/>
        <v>1.8000000000000002E-2</v>
      </c>
      <c r="P286" s="21">
        <f t="shared" si="78"/>
        <v>0</v>
      </c>
      <c r="Q286" s="21">
        <f t="shared" si="78"/>
        <v>0</v>
      </c>
      <c r="R286" s="34">
        <f t="shared" si="77"/>
        <v>184</v>
      </c>
      <c r="S286" s="34">
        <f t="shared" si="77"/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 t="shared" si="78"/>
        <v>0</v>
      </c>
      <c r="I287" s="21">
        <f t="shared" si="78"/>
        <v>0</v>
      </c>
      <c r="J287" s="21">
        <f t="shared" si="78"/>
        <v>0.13150000000000001</v>
      </c>
      <c r="K287" s="21">
        <f t="shared" si="78"/>
        <v>3.4249999999999996E-2</v>
      </c>
      <c r="L287" s="21">
        <f t="shared" si="78"/>
        <v>0</v>
      </c>
      <c r="M287" s="21">
        <f t="shared" si="78"/>
        <v>0</v>
      </c>
      <c r="N287" s="21">
        <f t="shared" si="78"/>
        <v>0.16200000000000003</v>
      </c>
      <c r="O287" s="21">
        <f t="shared" si="78"/>
        <v>1.9000000000000003E-2</v>
      </c>
      <c r="P287" s="21">
        <f t="shared" si="78"/>
        <v>0</v>
      </c>
      <c r="Q287" s="21">
        <f t="shared" si="78"/>
        <v>0</v>
      </c>
      <c r="R287" s="34">
        <f t="shared" si="77"/>
        <v>184</v>
      </c>
      <c r="S287" s="34">
        <f t="shared" si="77"/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 t="shared" si="78"/>
        <v>0</v>
      </c>
      <c r="I288" s="21">
        <f t="shared" si="78"/>
        <v>0</v>
      </c>
      <c r="J288" s="21">
        <f t="shared" si="78"/>
        <v>0.13</v>
      </c>
      <c r="K288" s="21">
        <f t="shared" si="78"/>
        <v>3.4999999999999996E-2</v>
      </c>
      <c r="L288" s="21">
        <f t="shared" si="78"/>
        <v>0</v>
      </c>
      <c r="M288" s="21">
        <f t="shared" si="78"/>
        <v>0</v>
      </c>
      <c r="N288" s="21">
        <f t="shared" si="78"/>
        <v>0.16000000000000003</v>
      </c>
      <c r="O288" s="21">
        <f t="shared" si="78"/>
        <v>2.0000000000000004E-2</v>
      </c>
      <c r="P288" s="21">
        <f t="shared" si="78"/>
        <v>0</v>
      </c>
      <c r="Q288" s="21">
        <f t="shared" si="78"/>
        <v>0</v>
      </c>
      <c r="R288" s="34">
        <f t="shared" si="77"/>
        <v>185</v>
      </c>
      <c r="S288" s="34">
        <f t="shared" si="77"/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 t="shared" ref="H289:Q298" si="79">(INDEX(H$7:H$27,$B289)*(1-$D289)+INDEX(H$7:H$27,$B289+1)*$D289)*H$4*$B$2</f>
        <v>0</v>
      </c>
      <c r="I289" s="21">
        <f t="shared" si="79"/>
        <v>0</v>
      </c>
      <c r="J289" s="21">
        <f t="shared" si="79"/>
        <v>0.121</v>
      </c>
      <c r="K289" s="21">
        <f t="shared" si="79"/>
        <v>3.95E-2</v>
      </c>
      <c r="L289" s="21">
        <f t="shared" si="79"/>
        <v>0</v>
      </c>
      <c r="M289" s="21">
        <f t="shared" si="79"/>
        <v>0</v>
      </c>
      <c r="N289" s="21">
        <f t="shared" si="79"/>
        <v>0.151</v>
      </c>
      <c r="O289" s="21">
        <f t="shared" si="79"/>
        <v>2.4500000000000001E-2</v>
      </c>
      <c r="P289" s="21">
        <f t="shared" si="79"/>
        <v>0</v>
      </c>
      <c r="Q289" s="21">
        <f t="shared" si="79"/>
        <v>7.5000000000000002E-4</v>
      </c>
      <c r="R289" s="34">
        <f t="shared" ref="R289:S308" si="80">INT((INDEX(R$7:R$27,$B289)*(1-$D289)+INDEX(R$7:R$27,$B289+1)*$D289)*R$4*$B$2)</f>
        <v>189</v>
      </c>
      <c r="S289" s="34">
        <f t="shared" si="80"/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 t="shared" si="79"/>
        <v>0</v>
      </c>
      <c r="I290" s="21">
        <f t="shared" si="79"/>
        <v>0</v>
      </c>
      <c r="J290" s="21">
        <f t="shared" si="79"/>
        <v>0.11950000000000001</v>
      </c>
      <c r="K290" s="21">
        <f t="shared" si="79"/>
        <v>4.0250000000000001E-2</v>
      </c>
      <c r="L290" s="21">
        <f t="shared" si="79"/>
        <v>0</v>
      </c>
      <c r="M290" s="21">
        <f t="shared" si="79"/>
        <v>0</v>
      </c>
      <c r="N290" s="21">
        <f t="shared" si="79"/>
        <v>0.14950000000000002</v>
      </c>
      <c r="O290" s="21">
        <f t="shared" si="79"/>
        <v>2.5250000000000002E-2</v>
      </c>
      <c r="P290" s="21">
        <f t="shared" si="79"/>
        <v>0</v>
      </c>
      <c r="Q290" s="21">
        <f t="shared" si="79"/>
        <v>8.7499999999999991E-4</v>
      </c>
      <c r="R290" s="34">
        <f t="shared" si="80"/>
        <v>190</v>
      </c>
      <c r="S290" s="34">
        <f t="shared" si="80"/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 t="shared" si="79"/>
        <v>0</v>
      </c>
      <c r="I291" s="21">
        <f t="shared" si="79"/>
        <v>0</v>
      </c>
      <c r="J291" s="21">
        <f t="shared" si="79"/>
        <v>0.11800000000000002</v>
      </c>
      <c r="K291" s="21">
        <f t="shared" si="79"/>
        <v>4.1000000000000009E-2</v>
      </c>
      <c r="L291" s="21">
        <f t="shared" si="79"/>
        <v>0</v>
      </c>
      <c r="M291" s="21">
        <f t="shared" si="79"/>
        <v>0</v>
      </c>
      <c r="N291" s="21">
        <f t="shared" si="79"/>
        <v>0.14799999999999999</v>
      </c>
      <c r="O291" s="21">
        <f t="shared" si="79"/>
        <v>2.6000000000000002E-2</v>
      </c>
      <c r="P291" s="21">
        <f t="shared" si="79"/>
        <v>0</v>
      </c>
      <c r="Q291" s="21">
        <f t="shared" si="79"/>
        <v>1.0000000000000002E-3</v>
      </c>
      <c r="R291" s="34">
        <f t="shared" si="80"/>
        <v>191</v>
      </c>
      <c r="S291" s="34">
        <f t="shared" si="80"/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 t="shared" si="79"/>
        <v>0</v>
      </c>
      <c r="I292" s="21">
        <f t="shared" si="79"/>
        <v>0</v>
      </c>
      <c r="J292" s="21">
        <f t="shared" si="79"/>
        <v>0.11650000000000001</v>
      </c>
      <c r="K292" s="21">
        <f t="shared" si="79"/>
        <v>4.1750000000000002E-2</v>
      </c>
      <c r="L292" s="21">
        <f t="shared" si="79"/>
        <v>0</v>
      </c>
      <c r="M292" s="21">
        <f t="shared" si="79"/>
        <v>0</v>
      </c>
      <c r="N292" s="21">
        <f t="shared" si="79"/>
        <v>0.14650000000000005</v>
      </c>
      <c r="O292" s="21">
        <f t="shared" si="79"/>
        <v>2.6750000000000003E-2</v>
      </c>
      <c r="P292" s="21">
        <f t="shared" si="79"/>
        <v>0</v>
      </c>
      <c r="Q292" s="21">
        <f t="shared" si="79"/>
        <v>1.1250000000000001E-3</v>
      </c>
      <c r="R292" s="34">
        <f t="shared" si="80"/>
        <v>191</v>
      </c>
      <c r="S292" s="34">
        <f t="shared" si="80"/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 t="shared" si="79"/>
        <v>0</v>
      </c>
      <c r="I293" s="21">
        <f t="shared" si="79"/>
        <v>0</v>
      </c>
      <c r="J293" s="21">
        <f t="shared" si="79"/>
        <v>0.11499999999999999</v>
      </c>
      <c r="K293" s="21">
        <f t="shared" si="79"/>
        <v>4.2500000000000003E-2</v>
      </c>
      <c r="L293" s="21">
        <f t="shared" si="79"/>
        <v>0</v>
      </c>
      <c r="M293" s="21">
        <f t="shared" si="79"/>
        <v>0</v>
      </c>
      <c r="N293" s="21">
        <f t="shared" si="79"/>
        <v>0.14500000000000002</v>
      </c>
      <c r="O293" s="21">
        <f t="shared" si="79"/>
        <v>2.7500000000000004E-2</v>
      </c>
      <c r="P293" s="21">
        <f t="shared" si="79"/>
        <v>0</v>
      </c>
      <c r="Q293" s="21">
        <f t="shared" si="79"/>
        <v>1.2500000000000002E-3</v>
      </c>
      <c r="R293" s="34">
        <f t="shared" si="80"/>
        <v>192</v>
      </c>
      <c r="S293" s="34">
        <f t="shared" si="80"/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 t="shared" si="79"/>
        <v>0</v>
      </c>
      <c r="I294" s="21">
        <f t="shared" si="79"/>
        <v>0</v>
      </c>
      <c r="J294" s="21">
        <f t="shared" si="79"/>
        <v>0.1135</v>
      </c>
      <c r="K294" s="21">
        <f t="shared" si="79"/>
        <v>4.3250000000000004E-2</v>
      </c>
      <c r="L294" s="21">
        <f t="shared" si="79"/>
        <v>0</v>
      </c>
      <c r="M294" s="21">
        <f t="shared" si="79"/>
        <v>0</v>
      </c>
      <c r="N294" s="21">
        <f t="shared" si="79"/>
        <v>0.14350000000000002</v>
      </c>
      <c r="O294" s="21">
        <f t="shared" si="79"/>
        <v>2.8249999999999997E-2</v>
      </c>
      <c r="P294" s="21">
        <f t="shared" si="79"/>
        <v>0</v>
      </c>
      <c r="Q294" s="21">
        <f t="shared" si="79"/>
        <v>1.3750000000000004E-3</v>
      </c>
      <c r="R294" s="34">
        <f t="shared" si="80"/>
        <v>193</v>
      </c>
      <c r="S294" s="34">
        <f t="shared" si="80"/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 t="shared" si="79"/>
        <v>0</v>
      </c>
      <c r="I295" s="21">
        <f t="shared" si="79"/>
        <v>0</v>
      </c>
      <c r="J295" s="21">
        <f t="shared" si="79"/>
        <v>0.11200000000000002</v>
      </c>
      <c r="K295" s="21">
        <f t="shared" si="79"/>
        <v>4.3999999999999997E-2</v>
      </c>
      <c r="L295" s="21">
        <f t="shared" si="79"/>
        <v>0</v>
      </c>
      <c r="M295" s="21">
        <f t="shared" si="79"/>
        <v>0</v>
      </c>
      <c r="N295" s="21">
        <f t="shared" si="79"/>
        <v>0.14200000000000002</v>
      </c>
      <c r="O295" s="21">
        <f t="shared" si="79"/>
        <v>2.9000000000000005E-2</v>
      </c>
      <c r="P295" s="21">
        <f t="shared" si="79"/>
        <v>0</v>
      </c>
      <c r="Q295" s="21">
        <f t="shared" si="79"/>
        <v>1.5E-3</v>
      </c>
      <c r="R295" s="34">
        <f t="shared" si="80"/>
        <v>194</v>
      </c>
      <c r="S295" s="34">
        <f t="shared" si="80"/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 t="shared" si="79"/>
        <v>0</v>
      </c>
      <c r="I296" s="21">
        <f t="shared" si="79"/>
        <v>0</v>
      </c>
      <c r="J296" s="21">
        <f t="shared" si="79"/>
        <v>0.1105</v>
      </c>
      <c r="K296" s="21">
        <f t="shared" si="79"/>
        <v>4.4750000000000005E-2</v>
      </c>
      <c r="L296" s="21">
        <f t="shared" si="79"/>
        <v>0</v>
      </c>
      <c r="M296" s="21">
        <f t="shared" si="79"/>
        <v>0</v>
      </c>
      <c r="N296" s="21">
        <f t="shared" si="79"/>
        <v>0.14050000000000001</v>
      </c>
      <c r="O296" s="21">
        <f t="shared" si="79"/>
        <v>2.9749999999999999E-2</v>
      </c>
      <c r="P296" s="21">
        <f t="shared" si="79"/>
        <v>0</v>
      </c>
      <c r="Q296" s="21">
        <f t="shared" si="79"/>
        <v>1.6250000000000001E-3</v>
      </c>
      <c r="R296" s="34">
        <f t="shared" si="80"/>
        <v>194</v>
      </c>
      <c r="S296" s="34">
        <f t="shared" si="80"/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 t="shared" si="79"/>
        <v>0</v>
      </c>
      <c r="I297" s="21">
        <f t="shared" si="79"/>
        <v>0</v>
      </c>
      <c r="J297" s="21">
        <f t="shared" si="79"/>
        <v>0.10900000000000001</v>
      </c>
      <c r="K297" s="21">
        <f t="shared" si="79"/>
        <v>4.5499999999999999E-2</v>
      </c>
      <c r="L297" s="21">
        <f t="shared" si="79"/>
        <v>0</v>
      </c>
      <c r="M297" s="21">
        <f t="shared" si="79"/>
        <v>0</v>
      </c>
      <c r="N297" s="21">
        <f t="shared" si="79"/>
        <v>0.13900000000000001</v>
      </c>
      <c r="O297" s="21">
        <f t="shared" si="79"/>
        <v>3.0499999999999999E-2</v>
      </c>
      <c r="P297" s="21">
        <f t="shared" si="79"/>
        <v>0</v>
      </c>
      <c r="Q297" s="21">
        <f t="shared" si="79"/>
        <v>1.7499999999999998E-3</v>
      </c>
      <c r="R297" s="34">
        <f t="shared" si="80"/>
        <v>195</v>
      </c>
      <c r="S297" s="34">
        <f t="shared" si="80"/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 t="shared" si="79"/>
        <v>0</v>
      </c>
      <c r="I298" s="21">
        <f t="shared" si="79"/>
        <v>0</v>
      </c>
      <c r="J298" s="21">
        <f t="shared" si="79"/>
        <v>0.1075</v>
      </c>
      <c r="K298" s="21">
        <f t="shared" si="79"/>
        <v>4.6250000000000006E-2</v>
      </c>
      <c r="L298" s="21">
        <f t="shared" si="79"/>
        <v>0</v>
      </c>
      <c r="M298" s="21">
        <f t="shared" si="79"/>
        <v>0</v>
      </c>
      <c r="N298" s="21">
        <f t="shared" si="79"/>
        <v>0.13750000000000001</v>
      </c>
      <c r="O298" s="21">
        <f t="shared" si="79"/>
        <v>3.1249999999999997E-2</v>
      </c>
      <c r="P298" s="21">
        <f t="shared" si="79"/>
        <v>0</v>
      </c>
      <c r="Q298" s="21">
        <f t="shared" si="79"/>
        <v>1.8750000000000004E-3</v>
      </c>
      <c r="R298" s="34">
        <f t="shared" si="80"/>
        <v>196</v>
      </c>
      <c r="S298" s="34">
        <f t="shared" si="80"/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 t="shared" ref="H299:Q308" si="81">(INDEX(H$7:H$27,$B299)*(1-$D299)+INDEX(H$7:H$27,$B299+1)*$D299)*H$4*$B$2</f>
        <v>0</v>
      </c>
      <c r="I299" s="21">
        <f t="shared" si="81"/>
        <v>0</v>
      </c>
      <c r="J299" s="21">
        <f t="shared" si="81"/>
        <v>0.10600000000000001</v>
      </c>
      <c r="K299" s="21">
        <f t="shared" si="81"/>
        <v>4.7E-2</v>
      </c>
      <c r="L299" s="21">
        <f t="shared" si="81"/>
        <v>0</v>
      </c>
      <c r="M299" s="21">
        <f t="shared" si="81"/>
        <v>0</v>
      </c>
      <c r="N299" s="21">
        <f t="shared" si="81"/>
        <v>0.13599999999999998</v>
      </c>
      <c r="O299" s="21">
        <f t="shared" si="81"/>
        <v>3.1999999999999994E-2</v>
      </c>
      <c r="P299" s="21">
        <f t="shared" si="81"/>
        <v>0</v>
      </c>
      <c r="Q299" s="21">
        <f t="shared" si="81"/>
        <v>2.0000000000000005E-3</v>
      </c>
      <c r="R299" s="34">
        <f t="shared" si="80"/>
        <v>197</v>
      </c>
      <c r="S299" s="34">
        <f t="shared" si="80"/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 t="shared" si="81"/>
        <v>0</v>
      </c>
      <c r="I300" s="21">
        <f t="shared" si="81"/>
        <v>0</v>
      </c>
      <c r="J300" s="21">
        <f t="shared" si="81"/>
        <v>0.1045</v>
      </c>
      <c r="K300" s="21">
        <f t="shared" si="81"/>
        <v>4.7750000000000001E-2</v>
      </c>
      <c r="L300" s="21">
        <f t="shared" si="81"/>
        <v>0</v>
      </c>
      <c r="M300" s="21">
        <f t="shared" si="81"/>
        <v>0</v>
      </c>
      <c r="N300" s="21">
        <f t="shared" si="81"/>
        <v>0.13450000000000001</v>
      </c>
      <c r="O300" s="21">
        <f t="shared" si="81"/>
        <v>3.2750000000000001E-2</v>
      </c>
      <c r="P300" s="21">
        <f t="shared" si="81"/>
        <v>0</v>
      </c>
      <c r="Q300" s="21">
        <f t="shared" si="81"/>
        <v>2.1250000000000002E-3</v>
      </c>
      <c r="R300" s="34">
        <f t="shared" si="80"/>
        <v>197</v>
      </c>
      <c r="S300" s="34">
        <f t="shared" si="80"/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 t="shared" si="81"/>
        <v>0</v>
      </c>
      <c r="I301" s="21">
        <f t="shared" si="81"/>
        <v>0</v>
      </c>
      <c r="J301" s="21">
        <f t="shared" si="81"/>
        <v>0.10300000000000001</v>
      </c>
      <c r="K301" s="21">
        <f t="shared" si="81"/>
        <v>4.8500000000000001E-2</v>
      </c>
      <c r="L301" s="21">
        <f t="shared" si="81"/>
        <v>0</v>
      </c>
      <c r="M301" s="21">
        <f t="shared" si="81"/>
        <v>0</v>
      </c>
      <c r="N301" s="21">
        <f t="shared" si="81"/>
        <v>0.13300000000000001</v>
      </c>
      <c r="O301" s="21">
        <f t="shared" si="81"/>
        <v>3.3500000000000002E-2</v>
      </c>
      <c r="P301" s="21">
        <f t="shared" si="81"/>
        <v>0</v>
      </c>
      <c r="Q301" s="21">
        <f t="shared" si="81"/>
        <v>2.2500000000000003E-3</v>
      </c>
      <c r="R301" s="34">
        <f t="shared" si="80"/>
        <v>198</v>
      </c>
      <c r="S301" s="34">
        <f t="shared" si="80"/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 t="shared" si="81"/>
        <v>0</v>
      </c>
      <c r="I302" s="21">
        <f t="shared" si="81"/>
        <v>0</v>
      </c>
      <c r="J302" s="21">
        <f t="shared" si="81"/>
        <v>0.10150000000000002</v>
      </c>
      <c r="K302" s="21">
        <f t="shared" si="81"/>
        <v>4.9250000000000002E-2</v>
      </c>
      <c r="L302" s="21">
        <f t="shared" si="81"/>
        <v>0</v>
      </c>
      <c r="M302" s="21">
        <f t="shared" si="81"/>
        <v>0</v>
      </c>
      <c r="N302" s="21">
        <f t="shared" si="81"/>
        <v>0.13150000000000001</v>
      </c>
      <c r="O302" s="21">
        <f t="shared" si="81"/>
        <v>3.4249999999999996E-2</v>
      </c>
      <c r="P302" s="21">
        <f t="shared" si="81"/>
        <v>0</v>
      </c>
      <c r="Q302" s="21">
        <f t="shared" si="81"/>
        <v>2.3750000000000004E-3</v>
      </c>
      <c r="R302" s="34">
        <f t="shared" si="80"/>
        <v>199</v>
      </c>
      <c r="S302" s="34">
        <f t="shared" si="80"/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 t="shared" si="81"/>
        <v>0</v>
      </c>
      <c r="I303" s="21">
        <f t="shared" si="81"/>
        <v>0</v>
      </c>
      <c r="J303" s="21">
        <f t="shared" si="81"/>
        <v>0.1</v>
      </c>
      <c r="K303" s="21">
        <f t="shared" si="81"/>
        <v>0.05</v>
      </c>
      <c r="L303" s="21">
        <f t="shared" si="81"/>
        <v>0</v>
      </c>
      <c r="M303" s="21">
        <f t="shared" si="81"/>
        <v>0</v>
      </c>
      <c r="N303" s="21">
        <f t="shared" si="81"/>
        <v>0.13</v>
      </c>
      <c r="O303" s="21">
        <f t="shared" si="81"/>
        <v>3.4999999999999996E-2</v>
      </c>
      <c r="P303" s="21">
        <f t="shared" si="81"/>
        <v>0</v>
      </c>
      <c r="Q303" s="21">
        <f t="shared" si="81"/>
        <v>2.5000000000000005E-3</v>
      </c>
      <c r="R303" s="34">
        <f t="shared" si="80"/>
        <v>200</v>
      </c>
      <c r="S303" s="34">
        <f t="shared" si="80"/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 t="shared" si="81"/>
        <v>0</v>
      </c>
      <c r="I304" s="21">
        <f t="shared" si="81"/>
        <v>0</v>
      </c>
      <c r="J304" s="21">
        <f t="shared" si="81"/>
        <v>9.0999999999999998E-2</v>
      </c>
      <c r="K304" s="21">
        <f t="shared" si="81"/>
        <v>5.4499999999999993E-2</v>
      </c>
      <c r="L304" s="21">
        <f t="shared" si="81"/>
        <v>0</v>
      </c>
      <c r="M304" s="21">
        <f t="shared" si="81"/>
        <v>0</v>
      </c>
      <c r="N304" s="21">
        <f t="shared" si="81"/>
        <v>0.121</v>
      </c>
      <c r="O304" s="21">
        <f t="shared" si="81"/>
        <v>3.95E-2</v>
      </c>
      <c r="P304" s="21">
        <f t="shared" si="81"/>
        <v>0</v>
      </c>
      <c r="Q304" s="21">
        <f t="shared" si="81"/>
        <v>3.2500000000000003E-3</v>
      </c>
      <c r="R304" s="34">
        <f t="shared" si="80"/>
        <v>203</v>
      </c>
      <c r="S304" s="34">
        <f t="shared" si="80"/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 t="shared" si="81"/>
        <v>0</v>
      </c>
      <c r="I305" s="21">
        <f t="shared" si="81"/>
        <v>0</v>
      </c>
      <c r="J305" s="21">
        <f t="shared" si="81"/>
        <v>8.950000000000001E-2</v>
      </c>
      <c r="K305" s="21">
        <f t="shared" si="81"/>
        <v>5.525E-2</v>
      </c>
      <c r="L305" s="21">
        <f t="shared" si="81"/>
        <v>0</v>
      </c>
      <c r="M305" s="21">
        <f t="shared" si="81"/>
        <v>0</v>
      </c>
      <c r="N305" s="21">
        <f t="shared" si="81"/>
        <v>0.11950000000000001</v>
      </c>
      <c r="O305" s="21">
        <f t="shared" si="81"/>
        <v>4.0250000000000001E-2</v>
      </c>
      <c r="P305" s="21">
        <f t="shared" si="81"/>
        <v>0</v>
      </c>
      <c r="Q305" s="21">
        <f t="shared" si="81"/>
        <v>3.3750000000000004E-3</v>
      </c>
      <c r="R305" s="34">
        <f t="shared" si="80"/>
        <v>203</v>
      </c>
      <c r="S305" s="34">
        <f t="shared" si="80"/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 t="shared" si="81"/>
        <v>0</v>
      </c>
      <c r="I306" s="21">
        <f t="shared" si="81"/>
        <v>0</v>
      </c>
      <c r="J306" s="21">
        <f t="shared" si="81"/>
        <v>8.7999999999999995E-2</v>
      </c>
      <c r="K306" s="21">
        <f t="shared" si="81"/>
        <v>5.6000000000000008E-2</v>
      </c>
      <c r="L306" s="21">
        <f t="shared" si="81"/>
        <v>0</v>
      </c>
      <c r="M306" s="21">
        <f t="shared" si="81"/>
        <v>0</v>
      </c>
      <c r="N306" s="21">
        <f t="shared" si="81"/>
        <v>0.11800000000000002</v>
      </c>
      <c r="O306" s="21">
        <f t="shared" si="81"/>
        <v>4.1000000000000009E-2</v>
      </c>
      <c r="P306" s="21">
        <f t="shared" si="81"/>
        <v>0</v>
      </c>
      <c r="Q306" s="21">
        <f t="shared" si="81"/>
        <v>3.5000000000000005E-3</v>
      </c>
      <c r="R306" s="34">
        <f t="shared" si="80"/>
        <v>204</v>
      </c>
      <c r="S306" s="34">
        <f t="shared" si="80"/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 t="shared" si="81"/>
        <v>0</v>
      </c>
      <c r="I307" s="21">
        <f t="shared" si="81"/>
        <v>0</v>
      </c>
      <c r="J307" s="21">
        <f t="shared" si="81"/>
        <v>8.6500000000000007E-2</v>
      </c>
      <c r="K307" s="21">
        <f t="shared" si="81"/>
        <v>5.6750000000000016E-2</v>
      </c>
      <c r="L307" s="21">
        <f t="shared" si="81"/>
        <v>0</v>
      </c>
      <c r="M307" s="21">
        <f t="shared" si="81"/>
        <v>0</v>
      </c>
      <c r="N307" s="21">
        <f t="shared" si="81"/>
        <v>0.11650000000000001</v>
      </c>
      <c r="O307" s="21">
        <f t="shared" si="81"/>
        <v>4.1750000000000002E-2</v>
      </c>
      <c r="P307" s="21">
        <f t="shared" si="81"/>
        <v>0</v>
      </c>
      <c r="Q307" s="21">
        <f t="shared" si="81"/>
        <v>3.6250000000000006E-3</v>
      </c>
      <c r="R307" s="34">
        <f t="shared" si="80"/>
        <v>204</v>
      </c>
      <c r="S307" s="34">
        <f t="shared" si="80"/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 t="shared" si="81"/>
        <v>0</v>
      </c>
      <c r="I308" s="21">
        <f t="shared" si="81"/>
        <v>0</v>
      </c>
      <c r="J308" s="21">
        <f t="shared" si="81"/>
        <v>8.5000000000000006E-2</v>
      </c>
      <c r="K308" s="21">
        <f t="shared" si="81"/>
        <v>5.7499999999999996E-2</v>
      </c>
      <c r="L308" s="21">
        <f t="shared" si="81"/>
        <v>0</v>
      </c>
      <c r="M308" s="21">
        <f t="shared" si="81"/>
        <v>0</v>
      </c>
      <c r="N308" s="21">
        <f t="shared" si="81"/>
        <v>0.11499999999999999</v>
      </c>
      <c r="O308" s="21">
        <f t="shared" si="81"/>
        <v>4.2500000000000003E-2</v>
      </c>
      <c r="P308" s="21">
        <f t="shared" si="81"/>
        <v>0</v>
      </c>
      <c r="Q308" s="21">
        <f t="shared" si="81"/>
        <v>3.7500000000000007E-3</v>
      </c>
      <c r="R308" s="34">
        <f t="shared" si="80"/>
        <v>205</v>
      </c>
      <c r="S308" s="34">
        <f t="shared" si="80"/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 t="shared" ref="H309:Q318" si="82">(INDEX(H$7:H$27,$B309)*(1-$D309)+INDEX(H$7:H$27,$B309+1)*$D309)*H$4*$B$2</f>
        <v>0</v>
      </c>
      <c r="I309" s="21">
        <f t="shared" si="82"/>
        <v>0</v>
      </c>
      <c r="J309" s="21">
        <f t="shared" si="82"/>
        <v>8.3500000000000005E-2</v>
      </c>
      <c r="K309" s="21">
        <f t="shared" si="82"/>
        <v>5.8250000000000003E-2</v>
      </c>
      <c r="L309" s="21">
        <f t="shared" si="82"/>
        <v>0</v>
      </c>
      <c r="M309" s="21">
        <f t="shared" si="82"/>
        <v>0</v>
      </c>
      <c r="N309" s="21">
        <f t="shared" si="82"/>
        <v>0.1135</v>
      </c>
      <c r="O309" s="21">
        <f t="shared" si="82"/>
        <v>4.3250000000000004E-2</v>
      </c>
      <c r="P309" s="21">
        <f t="shared" si="82"/>
        <v>0</v>
      </c>
      <c r="Q309" s="21">
        <f t="shared" si="82"/>
        <v>3.8750000000000008E-3</v>
      </c>
      <c r="R309" s="34">
        <f t="shared" ref="R309:S318" si="83">INT((INDEX(R$7:R$27,$B309)*(1-$D309)+INDEX(R$7:R$27,$B309+1)*$D309)*R$4*$B$2)</f>
        <v>205</v>
      </c>
      <c r="S309" s="34">
        <f t="shared" si="83"/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 t="shared" si="82"/>
        <v>0</v>
      </c>
      <c r="I310" s="21">
        <f t="shared" si="82"/>
        <v>0</v>
      </c>
      <c r="J310" s="21">
        <f t="shared" si="82"/>
        <v>8.2000000000000017E-2</v>
      </c>
      <c r="K310" s="21">
        <f t="shared" si="82"/>
        <v>5.9000000000000011E-2</v>
      </c>
      <c r="L310" s="21">
        <f t="shared" si="82"/>
        <v>0</v>
      </c>
      <c r="M310" s="21">
        <f t="shared" si="82"/>
        <v>0</v>
      </c>
      <c r="N310" s="21">
        <f t="shared" si="82"/>
        <v>0.11200000000000002</v>
      </c>
      <c r="O310" s="21">
        <f t="shared" si="82"/>
        <v>4.3999999999999997E-2</v>
      </c>
      <c r="P310" s="21">
        <f t="shared" si="82"/>
        <v>0</v>
      </c>
      <c r="Q310" s="21">
        <f t="shared" si="82"/>
        <v>4.0000000000000001E-3</v>
      </c>
      <c r="R310" s="34">
        <f t="shared" si="83"/>
        <v>206</v>
      </c>
      <c r="S310" s="34">
        <f t="shared" si="83"/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 t="shared" si="82"/>
        <v>0</v>
      </c>
      <c r="I311" s="21">
        <f t="shared" si="82"/>
        <v>0</v>
      </c>
      <c r="J311" s="21">
        <f t="shared" si="82"/>
        <v>8.0500000000000002E-2</v>
      </c>
      <c r="K311" s="21">
        <f t="shared" si="82"/>
        <v>5.9750000000000004E-2</v>
      </c>
      <c r="L311" s="21">
        <f t="shared" si="82"/>
        <v>0</v>
      </c>
      <c r="M311" s="21">
        <f t="shared" si="82"/>
        <v>0</v>
      </c>
      <c r="N311" s="21">
        <f t="shared" si="82"/>
        <v>0.1105</v>
      </c>
      <c r="O311" s="21">
        <f t="shared" si="82"/>
        <v>4.4750000000000005E-2</v>
      </c>
      <c r="P311" s="21">
        <f t="shared" si="82"/>
        <v>0</v>
      </c>
      <c r="Q311" s="21">
        <f t="shared" si="82"/>
        <v>4.1250000000000002E-3</v>
      </c>
      <c r="R311" s="34">
        <f t="shared" si="83"/>
        <v>206</v>
      </c>
      <c r="S311" s="34">
        <f t="shared" si="83"/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 t="shared" si="82"/>
        <v>0</v>
      </c>
      <c r="I312" s="21">
        <f t="shared" si="82"/>
        <v>0</v>
      </c>
      <c r="J312" s="21">
        <f t="shared" si="82"/>
        <v>7.9000000000000015E-2</v>
      </c>
      <c r="K312" s="21">
        <f t="shared" si="82"/>
        <v>6.0499999999999998E-2</v>
      </c>
      <c r="L312" s="21">
        <f t="shared" si="82"/>
        <v>0</v>
      </c>
      <c r="M312" s="21">
        <f t="shared" si="82"/>
        <v>0</v>
      </c>
      <c r="N312" s="21">
        <f t="shared" si="82"/>
        <v>0.10900000000000001</v>
      </c>
      <c r="O312" s="21">
        <f t="shared" si="82"/>
        <v>4.5499999999999999E-2</v>
      </c>
      <c r="P312" s="21">
        <f t="shared" si="82"/>
        <v>0</v>
      </c>
      <c r="Q312" s="21">
        <f t="shared" si="82"/>
        <v>4.2499999999999994E-3</v>
      </c>
      <c r="R312" s="34">
        <f t="shared" si="83"/>
        <v>207</v>
      </c>
      <c r="S312" s="34">
        <f t="shared" si="83"/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 t="shared" si="82"/>
        <v>0</v>
      </c>
      <c r="I313" s="21">
        <f t="shared" si="82"/>
        <v>0</v>
      </c>
      <c r="J313" s="21">
        <f t="shared" si="82"/>
        <v>7.7499999999999999E-2</v>
      </c>
      <c r="K313" s="21">
        <f t="shared" si="82"/>
        <v>6.1250000000000006E-2</v>
      </c>
      <c r="L313" s="21">
        <f t="shared" si="82"/>
        <v>0</v>
      </c>
      <c r="M313" s="21">
        <f t="shared" si="82"/>
        <v>0</v>
      </c>
      <c r="N313" s="21">
        <f t="shared" si="82"/>
        <v>0.1075</v>
      </c>
      <c r="O313" s="21">
        <f t="shared" si="82"/>
        <v>4.6250000000000006E-2</v>
      </c>
      <c r="P313" s="21">
        <f t="shared" si="82"/>
        <v>0</v>
      </c>
      <c r="Q313" s="21">
        <f t="shared" si="82"/>
        <v>4.3750000000000004E-3</v>
      </c>
      <c r="R313" s="34">
        <f t="shared" si="83"/>
        <v>207</v>
      </c>
      <c r="S313" s="34">
        <f t="shared" si="83"/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 t="shared" si="82"/>
        <v>0</v>
      </c>
      <c r="I314" s="21">
        <f t="shared" si="82"/>
        <v>0</v>
      </c>
      <c r="J314" s="21">
        <f t="shared" si="82"/>
        <v>7.5999999999999998E-2</v>
      </c>
      <c r="K314" s="21">
        <f t="shared" si="82"/>
        <v>6.2E-2</v>
      </c>
      <c r="L314" s="21">
        <f t="shared" si="82"/>
        <v>0</v>
      </c>
      <c r="M314" s="21">
        <f t="shared" si="82"/>
        <v>0</v>
      </c>
      <c r="N314" s="21">
        <f t="shared" si="82"/>
        <v>0.10600000000000001</v>
      </c>
      <c r="O314" s="21">
        <f t="shared" si="82"/>
        <v>4.7E-2</v>
      </c>
      <c r="P314" s="21">
        <f t="shared" si="82"/>
        <v>0</v>
      </c>
      <c r="Q314" s="21">
        <f t="shared" si="82"/>
        <v>4.5000000000000005E-3</v>
      </c>
      <c r="R314" s="34">
        <f t="shared" si="83"/>
        <v>208</v>
      </c>
      <c r="S314" s="34">
        <f t="shared" si="83"/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 t="shared" si="82"/>
        <v>0</v>
      </c>
      <c r="I315" s="21">
        <f t="shared" si="82"/>
        <v>0</v>
      </c>
      <c r="J315" s="21">
        <f t="shared" si="82"/>
        <v>7.4499999999999997E-2</v>
      </c>
      <c r="K315" s="21">
        <f t="shared" si="82"/>
        <v>6.275E-2</v>
      </c>
      <c r="L315" s="21">
        <f t="shared" si="82"/>
        <v>0</v>
      </c>
      <c r="M315" s="21">
        <f t="shared" si="82"/>
        <v>0</v>
      </c>
      <c r="N315" s="21">
        <f t="shared" si="82"/>
        <v>0.1045</v>
      </c>
      <c r="O315" s="21">
        <f t="shared" si="82"/>
        <v>4.7750000000000001E-2</v>
      </c>
      <c r="P315" s="21">
        <f t="shared" si="82"/>
        <v>0</v>
      </c>
      <c r="Q315" s="21">
        <f t="shared" si="82"/>
        <v>4.6250000000000006E-3</v>
      </c>
      <c r="R315" s="34">
        <f t="shared" si="83"/>
        <v>208</v>
      </c>
      <c r="S315" s="34">
        <f t="shared" si="83"/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 t="shared" si="82"/>
        <v>0</v>
      </c>
      <c r="I316" s="21">
        <f t="shared" si="82"/>
        <v>0</v>
      </c>
      <c r="J316" s="21">
        <f t="shared" si="82"/>
        <v>7.2999999999999995E-2</v>
      </c>
      <c r="K316" s="21">
        <f t="shared" si="82"/>
        <v>6.3500000000000001E-2</v>
      </c>
      <c r="L316" s="21">
        <f t="shared" si="82"/>
        <v>0</v>
      </c>
      <c r="M316" s="21">
        <f t="shared" si="82"/>
        <v>0</v>
      </c>
      <c r="N316" s="21">
        <f t="shared" si="82"/>
        <v>0.10300000000000001</v>
      </c>
      <c r="O316" s="21">
        <f t="shared" si="82"/>
        <v>4.8500000000000001E-2</v>
      </c>
      <c r="P316" s="21">
        <f t="shared" si="82"/>
        <v>0</v>
      </c>
      <c r="Q316" s="21">
        <f t="shared" si="82"/>
        <v>4.7500000000000007E-3</v>
      </c>
      <c r="R316" s="34">
        <f t="shared" si="83"/>
        <v>209</v>
      </c>
      <c r="S316" s="34">
        <f t="shared" si="83"/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 t="shared" si="82"/>
        <v>0</v>
      </c>
      <c r="I317" s="21">
        <f t="shared" si="82"/>
        <v>0</v>
      </c>
      <c r="J317" s="21">
        <f t="shared" si="82"/>
        <v>7.1499999999999994E-2</v>
      </c>
      <c r="K317" s="21">
        <f t="shared" si="82"/>
        <v>6.4250000000000002E-2</v>
      </c>
      <c r="L317" s="21">
        <f t="shared" si="82"/>
        <v>0</v>
      </c>
      <c r="M317" s="21">
        <f t="shared" si="82"/>
        <v>0</v>
      </c>
      <c r="N317" s="21">
        <f t="shared" si="82"/>
        <v>0.10150000000000002</v>
      </c>
      <c r="O317" s="21">
        <f t="shared" si="82"/>
        <v>4.9250000000000002E-2</v>
      </c>
      <c r="P317" s="21">
        <f t="shared" si="82"/>
        <v>0</v>
      </c>
      <c r="Q317" s="21">
        <f t="shared" si="82"/>
        <v>4.8750000000000009E-3</v>
      </c>
      <c r="R317" s="34">
        <f t="shared" si="83"/>
        <v>209</v>
      </c>
      <c r="S317" s="34">
        <f t="shared" si="83"/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 t="shared" si="82"/>
        <v>0</v>
      </c>
      <c r="I318" s="21">
        <f t="shared" si="82"/>
        <v>0</v>
      </c>
      <c r="J318" s="21">
        <f t="shared" si="82"/>
        <v>6.9999999999999993E-2</v>
      </c>
      <c r="K318" s="21">
        <f t="shared" si="82"/>
        <v>6.5000000000000002E-2</v>
      </c>
      <c r="L318" s="21">
        <f t="shared" si="82"/>
        <v>0</v>
      </c>
      <c r="M318" s="21">
        <f t="shared" si="82"/>
        <v>0</v>
      </c>
      <c r="N318" s="21">
        <f t="shared" si="82"/>
        <v>0.1</v>
      </c>
      <c r="O318" s="21">
        <f t="shared" si="82"/>
        <v>0.05</v>
      </c>
      <c r="P318" s="21">
        <f t="shared" si="82"/>
        <v>0</v>
      </c>
      <c r="Q318" s="21">
        <f t="shared" si="82"/>
        <v>5.000000000000001E-3</v>
      </c>
      <c r="R318" s="34">
        <f t="shared" si="83"/>
        <v>210</v>
      </c>
      <c r="S318" s="34">
        <f t="shared" si="83"/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51" ht="20.25" x14ac:dyDescent="0.2">
      <c r="A3" s="142" t="s">
        <v>194</v>
      </c>
      <c r="B3" s="142"/>
      <c r="C3" s="142"/>
      <c r="D3" s="142"/>
      <c r="E3" s="142"/>
      <c r="F3" s="142"/>
      <c r="M3" s="142" t="s">
        <v>684</v>
      </c>
      <c r="N3" s="142"/>
      <c r="O3" s="142"/>
      <c r="P3" s="142"/>
      <c r="Q3" s="142"/>
      <c r="AF3" s="142" t="s">
        <v>487</v>
      </c>
      <c r="AG3" s="142"/>
      <c r="AH3" s="142"/>
      <c r="AI3" s="142"/>
      <c r="AJ3" s="142"/>
      <c r="AK3" s="142"/>
      <c r="AL3" s="142"/>
      <c r="AM3" s="142"/>
      <c r="AN3" s="142"/>
      <c r="AO3" s="142"/>
      <c r="AP3" s="142"/>
    </row>
    <row r="4" spans="1:51" ht="17.25" x14ac:dyDescent="0.2">
      <c r="A4" s="12" t="s">
        <v>199</v>
      </c>
      <c r="B4" s="12" t="s">
        <v>195</v>
      </c>
      <c r="C4" s="12" t="s">
        <v>196</v>
      </c>
      <c r="D4" s="12" t="s">
        <v>799</v>
      </c>
      <c r="E4" s="12" t="s">
        <v>198</v>
      </c>
      <c r="F4" s="12" t="s">
        <v>664</v>
      </c>
      <c r="M4" s="12" t="s">
        <v>663</v>
      </c>
      <c r="N4" s="12" t="s">
        <v>196</v>
      </c>
      <c r="O4" s="12" t="s">
        <v>197</v>
      </c>
      <c r="P4" s="12" t="s">
        <v>198</v>
      </c>
      <c r="Q4" s="12" t="s">
        <v>662</v>
      </c>
      <c r="AF4" s="12" t="s">
        <v>488</v>
      </c>
      <c r="AG4" s="12" t="s">
        <v>489</v>
      </c>
      <c r="AH4" s="12" t="s">
        <v>506</v>
      </c>
      <c r="AI4" s="12" t="s">
        <v>509</v>
      </c>
      <c r="AJ4" s="12" t="s">
        <v>508</v>
      </c>
      <c r="AK4" s="12" t="s">
        <v>511</v>
      </c>
      <c r="AL4" s="12" t="s">
        <v>510</v>
      </c>
      <c r="AM4" s="33" t="s">
        <v>512</v>
      </c>
      <c r="AN4" s="33" t="s">
        <v>513</v>
      </c>
      <c r="AO4" s="33" t="s">
        <v>514</v>
      </c>
      <c r="AP4" s="12" t="s">
        <v>515</v>
      </c>
      <c r="AS4" s="12" t="s">
        <v>516</v>
      </c>
      <c r="AT4" s="12" t="s">
        <v>492</v>
      </c>
      <c r="AU4" s="12" t="s">
        <v>517</v>
      </c>
      <c r="AV4" s="12" t="s">
        <v>518</v>
      </c>
      <c r="AW4" s="12" t="s">
        <v>519</v>
      </c>
      <c r="AX4" s="12" t="s">
        <v>492</v>
      </c>
      <c r="AY4" s="12" t="s">
        <v>492</v>
      </c>
    </row>
    <row r="5" spans="1:51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493</v>
      </c>
      <c r="AG5" s="61">
        <v>10</v>
      </c>
      <c r="AH5" s="61">
        <f>章节关卡!I5*节奏总表!L4*60</f>
        <v>2400</v>
      </c>
      <c r="AI5" s="61">
        <v>1</v>
      </c>
      <c r="AJ5" s="61">
        <f>SUMIFS(章节关卡!$AX$5:$AX$286,章节关卡!$AT$5:$AT$286,"="&amp;卡牌消耗!AI5)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522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494</v>
      </c>
      <c r="AG6" s="61">
        <v>20</v>
      </c>
      <c r="AH6" s="61">
        <f>章节关卡!I6*节奏总表!L5*60</f>
        <v>9000</v>
      </c>
      <c r="AI6" s="61">
        <v>2</v>
      </c>
      <c r="AJ6" s="100">
        <f>SUMIFS(章节关卡!$AX$5:$AX$286,章节关卡!$AT$5:$AT$286,"="&amp;卡牌消耗!AI6)</f>
        <v>12150</v>
      </c>
      <c r="AK6" s="61">
        <v>1</v>
      </c>
      <c r="AL6" s="100">
        <f>SUMIFS(章节关卡!$BF$5:$BF$295,章节关卡!$BB$5:$BB$295,"="&amp;卡牌消耗!AK6)</f>
        <v>27000</v>
      </c>
      <c r="AM6" s="61">
        <f t="shared" ref="AM6:AM24" si="0">AH6+AJ6+AL6</f>
        <v>48150</v>
      </c>
      <c r="AN6" s="19">
        <v>1</v>
      </c>
      <c r="AO6" s="102">
        <f t="shared" ref="AO6:AO24" si="1">INT(AM6*AN6/AP6)</f>
        <v>24075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0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495</v>
      </c>
      <c r="AG7" s="61">
        <v>30</v>
      </c>
      <c r="AH7" s="61">
        <f>章节关卡!I7*节奏总表!L6*60</f>
        <v>21600</v>
      </c>
      <c r="AI7" s="61">
        <v>3</v>
      </c>
      <c r="AJ7" s="100">
        <f>SUMIFS(章节关卡!$AX$5:$AX$286,章节关卡!$AT$5:$AT$286,"="&amp;卡牌消耗!AI7)</f>
        <v>14175</v>
      </c>
      <c r="AK7" s="61">
        <v>2</v>
      </c>
      <c r="AL7" s="100">
        <f>SUMIFS(章节关卡!$BF$5:$BF$295,章节关卡!$BB$5:$BB$295,"="&amp;卡牌消耗!AK7)</f>
        <v>24300</v>
      </c>
      <c r="AM7" s="61">
        <f t="shared" si="0"/>
        <v>60075</v>
      </c>
      <c r="AN7" s="19">
        <v>1</v>
      </c>
      <c r="AO7" s="102">
        <f t="shared" si="1"/>
        <v>24030</v>
      </c>
      <c r="AP7" s="61">
        <v>2.5</v>
      </c>
      <c r="AS7" s="61" t="s">
        <v>520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0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521</v>
      </c>
      <c r="AG8" s="61">
        <v>40</v>
      </c>
      <c r="AH8" s="61">
        <f>章节关卡!I8*节奏总表!L7*60</f>
        <v>42000</v>
      </c>
      <c r="AI8" s="61">
        <v>4</v>
      </c>
      <c r="AJ8" s="100">
        <f>SUMIFS(章节关卡!$AX$5:$AX$286,章节关卡!$AT$5:$AT$286,"="&amp;卡牌消耗!AI8)</f>
        <v>16200</v>
      </c>
      <c r="AK8" s="61">
        <v>3</v>
      </c>
      <c r="AL8" s="100">
        <f>SUMIFS(章节关卡!$BF$5:$BF$295,章节关卡!$BB$5:$BB$295,"="&amp;卡牌消耗!AK8)</f>
        <v>28350</v>
      </c>
      <c r="AM8" s="61">
        <f t="shared" si="0"/>
        <v>86550</v>
      </c>
      <c r="AN8" s="19">
        <v>1</v>
      </c>
      <c r="AO8" s="102">
        <f t="shared" si="1"/>
        <v>28850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0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496</v>
      </c>
      <c r="AG9" s="61">
        <v>50</v>
      </c>
      <c r="AH9" s="61">
        <f>章节关卡!I9*节奏总表!L8*60</f>
        <v>57600</v>
      </c>
      <c r="AI9" s="61">
        <v>5</v>
      </c>
      <c r="AJ9" s="100">
        <f>SUMIFS(章节关卡!$AX$5:$AX$286,章节关卡!$AT$5:$AT$286,"="&amp;卡牌消耗!AI9)</f>
        <v>18225</v>
      </c>
      <c r="AK9" s="61">
        <v>4</v>
      </c>
      <c r="AL9" s="100">
        <f>SUMIFS(章节关卡!$BF$5:$BF$295,章节关卡!$BB$5:$BB$295,"="&amp;卡牌消耗!AK9)</f>
        <v>32400</v>
      </c>
      <c r="AM9" s="61">
        <f t="shared" si="0"/>
        <v>108225</v>
      </c>
      <c r="AN9" s="19">
        <v>1</v>
      </c>
      <c r="AO9" s="102">
        <f t="shared" si="1"/>
        <v>30921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0">
        <f t="shared" si="3"/>
        <v>755</v>
      </c>
      <c r="AY9" s="61">
        <f>SUM(AX$5:AX9)</f>
        <v>2265</v>
      </c>
    </row>
    <row r="10" spans="1:51" ht="16.5" x14ac:dyDescent="0.2">
      <c r="AF10" s="61" t="s">
        <v>497</v>
      </c>
      <c r="AG10" s="61">
        <v>60</v>
      </c>
      <c r="AH10" s="61">
        <f>章节关卡!I10*节奏总表!L9*60</f>
        <v>81000</v>
      </c>
      <c r="AI10" s="61">
        <v>6</v>
      </c>
      <c r="AJ10" s="100">
        <f>SUMIFS(章节关卡!$AX$5:$AX$286,章节关卡!$AT$5:$AT$286,"="&amp;卡牌消耗!AI10)</f>
        <v>20250</v>
      </c>
      <c r="AK10" s="61">
        <v>5</v>
      </c>
      <c r="AL10" s="100">
        <f>SUMIFS(章节关卡!$BF$5:$BF$295,章节关卡!$BB$5:$BB$295,"="&amp;卡牌消耗!AK10)</f>
        <v>36450</v>
      </c>
      <c r="AM10" s="61">
        <f t="shared" si="0"/>
        <v>137700</v>
      </c>
      <c r="AN10" s="19">
        <v>1</v>
      </c>
      <c r="AO10" s="102">
        <f t="shared" si="1"/>
        <v>34425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0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220</v>
      </c>
      <c r="B11">
        <v>20</v>
      </c>
      <c r="C11">
        <v>30</v>
      </c>
      <c r="D11">
        <v>45</v>
      </c>
      <c r="M11" s="142" t="s">
        <v>685</v>
      </c>
      <c r="N11" s="142"/>
      <c r="O11" s="142"/>
      <c r="P11" s="142"/>
      <c r="Q11" s="142"/>
      <c r="AF11" s="61" t="s">
        <v>498</v>
      </c>
      <c r="AG11" s="61">
        <v>70</v>
      </c>
      <c r="AH11" s="61">
        <f>章节关卡!I11*节奏总表!L10*60</f>
        <v>108000</v>
      </c>
      <c r="AI11" s="61">
        <v>7</v>
      </c>
      <c r="AJ11" s="100">
        <f>SUMIFS(章节关卡!$AX$5:$AX$286,章节关卡!$AT$5:$AT$286,"="&amp;卡牌消耗!AI11)</f>
        <v>24300</v>
      </c>
      <c r="AK11" s="61">
        <v>6</v>
      </c>
      <c r="AL11" s="100">
        <f>SUMIFS(章节关卡!$BF$5:$BF$295,章节关卡!$BB$5:$BB$295,"="&amp;卡牌消耗!AK11)</f>
        <v>40500</v>
      </c>
      <c r="AM11" s="61">
        <f t="shared" si="0"/>
        <v>172800</v>
      </c>
      <c r="AN11" s="19">
        <v>1</v>
      </c>
      <c r="AO11" s="102">
        <f t="shared" si="1"/>
        <v>38400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0">
        <f t="shared" si="3"/>
        <v>1060</v>
      </c>
      <c r="AY11" s="61">
        <f>SUM(AX$5:AX11)</f>
        <v>4235</v>
      </c>
    </row>
    <row r="12" spans="1:51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323</v>
      </c>
      <c r="M12" s="12" t="s">
        <v>663</v>
      </c>
      <c r="N12" s="12" t="s">
        <v>196</v>
      </c>
      <c r="O12" s="12" t="s">
        <v>197</v>
      </c>
      <c r="P12" s="12" t="s">
        <v>198</v>
      </c>
      <c r="Q12" s="12" t="s">
        <v>662</v>
      </c>
      <c r="AF12" s="61" t="s">
        <v>499</v>
      </c>
      <c r="AG12" s="61">
        <v>80</v>
      </c>
      <c r="AH12" s="61">
        <f>章节关卡!I12*节奏总表!L11*60</f>
        <v>144000</v>
      </c>
      <c r="AI12" s="61">
        <v>8</v>
      </c>
      <c r="AJ12" s="100">
        <f>SUMIFS(章节关卡!$AX$5:$AX$286,章节关卡!$AT$5:$AT$286,"="&amp;卡牌消耗!AI12)</f>
        <v>28350</v>
      </c>
      <c r="AK12" s="61">
        <v>7</v>
      </c>
      <c r="AL12" s="100">
        <f>SUMIFS(章节关卡!$BF$5:$BF$295,章节关卡!$BB$5:$BB$295,"="&amp;卡牌消耗!AK12)</f>
        <v>48600</v>
      </c>
      <c r="AM12" s="61">
        <f t="shared" si="0"/>
        <v>220950</v>
      </c>
      <c r="AN12" s="19">
        <v>1</v>
      </c>
      <c r="AO12" s="102">
        <f t="shared" si="1"/>
        <v>44190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0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62877.499999999993</v>
      </c>
      <c r="O13" s="72">
        <f>INDEX(金币总产!$V$29:$V$33,卡牌消耗!$M13)*D$8</f>
        <v>89825</v>
      </c>
      <c r="P13" s="72">
        <f>INDEX(金币总产!$V$29:$V$33,卡牌消耗!$M13)*E$8</f>
        <v>134737.5</v>
      </c>
      <c r="Q13" s="72">
        <f>INDEX(金币总产!$V$29:$V$33,卡牌消耗!$M13)*F$8</f>
        <v>134737.5</v>
      </c>
      <c r="AF13" s="61" t="s">
        <v>500</v>
      </c>
      <c r="AG13" s="61">
        <v>90</v>
      </c>
      <c r="AH13" s="61">
        <f>章节关卡!I13*节奏总表!L12*60</f>
        <v>176400</v>
      </c>
      <c r="AI13" s="61">
        <v>9</v>
      </c>
      <c r="AJ13" s="100">
        <f>SUMIFS(章节关卡!$AX$5:$AX$286,章节关卡!$AT$5:$AT$286,"="&amp;卡牌消耗!AI13)</f>
        <v>32400</v>
      </c>
      <c r="AK13" s="61">
        <v>8</v>
      </c>
      <c r="AL13" s="100">
        <f>SUMIFS(章节关卡!$BF$5:$BF$295,章节关卡!$BB$5:$BB$295,"="&amp;卡牌消耗!AK13)</f>
        <v>56700</v>
      </c>
      <c r="AM13" s="61">
        <f t="shared" si="0"/>
        <v>265500</v>
      </c>
      <c r="AN13" s="19">
        <v>1</v>
      </c>
      <c r="AO13" s="102">
        <f t="shared" si="1"/>
        <v>48272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0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274225</v>
      </c>
      <c r="O14" s="72">
        <f>INDEX(金币总产!$V$29:$V$33,卡牌消耗!$M14)*D$8</f>
        <v>391750</v>
      </c>
      <c r="P14" s="72">
        <f>INDEX(金币总产!$V$29:$V$33,卡牌消耗!$M14)*E$8</f>
        <v>587625</v>
      </c>
      <c r="Q14" s="72">
        <f>INDEX(金币总产!$V$29:$V$33,卡牌消耗!$M14)*F$8</f>
        <v>587625</v>
      </c>
      <c r="AF14" s="61" t="s">
        <v>501</v>
      </c>
      <c r="AG14" s="61">
        <v>100</v>
      </c>
      <c r="AH14" s="61">
        <f>章节关卡!I14*节奏总表!L13*60</f>
        <v>211200</v>
      </c>
      <c r="AI14" s="61">
        <v>10</v>
      </c>
      <c r="AJ14" s="100">
        <f>SUMIFS(章节关卡!$AX$5:$AX$286,章节关卡!$AT$5:$AT$286,"="&amp;卡牌消耗!AI14)</f>
        <v>36450</v>
      </c>
      <c r="AK14" s="61">
        <v>9</v>
      </c>
      <c r="AL14" s="100">
        <f>SUMIFS(章节关卡!$BF$5:$BF$295,章节关卡!$BB$5:$BB$295,"="&amp;卡牌消耗!AK14)</f>
        <v>64800</v>
      </c>
      <c r="AM14" s="61">
        <f t="shared" si="0"/>
        <v>312450</v>
      </c>
      <c r="AN14" s="19">
        <v>1</v>
      </c>
      <c r="AO14" s="102">
        <f t="shared" si="1"/>
        <v>52075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0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219275</v>
      </c>
      <c r="O15" s="72">
        <f>INDEX(金币总产!$V$29:$V$33,卡牌消耗!$M15)*D$8</f>
        <v>313250</v>
      </c>
      <c r="P15" s="72">
        <f>INDEX(金币总产!$V$29:$V$33,卡牌消耗!$M15)*E$8</f>
        <v>469875</v>
      </c>
      <c r="Q15" s="72">
        <f>INDEX(金币总产!$V$29:$V$33,卡牌消耗!$M15)*F$8</f>
        <v>469875</v>
      </c>
      <c r="AF15" s="61" t="s">
        <v>502</v>
      </c>
      <c r="AG15" s="61">
        <v>110</v>
      </c>
      <c r="AH15" s="61">
        <f>章节关卡!I15*节奏总表!L14*60</f>
        <v>280800</v>
      </c>
      <c r="AI15" s="61">
        <v>11</v>
      </c>
      <c r="AJ15" s="100">
        <f>SUMIFS(章节关卡!$AX$5:$AX$286,章节关卡!$AT$5:$AT$286,"="&amp;卡牌消耗!AI15)</f>
        <v>40500</v>
      </c>
      <c r="AK15" s="61">
        <v>10</v>
      </c>
      <c r="AL15" s="100">
        <f>SUMIFS(章节关卡!$BF$5:$BF$295,章节关卡!$BB$5:$BB$295,"="&amp;卡牌消耗!AK15)</f>
        <v>72900</v>
      </c>
      <c r="AM15" s="61">
        <f t="shared" si="0"/>
        <v>394200</v>
      </c>
      <c r="AN15" s="19">
        <v>1</v>
      </c>
      <c r="AO15" s="102">
        <f t="shared" si="1"/>
        <v>56314</v>
      </c>
      <c r="AP15" s="61">
        <v>7</v>
      </c>
      <c r="AS15" s="61" t="s">
        <v>522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1645</v>
      </c>
      <c r="AY15" s="61">
        <f>SUM(AX$5:AX15)</f>
        <v>9970</v>
      </c>
    </row>
    <row r="16" spans="1:51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303651.25</v>
      </c>
      <c r="O16" s="72">
        <f>INDEX(金币总产!$V$29:$V$33,卡牌消耗!$M16)*D$8</f>
        <v>433787.5</v>
      </c>
      <c r="P16" s="72">
        <f>INDEX(金币总产!$V$29:$V$33,卡牌消耗!$M16)*E$8</f>
        <v>650681.25</v>
      </c>
      <c r="Q16" s="72">
        <f>INDEX(金币总产!$V$29:$V$33,卡牌消耗!$M16)*F$8</f>
        <v>650681.25</v>
      </c>
      <c r="AF16" s="61" t="s">
        <v>503</v>
      </c>
      <c r="AG16" s="61">
        <v>120</v>
      </c>
      <c r="AH16" s="61">
        <f>章节关卡!I16*节奏总表!L15*60</f>
        <v>360000</v>
      </c>
      <c r="AI16" s="61">
        <v>12</v>
      </c>
      <c r="AJ16" s="100">
        <f>SUMIFS(章节关卡!$AX$5:$AX$286,章节关卡!$AT$5:$AT$286,"="&amp;卡牌消耗!AI16)</f>
        <v>44550</v>
      </c>
      <c r="AK16" s="61">
        <v>11</v>
      </c>
      <c r="AL16" s="100">
        <f>SUMIFS(章节关卡!$BF$5:$BF$295,章节关卡!$BB$5:$BB$295,"="&amp;卡牌消耗!AK16)</f>
        <v>81000</v>
      </c>
      <c r="AM16" s="61">
        <f t="shared" si="0"/>
        <v>485550</v>
      </c>
      <c r="AN16" s="19">
        <v>1</v>
      </c>
      <c r="AO16" s="102">
        <f t="shared" si="1"/>
        <v>60693</v>
      </c>
      <c r="AP16" s="61">
        <v>8</v>
      </c>
      <c r="AS16" s="14" t="str">
        <f>INDEX($AF$5:$AF$19,AT15)</f>
        <v>10~20</v>
      </c>
      <c r="AT16" s="14">
        <f>INDEX($AO$5:$AO$19,AT15)</f>
        <v>24075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0">
        <f t="shared" ref="AX16:AX24" si="6">INT(AT$16*AW16/5)*5</f>
        <v>1810</v>
      </c>
      <c r="AY16" s="61">
        <f>SUM(AX$5:AX16)</f>
        <v>11780</v>
      </c>
    </row>
    <row r="17" spans="1:51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680146.25</v>
      </c>
      <c r="O17" s="72">
        <f>INDEX(金币总产!$V$29:$V$33,卡牌消耗!$M17)*D$8</f>
        <v>971637.5</v>
      </c>
      <c r="P17" s="72">
        <f>INDEX(金币总产!$V$29:$V$33,卡牌消耗!$M17)*E$8</f>
        <v>1457456.25</v>
      </c>
      <c r="Q17" s="72">
        <f>INDEX(金币总产!$V$29:$V$33,卡牌消耗!$M17)*F$8</f>
        <v>1457456.25</v>
      </c>
      <c r="AF17" s="61" t="s">
        <v>504</v>
      </c>
      <c r="AG17" s="61">
        <v>130</v>
      </c>
      <c r="AH17" s="61">
        <f>章节关卡!I17*节奏总表!L16*60</f>
        <v>448800</v>
      </c>
      <c r="AI17" s="61">
        <v>13</v>
      </c>
      <c r="AJ17" s="100">
        <f>SUMIFS(章节关卡!$AX$5:$AX$286,章节关卡!$AT$5:$AT$286,"="&amp;卡牌消耗!AI17)</f>
        <v>50625</v>
      </c>
      <c r="AK17" s="61">
        <v>12</v>
      </c>
      <c r="AL17" s="100">
        <f>SUMIFS(章节关卡!$BF$5:$BF$295,章节关卡!$BB$5:$BB$295,"="&amp;卡牌消耗!AK17)</f>
        <v>89100</v>
      </c>
      <c r="AM17" s="61">
        <f t="shared" si="0"/>
        <v>588525</v>
      </c>
      <c r="AN17" s="19">
        <v>1</v>
      </c>
      <c r="AO17" s="102">
        <f t="shared" si="1"/>
        <v>69238</v>
      </c>
      <c r="AP17" s="61">
        <v>8.5</v>
      </c>
      <c r="AS17" s="61" t="s">
        <v>520</v>
      </c>
      <c r="AT17" s="14">
        <f>INDEX($AP$5:$AP$19,AT15)</f>
        <v>2</v>
      </c>
      <c r="AU17" s="61">
        <v>13</v>
      </c>
      <c r="AV17" s="102">
        <v>12</v>
      </c>
      <c r="AW17" s="21">
        <f t="shared" si="5"/>
        <v>8.2191780821917804E-2</v>
      </c>
      <c r="AX17" s="100">
        <f t="shared" si="6"/>
        <v>1975</v>
      </c>
      <c r="AY17" s="61">
        <f>SUM(AX$5:AX17)</f>
        <v>13755</v>
      </c>
    </row>
    <row r="18" spans="1:51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AF18" s="61" t="s">
        <v>507</v>
      </c>
      <c r="AG18" s="61">
        <v>140</v>
      </c>
      <c r="AH18" s="61">
        <f>章节关卡!I18*节奏总表!L17*60</f>
        <v>585000</v>
      </c>
      <c r="AI18" s="61">
        <v>14</v>
      </c>
      <c r="AJ18" s="100">
        <f>SUMIFS(章节关卡!$AX$5:$AX$286,章节关卡!$AT$5:$AT$286,"="&amp;卡牌消耗!AI18)</f>
        <v>54675</v>
      </c>
      <c r="AK18" s="61">
        <v>13</v>
      </c>
      <c r="AL18" s="100">
        <f>SUMIFS(章节关卡!$BF$5:$BF$295,章节关卡!$BB$5:$BB$295,"="&amp;卡牌消耗!AK18)</f>
        <v>101250</v>
      </c>
      <c r="AM18" s="61">
        <f t="shared" si="0"/>
        <v>740925</v>
      </c>
      <c r="AN18" s="19">
        <v>1</v>
      </c>
      <c r="AO18" s="102">
        <f t="shared" si="1"/>
        <v>82325</v>
      </c>
      <c r="AP18" s="61">
        <v>9</v>
      </c>
      <c r="AS18" s="15"/>
      <c r="AT18" s="14">
        <f>SUM(AV15:AV24)</f>
        <v>146</v>
      </c>
      <c r="AU18" s="61">
        <v>14</v>
      </c>
      <c r="AV18" s="102">
        <v>13</v>
      </c>
      <c r="AW18" s="21">
        <f t="shared" si="5"/>
        <v>8.9041095890410954E-2</v>
      </c>
      <c r="AX18" s="100">
        <f t="shared" si="6"/>
        <v>2140</v>
      </c>
      <c r="AY18" s="61">
        <f>SUM(AX$5:AX18)</f>
        <v>15895</v>
      </c>
    </row>
    <row r="19" spans="1:51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AF19" s="61" t="s">
        <v>505</v>
      </c>
      <c r="AG19" s="61">
        <v>150</v>
      </c>
      <c r="AH19" s="61">
        <f>章节关卡!I19*节奏总表!L18*60</f>
        <v>729000</v>
      </c>
      <c r="AI19" s="61">
        <v>15</v>
      </c>
      <c r="AJ19" s="100">
        <f>SUMIFS(章节关卡!$AX$5:$AX$286,章节关卡!$AT$5:$AT$286,"="&amp;卡牌消耗!AI19)</f>
        <v>60750</v>
      </c>
      <c r="AK19" s="61">
        <v>14</v>
      </c>
      <c r="AL19" s="61">
        <f>SUMIFS(章节关卡!$BF$5:$BF$295,章节关卡!$BB$5:$BB$295,"="&amp;卡牌消耗!AK19)</f>
        <v>109350</v>
      </c>
      <c r="AM19" s="61">
        <f t="shared" si="0"/>
        <v>899100</v>
      </c>
      <c r="AN19" s="19">
        <v>1</v>
      </c>
      <c r="AO19" s="102">
        <f t="shared" si="1"/>
        <v>89910</v>
      </c>
      <c r="AP19" s="61">
        <v>10</v>
      </c>
      <c r="AS19" s="15"/>
      <c r="AT19" s="15"/>
      <c r="AU19" s="61">
        <v>15</v>
      </c>
      <c r="AV19" s="102">
        <v>14</v>
      </c>
      <c r="AW19" s="21">
        <f t="shared" si="5"/>
        <v>9.5890410958904104E-2</v>
      </c>
      <c r="AX19" s="100">
        <f t="shared" si="6"/>
        <v>2305</v>
      </c>
      <c r="AY19" s="61">
        <f>SUM(AX$5:AX19)</f>
        <v>18200</v>
      </c>
    </row>
    <row r="20" spans="1:51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AF20" s="100" t="s">
        <v>839</v>
      </c>
      <c r="AG20" s="100">
        <v>160</v>
      </c>
      <c r="AH20" s="100">
        <f>章节关卡!I20*节奏总表!L19*60</f>
        <v>990000</v>
      </c>
      <c r="AI20" s="100">
        <v>16</v>
      </c>
      <c r="AJ20" s="100">
        <f>SUMIFS(章节关卡!$AX$5:$AX$286,章节关卡!$AT$5:$AT$286,"="&amp;卡牌消耗!AI20)</f>
        <v>64800</v>
      </c>
      <c r="AK20" s="100">
        <v>15</v>
      </c>
      <c r="AL20" s="100">
        <f>SUMIFS(章节关卡!$BF$5:$BF$295,章节关卡!$BB$5:$BB$295,"="&amp;卡牌消耗!AK20)</f>
        <v>121500</v>
      </c>
      <c r="AM20" s="100">
        <f t="shared" si="0"/>
        <v>1176300</v>
      </c>
      <c r="AN20" s="19">
        <v>1</v>
      </c>
      <c r="AO20" s="102">
        <f t="shared" si="1"/>
        <v>106936</v>
      </c>
      <c r="AP20" s="100">
        <v>11</v>
      </c>
      <c r="AS20" s="15"/>
      <c r="AT20" s="15"/>
      <c r="AU20" s="61">
        <v>16</v>
      </c>
      <c r="AV20" s="102">
        <v>15</v>
      </c>
      <c r="AW20" s="21">
        <f t="shared" si="5"/>
        <v>0.10273972602739725</v>
      </c>
      <c r="AX20" s="100">
        <f t="shared" si="6"/>
        <v>2470</v>
      </c>
      <c r="AY20" s="61">
        <f>SUM(AX$5:AX20)</f>
        <v>20670</v>
      </c>
    </row>
    <row r="21" spans="1:51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AF21" s="100" t="s">
        <v>803</v>
      </c>
      <c r="AG21" s="100">
        <v>170</v>
      </c>
      <c r="AH21" s="100">
        <f>章节关卡!I21*节奏总表!L20*60</f>
        <v>1190400</v>
      </c>
      <c r="AI21" s="100">
        <v>17</v>
      </c>
      <c r="AJ21" s="100">
        <f>SUMIFS(章节关卡!$AX$5:$AX$286,章节关卡!$AT$5:$AT$286,"="&amp;卡牌消耗!AI21)</f>
        <v>70875</v>
      </c>
      <c r="AK21" s="100">
        <v>16</v>
      </c>
      <c r="AL21" s="100">
        <f>SUMIFS(章节关卡!$BF$5:$BF$295,章节关卡!$BB$5:$BB$295,"="&amp;卡牌消耗!AK21)</f>
        <v>129600</v>
      </c>
      <c r="AM21" s="100">
        <f t="shared" si="0"/>
        <v>1390875</v>
      </c>
      <c r="AN21" s="19">
        <v>1</v>
      </c>
      <c r="AO21" s="102">
        <f t="shared" si="1"/>
        <v>115906</v>
      </c>
      <c r="AP21" s="100">
        <v>12</v>
      </c>
      <c r="AS21" s="15"/>
      <c r="AT21" s="15"/>
      <c r="AU21" s="61">
        <v>17</v>
      </c>
      <c r="AV21" s="102">
        <v>16</v>
      </c>
      <c r="AW21" s="21">
        <f t="shared" si="5"/>
        <v>0.1095890410958904</v>
      </c>
      <c r="AX21" s="100">
        <f t="shared" si="6"/>
        <v>2635</v>
      </c>
      <c r="AY21" s="61">
        <f>SUM(AX$5:AX21)</f>
        <v>23305</v>
      </c>
    </row>
    <row r="22" spans="1:51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AF22" s="100" t="s">
        <v>804</v>
      </c>
      <c r="AG22" s="100">
        <v>180</v>
      </c>
      <c r="AH22" s="100">
        <f>章节关卡!I22*节奏总表!L21*60</f>
        <v>1365000</v>
      </c>
      <c r="AI22" s="100">
        <v>18</v>
      </c>
      <c r="AJ22" s="100">
        <f>SUMIFS(章节关卡!$AX$5:$AX$286,章节关卡!$AT$5:$AT$286,"="&amp;卡牌消耗!AI22)</f>
        <v>74925</v>
      </c>
      <c r="AK22" s="100">
        <v>17</v>
      </c>
      <c r="AL22" s="100">
        <f>SUMIFS(章节关卡!$BF$5:$BF$295,章节关卡!$BB$5:$BB$295,"="&amp;卡牌消耗!AK22)</f>
        <v>141750</v>
      </c>
      <c r="AM22" s="100">
        <f t="shared" si="0"/>
        <v>1581675</v>
      </c>
      <c r="AN22" s="19">
        <v>1</v>
      </c>
      <c r="AO22" s="102">
        <f t="shared" si="1"/>
        <v>121667</v>
      </c>
      <c r="AP22" s="100">
        <v>13</v>
      </c>
      <c r="AS22" s="15"/>
      <c r="AT22" s="15"/>
      <c r="AU22" s="61">
        <v>18</v>
      </c>
      <c r="AV22" s="102">
        <v>17</v>
      </c>
      <c r="AW22" s="21">
        <f t="shared" si="5"/>
        <v>0.11643835616438356</v>
      </c>
      <c r="AX22" s="100">
        <f t="shared" si="6"/>
        <v>2800</v>
      </c>
      <c r="AY22" s="61">
        <f>SUM(AX$5:AX22)</f>
        <v>26105</v>
      </c>
    </row>
    <row r="23" spans="1:51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AF23" s="100" t="s">
        <v>840</v>
      </c>
      <c r="AG23" s="100">
        <v>190</v>
      </c>
      <c r="AH23" s="100">
        <f>章节关卡!I23*节奏总表!L22*60</f>
        <v>1531800</v>
      </c>
      <c r="AI23" s="100">
        <v>19</v>
      </c>
      <c r="AJ23" s="100">
        <f>SUMIFS(章节关卡!$AX$5:$AX$286,章节关卡!$AT$5:$AT$286,"="&amp;卡牌消耗!AI23)</f>
        <v>81000</v>
      </c>
      <c r="AK23" s="100">
        <v>18</v>
      </c>
      <c r="AL23" s="100">
        <f>SUMIFS(章节关卡!$BF$5:$BF$295,章节关卡!$BB$5:$BB$295,"="&amp;卡牌消耗!AK23)</f>
        <v>149850</v>
      </c>
      <c r="AM23" s="100">
        <f t="shared" si="0"/>
        <v>1762650</v>
      </c>
      <c r="AN23" s="19">
        <v>1</v>
      </c>
      <c r="AO23" s="102">
        <f t="shared" si="1"/>
        <v>125903</v>
      </c>
      <c r="AP23" s="100">
        <v>14</v>
      </c>
      <c r="AS23" s="15"/>
      <c r="AT23" s="15"/>
      <c r="AU23" s="61">
        <v>19</v>
      </c>
      <c r="AV23" s="102">
        <v>18</v>
      </c>
      <c r="AW23" s="21">
        <f t="shared" si="5"/>
        <v>0.12328767123287671</v>
      </c>
      <c r="AX23" s="100">
        <f t="shared" si="6"/>
        <v>2965</v>
      </c>
      <c r="AY23" s="61">
        <f>SUM(AX$5:AX23)</f>
        <v>29070</v>
      </c>
    </row>
    <row r="24" spans="1:51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AF24" s="100" t="s">
        <v>841</v>
      </c>
      <c r="AG24" s="100">
        <v>200</v>
      </c>
      <c r="AH24" s="100">
        <f>章节关卡!I24*节奏总表!L23*60</f>
        <v>1752000</v>
      </c>
      <c r="AI24" s="100">
        <v>20</v>
      </c>
      <c r="AJ24" s="100">
        <f>SUMIFS(章节关卡!$AX$5:$AX$286,章节关卡!$AT$5:$AT$286,"="&amp;卡牌消耗!AI24)</f>
        <v>85050</v>
      </c>
      <c r="AK24" s="100">
        <v>19</v>
      </c>
      <c r="AL24" s="100">
        <f>SUMIFS(章节关卡!$BF$5:$BF$295,章节关卡!$BB$5:$BB$295,"="&amp;卡牌消耗!AK24)</f>
        <v>162000</v>
      </c>
      <c r="AM24" s="100">
        <f t="shared" si="0"/>
        <v>1999050</v>
      </c>
      <c r="AN24" s="19">
        <v>1</v>
      </c>
      <c r="AO24" s="102">
        <f t="shared" si="1"/>
        <v>133270</v>
      </c>
      <c r="AP24" s="100">
        <v>15</v>
      </c>
      <c r="AS24" s="15"/>
      <c r="AT24" s="15"/>
      <c r="AU24" s="61">
        <v>20</v>
      </c>
      <c r="AV24" s="102">
        <v>20</v>
      </c>
      <c r="AW24" s="21">
        <f t="shared" si="5"/>
        <v>0.13698630136986301</v>
      </c>
      <c r="AX24" s="100">
        <f t="shared" si="6"/>
        <v>3295</v>
      </c>
      <c r="AY24" s="61">
        <f>SUM(AX$5:AX24)</f>
        <v>32365</v>
      </c>
    </row>
    <row r="25" spans="1:51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522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1645</v>
      </c>
      <c r="AY25" s="61">
        <f>SUM(AX$5:AX25)</f>
        <v>34010</v>
      </c>
    </row>
    <row r="26" spans="1:51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24030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0">
        <f t="shared" ref="AX26:AX34" si="8">INT(AT$26*AW26/5)*5</f>
        <v>1810</v>
      </c>
      <c r="AY26" s="61">
        <f>SUM(AX$5:AX26)</f>
        <v>35820</v>
      </c>
    </row>
    <row r="27" spans="1:51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520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0">
        <f t="shared" si="8"/>
        <v>1975</v>
      </c>
      <c r="AY27" s="61">
        <f>SUM(AX$5:AX27)</f>
        <v>37795</v>
      </c>
    </row>
    <row r="28" spans="1:51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0">
        <f t="shared" si="8"/>
        <v>2135</v>
      </c>
      <c r="AY28" s="61">
        <f>SUM(AX$5:AX28)</f>
        <v>39930</v>
      </c>
    </row>
    <row r="29" spans="1:51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0">
        <f t="shared" si="8"/>
        <v>2300</v>
      </c>
      <c r="AY29" s="61">
        <f>SUM(AX$5:AX29)</f>
        <v>42230</v>
      </c>
    </row>
    <row r="30" spans="1:51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0">
        <f t="shared" si="8"/>
        <v>2465</v>
      </c>
      <c r="AY30" s="61">
        <f>SUM(AX$5:AX30)</f>
        <v>44695</v>
      </c>
    </row>
    <row r="31" spans="1:51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0">
        <f t="shared" si="8"/>
        <v>2630</v>
      </c>
      <c r="AY31" s="61">
        <f>SUM(AX$5:AX31)</f>
        <v>47325</v>
      </c>
    </row>
    <row r="32" spans="1:51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0">
        <f t="shared" si="8"/>
        <v>2795</v>
      </c>
      <c r="AY32" s="61">
        <f>SUM(AX$5:AX32)</f>
        <v>50120</v>
      </c>
    </row>
    <row r="33" spans="1:51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0">
        <f t="shared" si="8"/>
        <v>2960</v>
      </c>
      <c r="AY33" s="61">
        <f>SUM(AX$5:AX33)</f>
        <v>53080</v>
      </c>
    </row>
    <row r="34" spans="1:51" ht="16.5" x14ac:dyDescent="0.2">
      <c r="A34" s="14">
        <v>1102050</v>
      </c>
      <c r="B34" s="14" t="s">
        <v>680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U34" s="61">
        <v>30</v>
      </c>
      <c r="AV34" s="61">
        <v>20</v>
      </c>
      <c r="AW34" s="21">
        <f t="shared" si="7"/>
        <v>0.13698630136986301</v>
      </c>
      <c r="AX34" s="100">
        <f t="shared" si="8"/>
        <v>3290</v>
      </c>
      <c r="AY34" s="61">
        <f>SUM(AX$5:AX34)</f>
        <v>56370</v>
      </c>
    </row>
    <row r="35" spans="1:51" ht="16.5" x14ac:dyDescent="0.2">
      <c r="AS35" s="61" t="s">
        <v>522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1846</v>
      </c>
      <c r="AY35" s="61">
        <f>SUM(AX$5:AX35)</f>
        <v>58216</v>
      </c>
    </row>
    <row r="36" spans="1:51" ht="20.25" x14ac:dyDescent="0.2">
      <c r="I36" s="142" t="s">
        <v>250</v>
      </c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W36" s="142" t="s">
        <v>661</v>
      </c>
      <c r="X36" s="142"/>
      <c r="Y36" s="142"/>
      <c r="Z36" s="142"/>
      <c r="AA36" s="142"/>
      <c r="AB36" s="142"/>
      <c r="AC36" s="142"/>
      <c r="AD36" s="142"/>
      <c r="AS36" s="14" t="str">
        <f>INDEX($AF$5:$AF$19,AT35)</f>
        <v>30~40</v>
      </c>
      <c r="AT36" s="14">
        <f>INDEX($AO$5:$AO$19,AT35)</f>
        <v>28850</v>
      </c>
      <c r="AU36" s="61">
        <v>32</v>
      </c>
      <c r="AV36" s="61">
        <v>9</v>
      </c>
      <c r="AW36" s="21">
        <f t="shared" si="9"/>
        <v>7.1999999999999995E-2</v>
      </c>
      <c r="AX36" s="100">
        <f t="shared" ref="AX36:AX44" si="10">INT(AT$36*AW36)</f>
        <v>2077</v>
      </c>
      <c r="AY36" s="61">
        <f>SUM(AX$5:AX36)</f>
        <v>60293</v>
      </c>
    </row>
    <row r="37" spans="1:51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266</v>
      </c>
      <c r="O37" s="12" t="s">
        <v>267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265</v>
      </c>
      <c r="U37" s="12" t="s">
        <v>247</v>
      </c>
      <c r="W37" s="12" t="s">
        <v>242</v>
      </c>
      <c r="X37" s="12" t="s">
        <v>683</v>
      </c>
      <c r="Y37" s="12" t="s">
        <v>243</v>
      </c>
      <c r="Z37" s="12" t="s">
        <v>681</v>
      </c>
      <c r="AA37" s="12" t="s">
        <v>657</v>
      </c>
      <c r="AB37" s="12" t="s">
        <v>658</v>
      </c>
      <c r="AC37" s="12" t="s">
        <v>659</v>
      </c>
      <c r="AD37" s="12" t="s">
        <v>660</v>
      </c>
      <c r="AS37" s="61" t="s">
        <v>520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0">
        <f t="shared" si="10"/>
        <v>2308</v>
      </c>
      <c r="AY37" s="61">
        <f>SUM(AX$5:AX37)</f>
        <v>62601</v>
      </c>
    </row>
    <row r="38" spans="1:51" ht="16.5" x14ac:dyDescent="0.2">
      <c r="A38" s="72">
        <v>1101001</v>
      </c>
      <c r="B38" s="72" t="s">
        <v>665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14" t="str">
        <f>IF(INDEX(挂机升级突破!$AS$65:$AS$85,卡牌消耗!L38)&gt;0,"灵玉","")</f>
        <v/>
      </c>
      <c r="U38" s="14" t="str">
        <f>IF(INDEX(挂机升级突破!$AS$65:$AS$85,卡牌消耗!L38)&gt;0,INDEX(挂机升级突破!$BD$80:$BD$85,卡牌消耗!L38),"")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682</v>
      </c>
      <c r="AB38" s="14">
        <f>INDEX($N$13:$Q$17,Z38,INDEX($C$38:$C$75,X38)-1)</f>
        <v>89825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0">
        <f t="shared" si="10"/>
        <v>2538</v>
      </c>
      <c r="AY38" s="61">
        <f>SUM(AX$5:AX38)</f>
        <v>65139</v>
      </c>
    </row>
    <row r="39" spans="1:51" ht="16.5" x14ac:dyDescent="0.2">
      <c r="A39" s="72">
        <v>1101002</v>
      </c>
      <c r="B39" s="72" t="s">
        <v>666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IF(L39&gt;1,INDEX(挂机升级突破!$BG$49:$BG$69,卡牌消耗!L39),"")</f>
        <v>0</v>
      </c>
      <c r="P39" s="14" t="s">
        <v>813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14" t="str">
        <f>IF(INDEX(挂机升级突破!$AS$65:$AS$85,卡牌消耗!L39)&gt;0,"灵玉","")</f>
        <v/>
      </c>
      <c r="U39" s="14" t="str">
        <f>IF(INDEX(挂机升级突破!$AS$65:$AS$85,卡牌消耗!L39)&gt;0,INDEX(挂机升级突破!$BD$80:$BD$85,卡牌消耗!L39),"")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682</v>
      </c>
      <c r="AB39" s="14">
        <f t="shared" ref="AB39:AB102" si="20">INDEX($N$13:$Q$17,Z39,INDEX($C$38:$C$75,X39)-1)</f>
        <v>391750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0">
        <f t="shared" si="10"/>
        <v>2769</v>
      </c>
      <c r="AY39" s="61">
        <f>SUM(AX$5:AX39)</f>
        <v>67908</v>
      </c>
    </row>
    <row r="40" spans="1:51" ht="16.5" x14ac:dyDescent="0.2">
      <c r="A40" s="72">
        <v>1101003</v>
      </c>
      <c r="B40" s="72" t="s">
        <v>667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IF(L40&gt;1,INDEX(挂机升级突破!$BG$49:$BG$69,卡牌消耗!L40),"")</f>
        <v>0</v>
      </c>
      <c r="P40" s="14" t="s">
        <v>813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14" t="str">
        <f>IF(INDEX(挂机升级突破!$AS$65:$AS$85,卡牌消耗!L40)&gt;0,"灵玉","")</f>
        <v/>
      </c>
      <c r="U40" s="14" t="str">
        <f>IF(INDEX(挂机升级突破!$AS$65:$AS$85,卡牌消耗!L40)&gt;0,INDEX(挂机升级突破!$BD$80:$BD$85,卡牌消耗!L40),"")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682</v>
      </c>
      <c r="AB40" s="14">
        <f t="shared" si="20"/>
        <v>313250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0">
        <f t="shared" si="10"/>
        <v>3000</v>
      </c>
      <c r="AY40" s="61">
        <f>SUM(AX$5:AX40)</f>
        <v>70908</v>
      </c>
    </row>
    <row r="41" spans="1:51" ht="16.5" x14ac:dyDescent="0.2">
      <c r="A41" s="72">
        <v>1101004</v>
      </c>
      <c r="B41" s="72" t="s">
        <v>668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IF(L41&gt;1,INDEX(挂机升级突破!$BG$49:$BG$69,卡牌消耗!L41),"")</f>
        <v>0</v>
      </c>
      <c r="P41" s="14" t="s">
        <v>814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14" t="str">
        <f>IF(INDEX(挂机升级突破!$AS$65:$AS$85,卡牌消耗!L41)&gt;0,"灵玉","")</f>
        <v/>
      </c>
      <c r="U41" s="14" t="str">
        <f>IF(INDEX(挂机升级突破!$AS$65:$AS$85,卡牌消耗!L41)&gt;0,INDEX(挂机升级突破!$BD$80:$BD$85,卡牌消耗!L41),"")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682</v>
      </c>
      <c r="AB41" s="14">
        <f t="shared" si="20"/>
        <v>433787.5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0">
        <f t="shared" si="10"/>
        <v>3231</v>
      </c>
      <c r="AY41" s="61">
        <f>SUM(AX$5:AX41)</f>
        <v>74139</v>
      </c>
    </row>
    <row r="42" spans="1:51" ht="16.5" x14ac:dyDescent="0.2">
      <c r="A42" s="72">
        <v>1101005</v>
      </c>
      <c r="B42" s="72" t="s">
        <v>669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IF(L42&gt;1,INDEX(挂机升级突破!$BG$49:$BG$69,卡牌消耗!L42),"")</f>
        <v>0</v>
      </c>
      <c r="P42" s="14" t="s">
        <v>814</v>
      </c>
      <c r="Q42" s="14">
        <f>ROUND(INDEX(挂机升级突破!$AT$65:$BA$85,卡牌消耗!$L42,MATCH(卡牌消耗!P42,挂机升级突破!$AT$63:$BC$63,0))*INDEX($B$5:$F$5,K42)/5,0)*5</f>
        <v>0</v>
      </c>
      <c r="R42" s="14" t="s">
        <v>820</v>
      </c>
      <c r="S42" s="14">
        <f>ROUND(INDEX(挂机升级突破!$AT$65:$BC$85,L42,MATCH(R42,挂机升级突破!$AT$63:$BC$63,0))*INDEX($B$5:$F$5,K42)/5,0)*5</f>
        <v>0</v>
      </c>
      <c r="T42" s="14" t="str">
        <f>IF(INDEX(挂机升级突破!$AS$65:$AS$85,卡牌消耗!L42)&gt;0,"灵玉","")</f>
        <v/>
      </c>
      <c r="U42" s="14" t="str">
        <f>IF(INDEX(挂机升级突破!$AS$65:$AS$85,卡牌消耗!L42)&gt;0,INDEX(挂机升级突破!$BD$80:$BD$85,卡牌消耗!L42),"")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682</v>
      </c>
      <c r="AB42" s="14">
        <f t="shared" si="20"/>
        <v>971637.5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0">
        <f t="shared" si="10"/>
        <v>3462</v>
      </c>
      <c r="AY42" s="61">
        <f>SUM(AX$5:AX42)</f>
        <v>77601</v>
      </c>
    </row>
    <row r="43" spans="1:51" ht="16.5" x14ac:dyDescent="0.2">
      <c r="A43" s="72">
        <v>1101006</v>
      </c>
      <c r="B43" s="72" t="s">
        <v>670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IF(L43&gt;1,INDEX(挂机升级突破!$BG$49:$BG$69,卡牌消耗!L43),"")</f>
        <v>0</v>
      </c>
      <c r="P43" s="14" t="s">
        <v>814</v>
      </c>
      <c r="Q43" s="14">
        <f>ROUND(INDEX(挂机升级突破!$AT$65:$BA$85,卡牌消耗!$L43,MATCH(卡牌消耗!P43,挂机升级突破!$AT$63:$BC$63,0))*INDEX($B$5:$F$5,K43)/5,0)*5</f>
        <v>25</v>
      </c>
      <c r="R43" s="14" t="s">
        <v>820</v>
      </c>
      <c r="S43" s="14">
        <f>ROUND(INDEX(挂机升级突破!$AT$65:$BC$85,L43,MATCH(R43,挂机升级突破!$AT$63:$BC$63,0))*INDEX($B$5:$F$5,K43)/5,0)*5</f>
        <v>0</v>
      </c>
      <c r="T43" s="14" t="str">
        <f>IF(INDEX(挂机升级突破!$AS$65:$AS$85,卡牌消耗!L43)&gt;0,"灵玉","")</f>
        <v/>
      </c>
      <c r="U43" s="14" t="str">
        <f>IF(INDEX(挂机升级突破!$AS$65:$AS$85,卡牌消耗!L43)&gt;0,INDEX(挂机升级突破!$BD$80:$BD$85,卡牌消耗!L43),"")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682</v>
      </c>
      <c r="AB43" s="14">
        <f t="shared" si="20"/>
        <v>62877.499999999993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0">
        <f t="shared" si="10"/>
        <v>3692</v>
      </c>
      <c r="AY43" s="61">
        <f>SUM(AX$5:AX43)</f>
        <v>81293</v>
      </c>
    </row>
    <row r="44" spans="1:51" ht="16.5" x14ac:dyDescent="0.2">
      <c r="A44" s="72">
        <v>1101007</v>
      </c>
      <c r="B44" s="72" t="s">
        <v>671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IF(L44&gt;1,INDEX(挂机升级突破!$BG$49:$BG$69,卡牌消耗!L44),"")</f>
        <v>0</v>
      </c>
      <c r="P44" s="14" t="s">
        <v>815</v>
      </c>
      <c r="Q44" s="14">
        <f>ROUND(INDEX(挂机升级突破!$AT$65:$BA$85,卡牌消耗!$L44,MATCH(卡牌消耗!P44,挂机升级突破!$AT$63:$BC$63,0))*INDEX($B$5:$F$5,K44)/5,0)*5</f>
        <v>0</v>
      </c>
      <c r="R44" s="14" t="s">
        <v>820</v>
      </c>
      <c r="S44" s="14">
        <f>ROUND(INDEX(挂机升级突破!$AT$65:$BC$85,L44,MATCH(R44,挂机升级突破!$AT$63:$BC$63,0))*INDEX($B$5:$F$5,K44)/5,0)*5</f>
        <v>0</v>
      </c>
      <c r="T44" s="14" t="str">
        <f>IF(INDEX(挂机升级突破!$AS$65:$AS$85,卡牌消耗!L44)&gt;0,"灵玉","")</f>
        <v/>
      </c>
      <c r="U44" s="14" t="str">
        <f>IF(INDEX(挂机升级突破!$AS$65:$AS$85,卡牌消耗!L44)&gt;0,INDEX(挂机升级突破!$BD$80:$BD$85,卡牌消耗!L44),"")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682</v>
      </c>
      <c r="AB44" s="14">
        <f t="shared" si="20"/>
        <v>274225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0">
        <f t="shared" si="10"/>
        <v>3923</v>
      </c>
      <c r="AY44" s="61">
        <f>SUM(AX$5:AX44)</f>
        <v>85216</v>
      </c>
    </row>
    <row r="45" spans="1:51" ht="16.5" x14ac:dyDescent="0.2">
      <c r="A45" s="72">
        <v>1101008</v>
      </c>
      <c r="B45" s="72" t="s">
        <v>672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IF(L45&gt;1,INDEX(挂机升级突破!$BG$49:$BG$69,卡牌消耗!L45),"")</f>
        <v>0</v>
      </c>
      <c r="P45" s="14" t="s">
        <v>815</v>
      </c>
      <c r="Q45" s="14">
        <f>ROUND(INDEX(挂机升级突破!$AT$65:$BA$85,卡牌消耗!$L45,MATCH(卡牌消耗!P45,挂机升级突破!$AT$63:$BC$63,0))*INDEX($B$5:$F$5,K45)/5,0)*5</f>
        <v>0</v>
      </c>
      <c r="R45" s="14" t="s">
        <v>820</v>
      </c>
      <c r="S45" s="14">
        <f>ROUND(INDEX(挂机升级突破!$AT$65:$BC$85,L45,MATCH(R45,挂机升级突破!$AT$63:$BC$63,0))*INDEX($B$5:$F$5,K45)/5,0)*5</f>
        <v>10</v>
      </c>
      <c r="T45" s="14" t="str">
        <f>IF(INDEX(挂机升级突破!$AS$65:$AS$85,卡牌消耗!L45)&gt;0,"灵玉","")</f>
        <v/>
      </c>
      <c r="U45" s="14" t="str">
        <f>IF(INDEX(挂机升级突破!$AS$65:$AS$85,卡牌消耗!L45)&gt;0,INDEX(挂机升级突破!$BD$80:$BD$85,卡牌消耗!L45),"")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682</v>
      </c>
      <c r="AB45" s="14">
        <f t="shared" si="20"/>
        <v>219275</v>
      </c>
      <c r="AC45" s="72" t="str">
        <f t="shared" si="21"/>
        <v>曹玄亮碎片</v>
      </c>
      <c r="AD45" s="14">
        <f t="shared" si="11"/>
        <v>80</v>
      </c>
      <c r="AS45" s="61" t="s">
        <v>522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2117</v>
      </c>
      <c r="AY45" s="61">
        <f>SUM(AX$5:AX45)</f>
        <v>87333</v>
      </c>
    </row>
    <row r="46" spans="1:51" ht="16.5" x14ac:dyDescent="0.2">
      <c r="A46" s="72">
        <v>1101009</v>
      </c>
      <c r="B46" s="72" t="s">
        <v>673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IF(L46&gt;1,INDEX(挂机升级突破!$BG$49:$BG$69,卡牌消耗!L46),"")</f>
        <v>0</v>
      </c>
      <c r="P46" s="14" t="s">
        <v>815</v>
      </c>
      <c r="Q46" s="14">
        <f>ROUND(INDEX(挂机升级突破!$AT$65:$BA$85,卡牌消耗!$L46,MATCH(卡牌消耗!P46,挂机升级突破!$AT$63:$BC$63,0))*INDEX($B$5:$F$5,K46)/5,0)*5</f>
        <v>0</v>
      </c>
      <c r="R46" s="14" t="s">
        <v>821</v>
      </c>
      <c r="S46" s="14">
        <f>ROUND(INDEX(挂机升级突破!$AT$65:$BC$85,L46,MATCH(R46,挂机升级突破!$AT$63:$BC$63,0))*INDEX($B$5:$F$5,K46)/5,0)*5</f>
        <v>0</v>
      </c>
      <c r="T46" s="14" t="str">
        <f>IF(INDEX(挂机升级突破!$AS$65:$AS$85,卡牌消耗!L46)&gt;0,"灵玉","")</f>
        <v/>
      </c>
      <c r="U46" s="14" t="str">
        <f>IF(INDEX(挂机升级突破!$AS$65:$AS$85,卡牌消耗!L46)&gt;0,INDEX(挂机升级突破!$BD$80:$BD$85,卡牌消耗!L46),"")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682</v>
      </c>
      <c r="AB46" s="14">
        <f t="shared" si="20"/>
        <v>303651.25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30921</v>
      </c>
      <c r="AU46" s="61">
        <v>42</v>
      </c>
      <c r="AV46" s="61">
        <v>11</v>
      </c>
      <c r="AW46" s="21">
        <f t="shared" si="22"/>
        <v>7.5342465753424653E-2</v>
      </c>
      <c r="AX46" s="100">
        <f t="shared" ref="AX46:AX54" si="23">INT(AT$46*AW46)</f>
        <v>2329</v>
      </c>
      <c r="AY46" s="61">
        <f>SUM(AX$5:AX46)</f>
        <v>89662</v>
      </c>
    </row>
    <row r="47" spans="1:51" ht="16.5" x14ac:dyDescent="0.2">
      <c r="A47" s="72">
        <v>1101010</v>
      </c>
      <c r="B47" s="72" t="s">
        <v>674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IF(L47&gt;1,INDEX(挂机升级突破!$BG$49:$BG$69,卡牌消耗!L47),"")</f>
        <v>0</v>
      </c>
      <c r="P47" s="14" t="s">
        <v>815</v>
      </c>
      <c r="Q47" s="14">
        <f>ROUND(INDEX(挂机升级突破!$AT$65:$BA$85,卡牌消耗!$L47,MATCH(卡牌消耗!P47,挂机升级突破!$AT$63:$BC$63,0))*INDEX($B$5:$F$5,K47)/5,0)*5</f>
        <v>0</v>
      </c>
      <c r="R47" s="14" t="s">
        <v>821</v>
      </c>
      <c r="S47" s="14">
        <f>ROUND(INDEX(挂机升级突破!$AT$65:$BC$85,L47,MATCH(R47,挂机升级突破!$AT$63:$BC$63,0))*INDEX($B$5:$F$5,K47)/5,0)*5</f>
        <v>0</v>
      </c>
      <c r="T47" s="14" t="str">
        <f>IF(INDEX(挂机升级突破!$AS$65:$AS$85,卡牌消耗!L47)&gt;0,"灵玉","")</f>
        <v/>
      </c>
      <c r="U47" s="14" t="str">
        <f>IF(INDEX(挂机升级突破!$AS$65:$AS$85,卡牌消耗!L47)&gt;0,INDEX(挂机升级突破!$BD$80:$BD$85,卡牌消耗!L47),"")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682</v>
      </c>
      <c r="AB47" s="14">
        <f t="shared" si="20"/>
        <v>680146.25</v>
      </c>
      <c r="AC47" s="72" t="str">
        <f t="shared" si="21"/>
        <v>曹玄亮碎片</v>
      </c>
      <c r="AD47" s="14">
        <f t="shared" si="11"/>
        <v>160</v>
      </c>
      <c r="AS47" s="61" t="s">
        <v>520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0">
        <f t="shared" si="23"/>
        <v>2541</v>
      </c>
      <c r="AY47" s="61">
        <f>SUM(AX$5:AX47)</f>
        <v>92203</v>
      </c>
    </row>
    <row r="48" spans="1:51" ht="16.5" x14ac:dyDescent="0.2">
      <c r="A48" s="72">
        <v>1101011</v>
      </c>
      <c r="B48" s="72" t="s">
        <v>656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IF(L48&gt;1,INDEX(挂机升级突破!$BG$49:$BG$69,卡牌消耗!L48),"")</f>
        <v>0</v>
      </c>
      <c r="P48" s="14" t="s">
        <v>816</v>
      </c>
      <c r="Q48" s="14">
        <f>ROUND(INDEX(挂机升级突破!$AT$65:$BA$85,卡牌消耗!$L48,MATCH(卡牌消耗!P48,挂机升级突破!$AT$63:$BC$63,0))*INDEX($B$5:$F$5,K48)/5,0)*5</f>
        <v>0</v>
      </c>
      <c r="R48" s="14" t="s">
        <v>821</v>
      </c>
      <c r="S48" s="14">
        <f>ROUND(INDEX(挂机升级突破!$AT$65:$BC$85,L48,MATCH(R48,挂机升级突破!$AT$63:$BC$63,0))*INDEX($B$5:$F$5,K48)/5,0)*5</f>
        <v>0</v>
      </c>
      <c r="T48" s="14" t="str">
        <f>IF(INDEX(挂机升级突破!$AS$65:$AS$85,卡牌消耗!L48)&gt;0,"灵玉","")</f>
        <v/>
      </c>
      <c r="U48" s="14" t="str">
        <f>IF(INDEX(挂机升级突破!$AS$65:$AS$85,卡牌消耗!L48)&gt;0,INDEX(挂机升级突破!$BD$80:$BD$85,卡牌消耗!L48),"")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682</v>
      </c>
      <c r="AB48" s="14">
        <f t="shared" si="20"/>
        <v>89825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0">
        <f t="shared" si="23"/>
        <v>2753</v>
      </c>
      <c r="AY48" s="61">
        <f>SUM(AX$5:AX48)</f>
        <v>94956</v>
      </c>
    </row>
    <row r="49" spans="1:51" ht="16.5" x14ac:dyDescent="0.2">
      <c r="A49" s="72">
        <v>1101012</v>
      </c>
      <c r="B49" s="72" t="s">
        <v>675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IF(L49&gt;1,INDEX(挂机升级突破!$BG$49:$BG$69,卡牌消耗!L49),"")</f>
        <v>0</v>
      </c>
      <c r="P49" s="14" t="s">
        <v>816</v>
      </c>
      <c r="Q49" s="14">
        <f>ROUND(INDEX(挂机升级突破!$AT$65:$BA$85,卡牌消耗!$L49,MATCH(卡牌消耗!P49,挂机升级突破!$AT$63:$BC$63,0))*INDEX($B$5:$F$5,K49)/5,0)*5</f>
        <v>0</v>
      </c>
      <c r="R49" s="14" t="s">
        <v>821</v>
      </c>
      <c r="S49" s="14">
        <f>ROUND(INDEX(挂机升级突破!$AT$65:$BC$85,L49,MATCH(R49,挂机升级突破!$AT$63:$BC$63,0))*INDEX($B$5:$F$5,K49)/5,0)*5</f>
        <v>0</v>
      </c>
      <c r="T49" s="14" t="str">
        <f>IF(INDEX(挂机升级突破!$AS$65:$AS$85,卡牌消耗!L49)&gt;0,"灵玉","")</f>
        <v/>
      </c>
      <c r="U49" s="14" t="str">
        <f>IF(INDEX(挂机升级突破!$AS$65:$AS$85,卡牌消耗!L49)&gt;0,INDEX(挂机升级突破!$BD$80:$BD$85,卡牌消耗!L49),"")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682</v>
      </c>
      <c r="AB49" s="14">
        <f t="shared" si="20"/>
        <v>391750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0">
        <f t="shared" si="23"/>
        <v>2965</v>
      </c>
      <c r="AY49" s="61">
        <f>SUM(AX$5:AX49)</f>
        <v>97921</v>
      </c>
    </row>
    <row r="50" spans="1:51" ht="16.5" x14ac:dyDescent="0.2">
      <c r="A50" s="72">
        <v>1101013</v>
      </c>
      <c r="B50" s="72" t="s">
        <v>676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IF(L50&gt;1,INDEX(挂机升级突破!$BG$49:$BG$69,卡牌消耗!L50),"")</f>
        <v>0</v>
      </c>
      <c r="P50" s="14" t="s">
        <v>816</v>
      </c>
      <c r="Q50" s="14">
        <f>ROUND(INDEX(挂机升级突破!$AT$65:$BA$85,卡牌消耗!$L50,MATCH(卡牌消耗!P50,挂机升级突破!$AT$63:$BC$63,0))*INDEX($B$5:$F$5,K50)/5,0)*5</f>
        <v>0</v>
      </c>
      <c r="R50" s="14" t="s">
        <v>822</v>
      </c>
      <c r="S50" s="14">
        <f>ROUND(INDEX(挂机升级突破!$AT$65:$BC$85,L50,MATCH(R50,挂机升级突破!$AT$63:$BC$63,0))*INDEX($B$5:$F$5,K50)/5,0)*5</f>
        <v>0</v>
      </c>
      <c r="T50" s="14" t="str">
        <f>IF(INDEX(挂机升级突破!$AS$65:$AS$85,卡牌消耗!L50)&gt;0,"灵玉","")</f>
        <v/>
      </c>
      <c r="U50" s="14" t="str">
        <f>IF(INDEX(挂机升级突破!$AS$65:$AS$85,卡牌消耗!L50)&gt;0,INDEX(挂机升级突破!$BD$80:$BD$85,卡牌消耗!L50),"")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682</v>
      </c>
      <c r="AB50" s="14">
        <f t="shared" si="20"/>
        <v>313250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0">
        <f t="shared" si="23"/>
        <v>3176</v>
      </c>
      <c r="AY50" s="61">
        <f>SUM(AX$5:AX50)</f>
        <v>101097</v>
      </c>
    </row>
    <row r="51" spans="1:51" ht="16.5" x14ac:dyDescent="0.2">
      <c r="A51" s="72">
        <v>1101014</v>
      </c>
      <c r="B51" s="72" t="s">
        <v>677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IF(L51&gt;1,INDEX(挂机升级突破!$BG$49:$BG$69,卡牌消耗!L51),"")</f>
        <v>0</v>
      </c>
      <c r="P51" s="14" t="s">
        <v>816</v>
      </c>
      <c r="Q51" s="14">
        <f>ROUND(INDEX(挂机升级突破!$AT$65:$BA$85,卡牌消耗!$L51,MATCH(卡牌消耗!P51,挂机升级突破!$AT$63:$BC$63,0))*INDEX($B$5:$F$5,K51)/5,0)*5</f>
        <v>0</v>
      </c>
      <c r="R51" s="14" t="s">
        <v>822</v>
      </c>
      <c r="S51" s="14">
        <f>ROUND(INDEX(挂机升级突破!$AT$65:$BC$85,L51,MATCH(R51,挂机升级突破!$AT$63:$BC$63,0))*INDEX($B$5:$F$5,K51)/5,0)*5</f>
        <v>0</v>
      </c>
      <c r="T51" s="14" t="str">
        <f>IF(INDEX(挂机升级突破!$AS$65:$AS$85,卡牌消耗!L51)&gt;0,"灵玉","")</f>
        <v/>
      </c>
      <c r="U51" s="14" t="str">
        <f>IF(INDEX(挂机升级突破!$AS$65:$AS$85,卡牌消耗!L51)&gt;0,INDEX(挂机升级突破!$BD$80:$BD$85,卡牌消耗!L51),"")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682</v>
      </c>
      <c r="AB51" s="14">
        <f t="shared" si="20"/>
        <v>433787.5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0">
        <f t="shared" si="23"/>
        <v>3388</v>
      </c>
      <c r="AY51" s="61">
        <f>SUM(AX$5:AX51)</f>
        <v>104485</v>
      </c>
    </row>
    <row r="52" spans="1:51" ht="16.5" x14ac:dyDescent="0.2">
      <c r="A52" s="72">
        <v>1101015</v>
      </c>
      <c r="B52" s="72" t="s">
        <v>678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IF(L52&gt;1,INDEX(挂机升级突破!$BG$49:$BG$69,卡牌消耗!L52),"")</f>
        <v>0</v>
      </c>
      <c r="P52" s="14" t="s">
        <v>816</v>
      </c>
      <c r="Q52" s="14">
        <f>ROUND(INDEX(挂机升级突破!$AT$65:$BA$85,卡牌消耗!$L52,MATCH(卡牌消耗!P52,挂机升级突破!$AT$63:$BC$63,0))*INDEX($B$5:$F$5,K52)/5,0)*5</f>
        <v>0</v>
      </c>
      <c r="R52" s="14" t="s">
        <v>822</v>
      </c>
      <c r="S52" s="14">
        <f>ROUND(INDEX(挂机升级突破!$AT$65:$BC$85,L52,MATCH(R52,挂机升级突破!$AT$63:$BC$63,0))*INDEX($B$5:$F$5,K52)/5,0)*5</f>
        <v>0</v>
      </c>
      <c r="T52" s="14" t="str">
        <f>IF(INDEX(挂机升级突破!$AS$65:$AS$85,卡牌消耗!L52)&gt;0,"灵玉","")</f>
        <v/>
      </c>
      <c r="U52" s="14" t="str">
        <f>IF(INDEX(挂机升级突破!$AS$65:$AS$85,卡牌消耗!L52)&gt;0,INDEX(挂机升级突破!$BD$80:$BD$85,卡牌消耗!L52),"")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682</v>
      </c>
      <c r="AB52" s="14">
        <f t="shared" si="20"/>
        <v>971637.5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0">
        <f t="shared" si="23"/>
        <v>3600</v>
      </c>
      <c r="AY52" s="61">
        <f>SUM(AX$5:AX52)</f>
        <v>108085</v>
      </c>
    </row>
    <row r="53" spans="1:51" ht="16.5" x14ac:dyDescent="0.2">
      <c r="A53" s="72">
        <v>1101041</v>
      </c>
      <c r="B53" s="72" t="s">
        <v>679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807</v>
      </c>
      <c r="S53" s="14">
        <f>ROUND(INDEX(挂机升级突破!$AT$65:$BC$85,L53,MATCH(R53,挂机升级突破!$AT$63:$BC$63,0))*INDEX($B$5:$F$5,K53)/5,0)*5</f>
        <v>0</v>
      </c>
      <c r="T53" s="14" t="str">
        <f>IF(INDEX(挂机升级突破!$AS$65:$AS$85,卡牌消耗!L53)&gt;0,"灵玉","")</f>
        <v/>
      </c>
      <c r="U53" s="14" t="str">
        <f>IF(INDEX(挂机升级突破!$AS$65:$AS$85,卡牌消耗!L53)&gt;0,INDEX(挂机升级突破!$BD$80:$BD$85,卡牌消耗!L53),"")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682</v>
      </c>
      <c r="AB53" s="14">
        <f t="shared" si="20"/>
        <v>134737.5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0">
        <f t="shared" si="23"/>
        <v>3812</v>
      </c>
      <c r="AY53" s="61">
        <f>SUM(AX$5:AX53)</f>
        <v>111897</v>
      </c>
    </row>
    <row r="54" spans="1:51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IF(L54&gt;1,INDEX(挂机升级突破!$BG$49:$BG$69,卡牌消耗!L54),"")</f>
        <v>15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835</v>
      </c>
      <c r="S54" s="14">
        <f>ROUND(INDEX(挂机升级突破!$AT$65:$BC$85,L54,MATCH(R54,挂机升级突破!$AT$63:$BC$63,0))*INDEX($B$5:$F$5,K54)/5,0)*5</f>
        <v>0</v>
      </c>
      <c r="T54" s="14" t="s">
        <v>836</v>
      </c>
      <c r="U54" s="14">
        <f>ROUND(INDEX(挂机升级突破!$AT$65:$BC$85,L54,MATCH(T54,挂机升级突破!$AT$63:$BC$63,0))*INDEX($B$5:$F$5,K54)/5,0)*5</f>
        <v>0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682</v>
      </c>
      <c r="AB54" s="14">
        <f t="shared" si="20"/>
        <v>587625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0">
        <f t="shared" si="23"/>
        <v>4235</v>
      </c>
      <c r="AY54" s="61">
        <f>SUM(AX$5:AX54)</f>
        <v>116132</v>
      </c>
    </row>
    <row r="55" spans="1:51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IF(L55&gt;1,INDEX(挂机升级突破!$BG$49:$BG$69,卡牌消耗!L55),"")</f>
        <v>45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835</v>
      </c>
      <c r="S55" s="14">
        <f>ROUND(INDEX(挂机升级突破!$AT$65:$BC$85,L55,MATCH(R55,挂机升级突破!$AT$63:$BC$63,0))*INDEX($B$5:$F$5,K55)/5,0)*5</f>
        <v>0</v>
      </c>
      <c r="T55" s="14" t="s">
        <v>836</v>
      </c>
      <c r="U55" s="14">
        <f>ROUND(INDEX(挂机升级突破!$AT$65:$BC$85,L55,MATCH(T55,挂机升级突破!$AT$63:$BC$63,0))*INDEX($B$5:$F$5,K55)/5,0)*5</f>
        <v>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682</v>
      </c>
      <c r="AB55" s="14">
        <f t="shared" si="20"/>
        <v>469875</v>
      </c>
      <c r="AC55" s="72" t="str">
        <f t="shared" si="21"/>
        <v>项昆仑碎片</v>
      </c>
      <c r="AD55" s="14">
        <f t="shared" si="11"/>
        <v>160</v>
      </c>
      <c r="AS55" s="61" t="s">
        <v>522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2648</v>
      </c>
      <c r="AY55" s="61">
        <f>SUM(AX$5:AX55)</f>
        <v>118780</v>
      </c>
    </row>
    <row r="56" spans="1:51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IF(L56&gt;1,INDEX(挂机升级突破!$BG$49:$BG$69,卡牌消耗!L56),"")</f>
        <v>60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835</v>
      </c>
      <c r="S56" s="14">
        <f>ROUND(INDEX(挂机升级突破!$AT$65:$BC$85,L56,MATCH(R56,挂机升级突破!$AT$63:$BC$63,0))*INDEX($B$5:$F$5,K56)/5,0)*5</f>
        <v>0</v>
      </c>
      <c r="T56" s="14" t="s">
        <v>836</v>
      </c>
      <c r="U56" s="14">
        <f>ROUND(INDEX(挂机升级突破!$AT$65:$BC$85,L56,MATCH(T56,挂机升级突破!$AT$63:$BC$63,0))*INDEX($B$5:$F$5,K56)/5,0)*5</f>
        <v>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682</v>
      </c>
      <c r="AB56" s="14">
        <f t="shared" si="20"/>
        <v>650681.25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34425</v>
      </c>
      <c r="AU56" s="61">
        <v>52</v>
      </c>
      <c r="AV56" s="61">
        <v>16</v>
      </c>
      <c r="AW56" s="21">
        <f t="shared" si="24"/>
        <v>8.2051282051282051E-2</v>
      </c>
      <c r="AX56" s="100">
        <f t="shared" ref="AX56:AX64" si="25">INT(AT$56*AW56)</f>
        <v>2824</v>
      </c>
      <c r="AY56" s="61">
        <f>SUM(AX$5:AX56)</f>
        <v>121604</v>
      </c>
    </row>
    <row r="57" spans="1:51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IF(L57&gt;1,INDEX(挂机升级突破!$BG$49:$BG$69,卡牌消耗!L57),"")</f>
        <v>90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835</v>
      </c>
      <c r="S57" s="14">
        <f>ROUND(INDEX(挂机升级突破!$AT$65:$BC$85,L57,MATCH(R57,挂机升级突破!$AT$63:$BC$63,0))*INDEX($B$5:$F$5,K57)/5,0)*5</f>
        <v>0</v>
      </c>
      <c r="T57" s="14" t="s">
        <v>836</v>
      </c>
      <c r="U57" s="14">
        <f>ROUND(INDEX(挂机升级突破!$AT$65:$BC$85,L57,MATCH(T57,挂机升级突破!$AT$63:$BC$63,0))*INDEX($B$5:$F$5,K57)/5,0)*5</f>
        <v>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682</v>
      </c>
      <c r="AB57" s="14">
        <f t="shared" si="20"/>
        <v>1457456.25</v>
      </c>
      <c r="AC57" s="72" t="str">
        <f t="shared" si="21"/>
        <v>项昆仑碎片</v>
      </c>
      <c r="AD57" s="14">
        <f t="shared" si="11"/>
        <v>320</v>
      </c>
      <c r="AS57" s="61" t="s">
        <v>520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0">
        <f t="shared" si="25"/>
        <v>3001</v>
      </c>
      <c r="AY57" s="61">
        <f>SUM(AX$5:AX57)</f>
        <v>124605</v>
      </c>
    </row>
    <row r="58" spans="1:51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IF(L58&gt;1,INDEX(挂机升级突破!$BG$49:$BG$69,卡牌消耗!L58),"")</f>
        <v>90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835</v>
      </c>
      <c r="S58" s="14">
        <f>ROUND(INDEX(挂机升级突破!$AT$65:$BC$85,L58,MATCH(R58,挂机升级突破!$AT$63:$BC$63,0))*INDEX($B$5:$F$5,K58)/5,0)*5</f>
        <v>0</v>
      </c>
      <c r="T58" s="14" t="s">
        <v>836</v>
      </c>
      <c r="U58" s="14">
        <f>ROUND(INDEX(挂机升级突破!$AT$65:$BC$85,L58,MATCH(T58,挂机升级突破!$AT$63:$BC$63,0))*INDEX($B$5:$F$5,K58)/5,0)*5</f>
        <v>0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682</v>
      </c>
      <c r="AB58" s="14">
        <f t="shared" si="20"/>
        <v>134737.5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0">
        <f t="shared" si="25"/>
        <v>3177</v>
      </c>
      <c r="AY58" s="61">
        <f>SUM(AX$5:AX58)</f>
        <v>127782</v>
      </c>
    </row>
    <row r="59" spans="1:51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14" t="str">
        <f>IF(INDEX(挂机升级突破!$AS$65:$AS$85,卡牌消耗!L59)&gt;0,"灵玉","")</f>
        <v/>
      </c>
      <c r="U59" s="14" t="str">
        <f>IF(INDEX(挂机升级突破!$AS$65:$AS$85,卡牌消耗!L59)&gt;0,INDEX(挂机升级突破!$BD$80:$BD$85,卡牌消耗!L59),"")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682</v>
      </c>
      <c r="AB59" s="14">
        <f t="shared" si="20"/>
        <v>587625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0">
        <f t="shared" si="25"/>
        <v>3354</v>
      </c>
      <c r="AY59" s="61">
        <f>SUM(AX$5:AX59)</f>
        <v>131136</v>
      </c>
    </row>
    <row r="60" spans="1:51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14" t="str">
        <f>IF(INDEX(挂机升级突破!$AS$65:$AS$85,卡牌消耗!L60)&gt;0,"灵玉","")</f>
        <v/>
      </c>
      <c r="U60" s="14" t="str">
        <f>IF(INDEX(挂机升级突破!$AS$65:$AS$85,卡牌消耗!L60)&gt;0,INDEX(挂机升级突破!$BD$80:$BD$85,卡牌消耗!L60),"")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682</v>
      </c>
      <c r="AB60" s="14">
        <f t="shared" si="20"/>
        <v>469875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0">
        <f t="shared" si="25"/>
        <v>3530</v>
      </c>
      <c r="AY60" s="61">
        <f>SUM(AX$5:AX60)</f>
        <v>134666</v>
      </c>
    </row>
    <row r="61" spans="1:51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14" t="str">
        <f>IF(INDEX(挂机升级突破!$AS$65:$AS$85,卡牌消耗!L61)&gt;0,"灵玉","")</f>
        <v/>
      </c>
      <c r="U61" s="14" t="str">
        <f>IF(INDEX(挂机升级突破!$AS$65:$AS$85,卡牌消耗!L61)&gt;0,INDEX(挂机升级突破!$BD$80:$BD$85,卡牌消耗!L61),"")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682</v>
      </c>
      <c r="AB61" s="14">
        <f t="shared" si="20"/>
        <v>650681.25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0">
        <f t="shared" si="25"/>
        <v>3707</v>
      </c>
      <c r="AY61" s="61">
        <f>SUM(AX$5:AX61)</f>
        <v>138373</v>
      </c>
    </row>
    <row r="62" spans="1:51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14" t="str">
        <f>IF(INDEX(挂机升级突破!$AS$65:$AS$85,卡牌消耗!L62)&gt;0,"灵玉","")</f>
        <v/>
      </c>
      <c r="U62" s="14" t="str">
        <f>IF(INDEX(挂机升级突破!$AS$65:$AS$85,卡牌消耗!L62)&gt;0,INDEX(挂机升级突破!$BD$80:$BD$85,卡牌消耗!L62),"")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682</v>
      </c>
      <c r="AB62" s="14">
        <f t="shared" si="20"/>
        <v>1457456.25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0">
        <f t="shared" si="25"/>
        <v>3883</v>
      </c>
      <c r="AY62" s="61">
        <f>SUM(AX$5:AX62)</f>
        <v>142256</v>
      </c>
    </row>
    <row r="63" spans="1:51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805</v>
      </c>
      <c r="S63" s="14">
        <f>ROUND(INDEX(挂机升级突破!$AT$65:$BC$85,L63,MATCH(R63,挂机升级突破!$AT$63:$BC$63,0))*INDEX($B$5:$F$5,K63)/5,0)*5</f>
        <v>0</v>
      </c>
      <c r="T63" s="14" t="str">
        <f>IF(INDEX(挂机升级突破!$AS$65:$AS$85,卡牌消耗!L63)&gt;0,"灵玉","")</f>
        <v/>
      </c>
      <c r="U63" s="14" t="str">
        <f>IF(INDEX(挂机升级突破!$AS$65:$AS$85,卡牌消耗!L63)&gt;0,INDEX(挂机升级突破!$BD$80:$BD$85,卡牌消耗!L63),"")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682</v>
      </c>
      <c r="AB63" s="14">
        <f t="shared" si="20"/>
        <v>134737.5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0">
        <f t="shared" si="25"/>
        <v>4060</v>
      </c>
      <c r="AY63" s="61">
        <f>SUM(AX$5:AX63)</f>
        <v>146316</v>
      </c>
    </row>
    <row r="64" spans="1:51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805</v>
      </c>
      <c r="S64" s="14">
        <f>ROUND(INDEX(挂机升级突破!$AT$65:$BC$85,L64,MATCH(R64,挂机升级突破!$AT$63:$BC$63,0))*INDEX($B$5:$F$5,K64)/5,0)*5</f>
        <v>0</v>
      </c>
      <c r="T64" s="14" t="str">
        <f>IF(INDEX(挂机升级突破!$AS$65:$AS$85,卡牌消耗!L64)&gt;0,"灵玉","")</f>
        <v/>
      </c>
      <c r="U64" s="14" t="str">
        <f>IF(INDEX(挂机升级突破!$AS$65:$AS$85,卡牌消耗!L64)&gt;0,INDEX(挂机升级突破!$BD$80:$BD$85,卡牌消耗!L64),"")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682</v>
      </c>
      <c r="AB64" s="14">
        <f t="shared" si="20"/>
        <v>587625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0">
        <f t="shared" si="25"/>
        <v>4236</v>
      </c>
      <c r="AY64" s="61">
        <f>SUM(AX$5:AX64)</f>
        <v>150552</v>
      </c>
    </row>
    <row r="65" spans="1:51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805</v>
      </c>
      <c r="S65" s="14">
        <f>ROUND(INDEX(挂机升级突破!$AT$65:$BC$85,L65,MATCH(R65,挂机升级突破!$AT$63:$BC$63,0))*INDEX($B$5:$F$5,K65)/5,0)*5</f>
        <v>0</v>
      </c>
      <c r="T65" s="14" t="str">
        <f>IF(INDEX(挂机升级突破!$AS$65:$AS$85,卡牌消耗!L65)&gt;0,"灵玉","")</f>
        <v/>
      </c>
      <c r="U65" s="14" t="str">
        <f>IF(INDEX(挂机升级突破!$AS$65:$AS$85,卡牌消耗!L65)&gt;0,INDEX(挂机升级突破!$BD$80:$BD$85,卡牌消耗!L65),"")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682</v>
      </c>
      <c r="AB65" s="14">
        <f t="shared" si="20"/>
        <v>469875</v>
      </c>
      <c r="AC65" s="72" t="str">
        <f t="shared" si="21"/>
        <v>红莲缇娜碎片</v>
      </c>
      <c r="AD65" s="14">
        <f t="shared" si="11"/>
        <v>160</v>
      </c>
      <c r="AS65" s="61" t="s">
        <v>522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2953</v>
      </c>
      <c r="AY65" s="61">
        <f>SUM(AX$5:AX65)</f>
        <v>153505</v>
      </c>
    </row>
    <row r="66" spans="1:51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805</v>
      </c>
      <c r="S66" s="14">
        <f>ROUND(INDEX(挂机升级突破!$AT$65:$BC$85,L66,MATCH(R66,挂机升级突破!$AT$63:$BC$63,0))*INDEX($B$5:$F$5,K66)/5,0)*5</f>
        <v>10</v>
      </c>
      <c r="T66" s="14" t="str">
        <f>IF(INDEX(挂机升级突破!$AS$65:$AS$85,卡牌消耗!L66)&gt;0,"灵玉","")</f>
        <v/>
      </c>
      <c r="U66" s="14" t="str">
        <f>IF(INDEX(挂机升级突破!$AS$65:$AS$85,卡牌消耗!L66)&gt;0,INDEX(挂机升级突破!$BD$80:$BD$85,卡牌消耗!L66),"")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682</v>
      </c>
      <c r="AB66" s="14">
        <f t="shared" si="20"/>
        <v>650681.25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38400</v>
      </c>
      <c r="AU66" s="61">
        <v>62</v>
      </c>
      <c r="AV66" s="61">
        <v>16</v>
      </c>
      <c r="AW66" s="21">
        <f t="shared" si="27"/>
        <v>8.2051282051282051E-2</v>
      </c>
      <c r="AX66" s="100">
        <f t="shared" ref="AX66:AX73" si="28">INT(AT$66*AW66)</f>
        <v>3150</v>
      </c>
      <c r="AY66" s="61">
        <f>SUM(AX$5:AX66)</f>
        <v>156655</v>
      </c>
    </row>
    <row r="67" spans="1:51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806</v>
      </c>
      <c r="S67" s="14">
        <f>ROUND(INDEX(挂机升级突破!$AT$65:$BC$85,L67,MATCH(R67,挂机升级突破!$AT$63:$BC$63,0))*INDEX($B$5:$F$5,K67)/5,0)*5</f>
        <v>0</v>
      </c>
      <c r="T67" s="14" t="str">
        <f>IF(INDEX(挂机升级突破!$AS$65:$AS$85,卡牌消耗!L67)&gt;0,"灵玉","")</f>
        <v/>
      </c>
      <c r="U67" s="14" t="str">
        <f>IF(INDEX(挂机升级突破!$AS$65:$AS$85,卡牌消耗!L67)&gt;0,INDEX(挂机升级突破!$BD$80:$BD$85,卡牌消耗!L67),"")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682</v>
      </c>
      <c r="AB67" s="14">
        <f t="shared" si="20"/>
        <v>1457456.25</v>
      </c>
      <c r="AC67" s="72" t="str">
        <f t="shared" si="21"/>
        <v>红莲缇娜碎片</v>
      </c>
      <c r="AD67" s="14">
        <f t="shared" si="11"/>
        <v>320</v>
      </c>
      <c r="AS67" s="61" t="s">
        <v>520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0">
        <f t="shared" si="28"/>
        <v>3347</v>
      </c>
      <c r="AY67" s="61">
        <f>SUM(AX$5:AX67)</f>
        <v>160002</v>
      </c>
    </row>
    <row r="68" spans="1:51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806</v>
      </c>
      <c r="S68" s="14">
        <f>ROUND(INDEX(挂机升级突破!$AT$65:$BC$85,L68,MATCH(R68,挂机升级突破!$AT$63:$BC$63,0))*INDEX($B$5:$F$5,K68)/5,0)*5</f>
        <v>0</v>
      </c>
      <c r="T68" s="14" t="str">
        <f>IF(INDEX(挂机升级突破!$AS$65:$AS$85,卡牌消耗!L68)&gt;0,"灵玉","")</f>
        <v/>
      </c>
      <c r="U68" s="14" t="str">
        <f>IF(INDEX(挂机升级突破!$AS$65:$AS$85,卡牌消耗!L68)&gt;0,INDEX(挂机升级突破!$BD$80:$BD$85,卡牌消耗!L68),"")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682</v>
      </c>
      <c r="AB68" s="14">
        <f t="shared" si="20"/>
        <v>134737.5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0">
        <f t="shared" si="28"/>
        <v>3544</v>
      </c>
      <c r="AY68" s="61">
        <f>SUM(AX$5:AX68)</f>
        <v>163546</v>
      </c>
    </row>
    <row r="69" spans="1:51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806</v>
      </c>
      <c r="S69" s="14">
        <f>ROUND(INDEX(挂机升级突破!$AT$65:$BC$85,L69,MATCH(R69,挂机升级突破!$AT$63:$BC$63,0))*INDEX($B$5:$F$5,K69)/5,0)*5</f>
        <v>0</v>
      </c>
      <c r="T69" s="14" t="str">
        <f>IF(INDEX(挂机升级突破!$AS$65:$AS$85,卡牌消耗!L69)&gt;0,"灵玉","")</f>
        <v/>
      </c>
      <c r="U69" s="14" t="str">
        <f>IF(INDEX(挂机升级突破!$AS$65:$AS$85,卡牌消耗!L69)&gt;0,INDEX(挂机升级突破!$BD$80:$BD$85,卡牌消耗!L69),"")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682</v>
      </c>
      <c r="AB69" s="14">
        <f t="shared" si="20"/>
        <v>587625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0">
        <f t="shared" si="28"/>
        <v>3741</v>
      </c>
      <c r="AY69" s="61">
        <f>SUM(AX$5:AX69)</f>
        <v>167287</v>
      </c>
    </row>
    <row r="70" spans="1:51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806</v>
      </c>
      <c r="S70" s="14">
        <f>ROUND(INDEX(挂机升级突破!$AT$65:$BC$85,L70,MATCH(R70,挂机升级突破!$AT$63:$BC$63,0))*INDEX($B$5:$F$5,K70)/5,0)*5</f>
        <v>0</v>
      </c>
      <c r="T70" s="14" t="str">
        <f>IF(INDEX(挂机升级突破!$AS$65:$AS$85,卡牌消耗!L70)&gt;0,"灵玉","")</f>
        <v/>
      </c>
      <c r="U70" s="14" t="str">
        <f>IF(INDEX(挂机升级突破!$AS$65:$AS$85,卡牌消耗!L70)&gt;0,INDEX(挂机升级突破!$BD$80:$BD$85,卡牌消耗!L70),"")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682</v>
      </c>
      <c r="AB70" s="14">
        <f t="shared" si="20"/>
        <v>469875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0">
        <f t="shared" si="28"/>
        <v>3938</v>
      </c>
      <c r="AY70" s="61">
        <f>SUM(AX$5:AX70)</f>
        <v>171225</v>
      </c>
    </row>
    <row r="71" spans="1:51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807</v>
      </c>
      <c r="S71" s="14">
        <f>ROUND(INDEX(挂机升级突破!$AT$65:$BC$85,L71,MATCH(R71,挂机升级突破!$AT$63:$BC$63,0))*INDEX($B$5:$F$5,K71)/5,0)*5</f>
        <v>0</v>
      </c>
      <c r="T71" s="14" t="str">
        <f>IF(INDEX(挂机升级突破!$AS$65:$AS$85,卡牌消耗!L71)&gt;0,"灵玉","")</f>
        <v/>
      </c>
      <c r="U71" s="14" t="str">
        <f>IF(INDEX(挂机升级突破!$AS$65:$AS$85,卡牌消耗!L71)&gt;0,INDEX(挂机升级突破!$BD$80:$BD$85,卡牌消耗!L71),"")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682</v>
      </c>
      <c r="AB71" s="14">
        <f t="shared" si="20"/>
        <v>650681.25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0">
        <f t="shared" si="28"/>
        <v>4135</v>
      </c>
      <c r="AY71" s="61">
        <f>SUM(AX$5:AX71)</f>
        <v>175360</v>
      </c>
    </row>
    <row r="72" spans="1:51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807</v>
      </c>
      <c r="S72" s="14">
        <f>ROUND(INDEX(挂机升级突破!$AT$65:$BC$85,L72,MATCH(R72,挂机升级突破!$AT$63:$BC$63,0))*INDEX($B$5:$F$5,K72)/5,0)*5</f>
        <v>0</v>
      </c>
      <c r="T72" s="14" t="str">
        <f>IF(INDEX(挂机升级突破!$AS$65:$AS$85,卡牌消耗!L72)&gt;0,"灵玉","")</f>
        <v/>
      </c>
      <c r="U72" s="14" t="str">
        <f>IF(INDEX(挂机升级突破!$AS$65:$AS$85,卡牌消耗!L72)&gt;0,INDEX(挂机升级突破!$BD$80:$BD$85,卡牌消耗!L72),"")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682</v>
      </c>
      <c r="AB72" s="14">
        <f t="shared" si="20"/>
        <v>1457456.25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0">
        <f t="shared" si="28"/>
        <v>4332</v>
      </c>
      <c r="AY72" s="61">
        <f>SUM(AX$5:AX72)</f>
        <v>179692</v>
      </c>
    </row>
    <row r="73" spans="1:51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807</v>
      </c>
      <c r="S73" s="14">
        <f>ROUND(INDEX(挂机升级突破!$AT$65:$BC$85,L73,MATCH(R73,挂机升级突破!$AT$63:$BC$63,0))*INDEX($B$5:$F$5,K73)/5,0)*5</f>
        <v>0</v>
      </c>
      <c r="T73" s="14" t="str">
        <f>IF(INDEX(挂机升级突破!$AS$65:$AS$85,卡牌消耗!L73)&gt;0,"灵玉","")</f>
        <v/>
      </c>
      <c r="U73" s="14" t="str">
        <f>IF(INDEX(挂机升级突破!$AS$65:$AS$85,卡牌消耗!L73)&gt;0,INDEX(挂机升级突破!$BD$80:$BD$85,卡牌消耗!L73),"")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682</v>
      </c>
      <c r="AB73" s="14">
        <f t="shared" si="20"/>
        <v>62877.499999999993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0">
        <f t="shared" si="28"/>
        <v>4529</v>
      </c>
      <c r="AY73" s="61">
        <f>SUM(AX$5:AX73)</f>
        <v>184221</v>
      </c>
    </row>
    <row r="74" spans="1:51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807</v>
      </c>
      <c r="S74" s="14">
        <f>ROUND(INDEX(挂机升级突破!$AT$65:$BC$85,L74,MATCH(R74,挂机升级突破!$AT$63:$BC$63,0))*INDEX($B$5:$F$5,K74)/5,0)*5</f>
        <v>0</v>
      </c>
      <c r="T74" s="14" t="str">
        <f>IF(INDEX(挂机升级突破!$AS$65:$AS$85,卡牌消耗!L74)&gt;0,"灵玉","")</f>
        <v/>
      </c>
      <c r="U74" s="14" t="str">
        <f>IF(INDEX(挂机升级突破!$AS$65:$AS$85,卡牌消耗!L74)&gt;0,INDEX(挂机升级突破!$BD$80:$BD$85,卡牌消耗!L74),"")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682</v>
      </c>
      <c r="AB74" s="14">
        <f t="shared" si="20"/>
        <v>274225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4726</v>
      </c>
      <c r="AY74" s="61">
        <f>SUM(AX$5:AX74)</f>
        <v>188947</v>
      </c>
    </row>
    <row r="75" spans="1:51" ht="16.5" x14ac:dyDescent="0.2">
      <c r="A75" s="72">
        <v>1102050</v>
      </c>
      <c r="B75" s="72" t="s">
        <v>680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IF(L75&gt;1,INDEX(挂机升级突破!$BG$49:$BG$69,卡牌消耗!L75),"")</f>
        <v>15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835</v>
      </c>
      <c r="S75" s="14">
        <f>ROUND(INDEX(挂机升级突破!$AT$65:$BC$85,L75,MATCH(R75,挂机升级突破!$AT$63:$BC$63,0))*INDEX($B$5:$F$5,K75)/5,0)*5</f>
        <v>0</v>
      </c>
      <c r="T75" s="14" t="s">
        <v>836</v>
      </c>
      <c r="U75" s="14">
        <f>ROUND(INDEX(挂机升级突破!$AT$65:$BC$85,L75,MATCH(T75,挂机升级突破!$AT$63:$BC$63,0))*INDEX($B$5:$F$5,K75)/5,0)*5</f>
        <v>0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682</v>
      </c>
      <c r="AB75" s="14">
        <f t="shared" si="20"/>
        <v>219275</v>
      </c>
      <c r="AC75" s="72" t="str">
        <f t="shared" si="21"/>
        <v>黑尔坎普碎片</v>
      </c>
      <c r="AD75" s="14">
        <f t="shared" si="29"/>
        <v>80</v>
      </c>
      <c r="AS75" s="61" t="s">
        <v>522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0">
        <f t="shared" ref="AX75:AX83" si="31">INT(AT$66*AW75)</f>
        <v>3134</v>
      </c>
      <c r="AY75" s="61">
        <f>SUM(AX$5:AX75)</f>
        <v>192081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IF(L76&gt;1,INDEX(挂机升级突破!$BG$49:$BG$69,卡牌消耗!L76),"")</f>
        <v>45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835</v>
      </c>
      <c r="S76" s="14">
        <f>ROUND(INDEX(挂机升级突破!$AT$65:$BC$85,L76,MATCH(R76,挂机升级突破!$AT$63:$BC$63,0))*INDEX($B$5:$F$5,K76)/5,0)*5</f>
        <v>0</v>
      </c>
      <c r="T76" s="14" t="s">
        <v>836</v>
      </c>
      <c r="U76" s="14">
        <f>ROUND(INDEX(挂机升级突破!$AT$65:$BC$85,L76,MATCH(T76,挂机升级突破!$AT$63:$BC$63,0))*INDEX($B$5:$F$5,K76)/5,0)*5</f>
        <v>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682</v>
      </c>
      <c r="AB76" s="14">
        <f t="shared" si="20"/>
        <v>303651.25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44190</v>
      </c>
      <c r="AU76" s="61">
        <v>72</v>
      </c>
      <c r="AV76" s="61">
        <v>21</v>
      </c>
      <c r="AW76" s="21">
        <f t="shared" si="30"/>
        <v>8.5714285714285715E-2</v>
      </c>
      <c r="AX76" s="100">
        <f t="shared" si="31"/>
        <v>3291</v>
      </c>
      <c r="AY76" s="61">
        <f>SUM(AX$5:AX76)</f>
        <v>195372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IF(L77&gt;1,INDEX(挂机升级突破!$BG$49:$BG$69,卡牌消耗!L77),"")</f>
        <v>60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835</v>
      </c>
      <c r="S77" s="14">
        <f>ROUND(INDEX(挂机升级突破!$AT$65:$BC$85,L77,MATCH(R77,挂机升级突破!$AT$63:$BC$63,0))*INDEX($B$5:$F$5,K77)/5,0)*5</f>
        <v>0</v>
      </c>
      <c r="T77" s="14" t="s">
        <v>836</v>
      </c>
      <c r="U77" s="14">
        <f>ROUND(INDEX(挂机升级突破!$AT$65:$BC$85,L77,MATCH(T77,挂机升级突破!$AT$63:$BC$63,0))*INDEX($B$5:$F$5,K77)/5,0)*5</f>
        <v>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682</v>
      </c>
      <c r="AB77" s="14">
        <f t="shared" si="20"/>
        <v>680146.25</v>
      </c>
      <c r="AC77" s="72" t="str">
        <f t="shared" si="21"/>
        <v>黑尔坎普碎片</v>
      </c>
      <c r="AD77" s="14">
        <f t="shared" si="29"/>
        <v>160</v>
      </c>
      <c r="AS77" s="61" t="s">
        <v>520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0">
        <f t="shared" si="31"/>
        <v>3448</v>
      </c>
      <c r="AY77" s="61">
        <f>SUM(AX$5:AX77)</f>
        <v>198820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IF(L78&gt;1,INDEX(挂机升级突破!$BG$49:$BG$69,卡牌消耗!L78),"")</f>
        <v>90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835</v>
      </c>
      <c r="S78" s="14">
        <f>ROUND(INDEX(挂机升级突破!$AT$65:$BC$85,L78,MATCH(R78,挂机升级突破!$AT$63:$BC$63,0))*INDEX($B$5:$F$5,K78)/5,0)*5</f>
        <v>0</v>
      </c>
      <c r="T78" s="14" t="s">
        <v>836</v>
      </c>
      <c r="U78" s="14">
        <f>ROUND(INDEX(挂机升级突破!$AT$65:$BC$85,L78,MATCH(T78,挂机升级突破!$AT$63:$BC$63,0))*INDEX($B$5:$F$5,K78)/5,0)*5</f>
        <v>0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682</v>
      </c>
      <c r="AB78" s="14">
        <f t="shared" si="20"/>
        <v>89825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0">
        <f t="shared" si="31"/>
        <v>3604</v>
      </c>
      <c r="AY78" s="61">
        <f>SUM(AX$5:AX78)</f>
        <v>202424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IF(L79&gt;1,INDEX(挂机升级突破!$BG$49:$BG$69,卡牌消耗!L79),"")</f>
        <v>90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835</v>
      </c>
      <c r="S79" s="14">
        <f>ROUND(INDEX(挂机升级突破!$AT$65:$BC$85,L79,MATCH(R79,挂机升级突破!$AT$63:$BC$63,0))*INDEX($B$5:$F$5,K79)/5,0)*5</f>
        <v>0</v>
      </c>
      <c r="T79" s="14" t="s">
        <v>836</v>
      </c>
      <c r="U79" s="14">
        <f>ROUND(INDEX(挂机升级突破!$AT$65:$BC$85,L79,MATCH(T79,挂机升级突破!$AT$63:$BC$63,0))*INDEX($B$5:$F$5,K79)/5,0)*5</f>
        <v>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682</v>
      </c>
      <c r="AB79" s="14">
        <f t="shared" si="20"/>
        <v>391750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0">
        <f t="shared" si="31"/>
        <v>3761</v>
      </c>
      <c r="AY79" s="61">
        <f>SUM(AX$5:AX79)</f>
        <v>206185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14" t="str">
        <f>IF(INDEX(挂机升级突破!$AS$65:$AS$85,卡牌消耗!L80)&gt;0,"灵玉","")</f>
        <v/>
      </c>
      <c r="U80" s="14" t="str">
        <f>IF(INDEX(挂机升级突破!$AS$65:$AS$85,卡牌消耗!L80)&gt;0,INDEX(挂机升级突破!$BD$80:$BD$85,卡牌消耗!L80),"")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682</v>
      </c>
      <c r="AB80" s="14">
        <f t="shared" si="20"/>
        <v>313250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0">
        <f t="shared" si="31"/>
        <v>3918</v>
      </c>
      <c r="AY80" s="61">
        <f>SUM(AX$5:AX80)</f>
        <v>210103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14" t="str">
        <f>IF(INDEX(挂机升级突破!$AS$65:$AS$85,卡牌消耗!L81)&gt;0,"灵玉","")</f>
        <v/>
      </c>
      <c r="U81" s="14" t="str">
        <f>IF(INDEX(挂机升级突破!$AS$65:$AS$85,卡牌消耗!L81)&gt;0,INDEX(挂机升级突破!$BD$80:$BD$85,卡牌消耗!L81),"")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682</v>
      </c>
      <c r="AB81" s="14">
        <f t="shared" si="20"/>
        <v>433787.5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0">
        <f t="shared" si="31"/>
        <v>4075</v>
      </c>
      <c r="AY81" s="61">
        <f>SUM(AX$5:AX81)</f>
        <v>214178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14" t="str">
        <f>IF(INDEX(挂机升级突破!$AS$65:$AS$85,卡牌消耗!L82)&gt;0,"灵玉","")</f>
        <v/>
      </c>
      <c r="U82" s="14" t="str">
        <f>IF(INDEX(挂机升级突破!$AS$65:$AS$85,卡牌消耗!L82)&gt;0,INDEX(挂机升级突破!$BD$80:$BD$85,卡牌消耗!L82),"")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682</v>
      </c>
      <c r="AB82" s="14">
        <f t="shared" si="20"/>
        <v>971637.5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0">
        <f t="shared" si="31"/>
        <v>4231</v>
      </c>
      <c r="AY82" s="61">
        <f>SUM(AX$5:AX82)</f>
        <v>218409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14" t="str">
        <f>IF(INDEX(挂机升级突破!$AS$65:$AS$85,卡牌消耗!L83)&gt;0,"灵玉","")</f>
        <v/>
      </c>
      <c r="U83" s="14" t="str">
        <f>IF(INDEX(挂机升级突破!$AS$65:$AS$85,卡牌消耗!L83)&gt;0,INDEX(挂机升级突破!$BD$80:$BD$85,卡牌消耗!L83),"")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682</v>
      </c>
      <c r="AB83" s="14">
        <f t="shared" si="20"/>
        <v>134737.5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0">
        <f t="shared" si="31"/>
        <v>4388</v>
      </c>
      <c r="AY83" s="61">
        <f>SUM(AX$5:AX83)</f>
        <v>222797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805</v>
      </c>
      <c r="S84" s="14">
        <f>ROUND(INDEX(挂机升级突破!$AT$65:$BC$85,L84,MATCH(R84,挂机升级突破!$AT$63:$BC$63,0))*INDEX($B$5:$F$5,K84)/5,0)*5</f>
        <v>0</v>
      </c>
      <c r="T84" s="14" t="str">
        <f>IF(INDEX(挂机升级突破!$AS$65:$AS$85,卡牌消耗!L84)&gt;0,"灵玉","")</f>
        <v/>
      </c>
      <c r="U84" s="14" t="str">
        <f>IF(INDEX(挂机升级突破!$AS$65:$AS$85,卡牌消耗!L84)&gt;0,INDEX(挂机升级突破!$BD$80:$BD$85,卡牌消耗!L84),"")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682</v>
      </c>
      <c r="AB84" s="14">
        <f t="shared" si="20"/>
        <v>587625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5230</v>
      </c>
      <c r="AY84" s="61">
        <f>SUM(AX$5:AX84)</f>
        <v>228027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805</v>
      </c>
      <c r="S85" s="14">
        <f>ROUND(INDEX(挂机升级突破!$AT$65:$BC$85,L85,MATCH(R85,挂机升级突破!$AT$63:$BC$63,0))*INDEX($B$5:$F$5,K85)/5,0)*5</f>
        <v>0</v>
      </c>
      <c r="T85" s="14" t="str">
        <f>IF(INDEX(挂机升级突破!$AS$65:$AS$85,卡牌消耗!L85)&gt;0,"灵玉","")</f>
        <v/>
      </c>
      <c r="U85" s="14" t="str">
        <f>IF(INDEX(挂机升级突破!$AS$65:$AS$85,卡牌消耗!L85)&gt;0,INDEX(挂机升级突破!$BD$80:$BD$85,卡牌消耗!L85),"")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682</v>
      </c>
      <c r="AB85" s="14">
        <f t="shared" si="20"/>
        <v>469875</v>
      </c>
      <c r="AC85" s="72" t="str">
        <f t="shared" si="21"/>
        <v>盖文碎片</v>
      </c>
      <c r="AD85" s="14">
        <f t="shared" si="29"/>
        <v>160</v>
      </c>
      <c r="AS85" s="61" t="s">
        <v>522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0">
        <f t="shared" ref="AX85:AX93" si="33">INT(AT$76*AW85)</f>
        <v>3607</v>
      </c>
      <c r="AY85" s="61">
        <f>SUM(AX$5:AX85)</f>
        <v>231634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805</v>
      </c>
      <c r="S86" s="14">
        <f>ROUND(INDEX(挂机升级突破!$AT$65:$BC$85,L86,MATCH(R86,挂机升级突破!$AT$63:$BC$63,0))*INDEX($B$5:$F$5,K86)/5,0)*5</f>
        <v>0</v>
      </c>
      <c r="T86" s="14" t="str">
        <f>IF(INDEX(挂机升级突破!$AS$65:$AS$85,卡牌消耗!L86)&gt;0,"灵玉","")</f>
        <v/>
      </c>
      <c r="U86" s="14" t="str">
        <f>IF(INDEX(挂机升级突破!$AS$65:$AS$85,卡牌消耗!L86)&gt;0,INDEX(挂机升级突破!$BD$80:$BD$85,卡牌消耗!L86),"")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682</v>
      </c>
      <c r="AB86" s="14">
        <f t="shared" si="20"/>
        <v>650681.25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48272</v>
      </c>
      <c r="AU86" s="61">
        <v>82</v>
      </c>
      <c r="AV86" s="61">
        <v>21</v>
      </c>
      <c r="AW86" s="21">
        <f t="shared" si="32"/>
        <v>8.5714285714285715E-2</v>
      </c>
      <c r="AX86" s="100">
        <f t="shared" si="33"/>
        <v>3787</v>
      </c>
      <c r="AY86" s="61">
        <f>SUM(AX$5:AX86)</f>
        <v>235421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805</v>
      </c>
      <c r="S87" s="14">
        <f>ROUND(INDEX(挂机升级突破!$AT$65:$BC$85,L87,MATCH(R87,挂机升级突破!$AT$63:$BC$63,0))*INDEX($B$5:$F$5,K87)/5,0)*5</f>
        <v>10</v>
      </c>
      <c r="T87" s="14" t="str">
        <f>IF(INDEX(挂机升级突破!$AS$65:$AS$85,卡牌消耗!L87)&gt;0,"灵玉","")</f>
        <v/>
      </c>
      <c r="U87" s="14" t="str">
        <f>IF(INDEX(挂机升级突破!$AS$65:$AS$85,卡牌消耗!L87)&gt;0,INDEX(挂机升级突破!$BD$80:$BD$85,卡牌消耗!L87),"")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682</v>
      </c>
      <c r="AB87" s="14">
        <f t="shared" si="20"/>
        <v>1457456.25</v>
      </c>
      <c r="AC87" s="72" t="str">
        <f t="shared" si="21"/>
        <v>盖文碎片</v>
      </c>
      <c r="AD87" s="14">
        <f t="shared" si="29"/>
        <v>320</v>
      </c>
      <c r="AS87" s="61" t="s">
        <v>520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0">
        <f t="shared" si="33"/>
        <v>3968</v>
      </c>
      <c r="AY87" s="61">
        <f>SUM(AX$5:AX87)</f>
        <v>239389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806</v>
      </c>
      <c r="S88" s="14">
        <f>ROUND(INDEX(挂机升级突破!$AT$65:$BC$85,L88,MATCH(R88,挂机升级突破!$AT$63:$BC$63,0))*INDEX($B$5:$F$5,K88)/5,0)*5</f>
        <v>0</v>
      </c>
      <c r="T88" s="14" t="str">
        <f>IF(INDEX(挂机升级突破!$AS$65:$AS$85,卡牌消耗!L88)&gt;0,"灵玉","")</f>
        <v/>
      </c>
      <c r="U88" s="14" t="str">
        <f>IF(INDEX(挂机升级突破!$AS$65:$AS$85,卡牌消耗!L88)&gt;0,INDEX(挂机升级突破!$BD$80:$BD$85,卡牌消耗!L88),"")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682</v>
      </c>
      <c r="AB88" s="14">
        <f t="shared" si="20"/>
        <v>89825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0">
        <f t="shared" si="33"/>
        <v>4148</v>
      </c>
      <c r="AY88" s="61">
        <f>SUM(AX$5:AX88)</f>
        <v>243537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806</v>
      </c>
      <c r="S89" s="14">
        <f>ROUND(INDEX(挂机升级突破!$AT$65:$BC$85,L89,MATCH(R89,挂机升级突破!$AT$63:$BC$63,0))*INDEX($B$5:$F$5,K89)/5,0)*5</f>
        <v>0</v>
      </c>
      <c r="T89" s="14" t="str">
        <f>IF(INDEX(挂机升级突破!$AS$65:$AS$85,卡牌消耗!L89)&gt;0,"灵玉","")</f>
        <v/>
      </c>
      <c r="U89" s="14" t="str">
        <f>IF(INDEX(挂机升级突破!$AS$65:$AS$85,卡牌消耗!L89)&gt;0,INDEX(挂机升级突破!$BD$80:$BD$85,卡牌消耗!L89),"")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682</v>
      </c>
      <c r="AB89" s="14">
        <f t="shared" si="20"/>
        <v>391750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0">
        <f t="shared" si="33"/>
        <v>4328</v>
      </c>
      <c r="AY89" s="61">
        <f>SUM(AX$5:AX89)</f>
        <v>247865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806</v>
      </c>
      <c r="S90" s="14">
        <f>ROUND(INDEX(挂机升级突破!$AT$65:$BC$85,L90,MATCH(R90,挂机升级突破!$AT$63:$BC$63,0))*INDEX($B$5:$F$5,K90)/5,0)*5</f>
        <v>0</v>
      </c>
      <c r="T90" s="14" t="str">
        <f>IF(INDEX(挂机升级突破!$AS$65:$AS$85,卡牌消耗!L90)&gt;0,"灵玉","")</f>
        <v/>
      </c>
      <c r="U90" s="14" t="str">
        <f>IF(INDEX(挂机升级突破!$AS$65:$AS$85,卡牌消耗!L90)&gt;0,INDEX(挂机升级突破!$BD$80:$BD$85,卡牌消耗!L90),"")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682</v>
      </c>
      <c r="AB90" s="14">
        <f t="shared" si="20"/>
        <v>313250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0">
        <f t="shared" si="33"/>
        <v>4509</v>
      </c>
      <c r="AY90" s="61">
        <f>SUM(AX$5:AX90)</f>
        <v>252374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806</v>
      </c>
      <c r="S91" s="14">
        <f>ROUND(INDEX(挂机升级突破!$AT$65:$BC$85,L91,MATCH(R91,挂机升级突破!$AT$63:$BC$63,0))*INDEX($B$5:$F$5,K91)/5,0)*5</f>
        <v>0</v>
      </c>
      <c r="T91" s="14" t="str">
        <f>IF(INDEX(挂机升级突破!$AS$65:$AS$85,卡牌消耗!L91)&gt;0,"灵玉","")</f>
        <v/>
      </c>
      <c r="U91" s="14" t="str">
        <f>IF(INDEX(挂机升级突破!$AS$65:$AS$85,卡牌消耗!L91)&gt;0,INDEX(挂机升级突破!$BD$80:$BD$85,卡牌消耗!L91),"")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682</v>
      </c>
      <c r="AB91" s="14">
        <f t="shared" si="20"/>
        <v>433787.5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0">
        <f t="shared" si="33"/>
        <v>4689</v>
      </c>
      <c r="AY91" s="61">
        <f>SUM(AX$5:AX91)</f>
        <v>257063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807</v>
      </c>
      <c r="S92" s="14">
        <f>ROUND(INDEX(挂机升级突破!$AT$65:$BC$85,L92,MATCH(R92,挂机升级突破!$AT$63:$BC$63,0))*INDEX($B$5:$F$5,K92)/5,0)*5</f>
        <v>0</v>
      </c>
      <c r="T92" s="14" t="str">
        <f>IF(INDEX(挂机升级突破!$AS$65:$AS$85,卡牌消耗!L92)&gt;0,"灵玉","")</f>
        <v/>
      </c>
      <c r="U92" s="14" t="str">
        <f>IF(INDEX(挂机升级突破!$AS$65:$AS$85,卡牌消耗!L92)&gt;0,INDEX(挂机升级突破!$BD$80:$BD$85,卡牌消耗!L92),"")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682</v>
      </c>
      <c r="AB92" s="14">
        <f t="shared" si="20"/>
        <v>971637.5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0">
        <f t="shared" si="33"/>
        <v>4869</v>
      </c>
      <c r="AY92" s="61">
        <f>SUM(AX$5:AX92)</f>
        <v>261932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807</v>
      </c>
      <c r="S93" s="14">
        <f>ROUND(INDEX(挂机升级突破!$AT$65:$BC$85,L93,MATCH(R93,挂机升级突破!$AT$63:$BC$63,0))*INDEX($B$5:$F$5,K93)/5,0)*5</f>
        <v>0</v>
      </c>
      <c r="T93" s="14" t="str">
        <f>IF(INDEX(挂机升级突破!$AS$65:$AS$85,卡牌消耗!L93)&gt;0,"灵玉","")</f>
        <v/>
      </c>
      <c r="U93" s="14" t="str">
        <f>IF(INDEX(挂机升级突破!$AS$65:$AS$85,卡牌消耗!L93)&gt;0,INDEX(挂机升级突破!$BD$80:$BD$85,卡牌消耗!L93),"")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682</v>
      </c>
      <c r="AB93" s="14">
        <f t="shared" si="20"/>
        <v>89825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0">
        <f t="shared" si="33"/>
        <v>5050</v>
      </c>
      <c r="AY93" s="61">
        <f>SUM(AX$5:AX93)</f>
        <v>266982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807</v>
      </c>
      <c r="S94" s="14">
        <f>ROUND(INDEX(挂机升级突破!$AT$65:$BC$85,L94,MATCH(R94,挂机升级突破!$AT$63:$BC$63,0))*INDEX($B$5:$F$5,K94)/5,0)*5</f>
        <v>0</v>
      </c>
      <c r="T94" s="14" t="str">
        <f>IF(INDEX(挂机升级突破!$AS$65:$AS$85,卡牌消耗!L94)&gt;0,"灵玉","")</f>
        <v/>
      </c>
      <c r="U94" s="14" t="str">
        <f>IF(INDEX(挂机升级突破!$AS$65:$AS$85,卡牌消耗!L94)&gt;0,INDEX(挂机升级突破!$BD$80:$BD$85,卡牌消耗!L94),"")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682</v>
      </c>
      <c r="AB94" s="14">
        <f t="shared" si="20"/>
        <v>391750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5713</v>
      </c>
      <c r="AY94" s="61">
        <f>SUM(AX$5:AX94)</f>
        <v>272695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807</v>
      </c>
      <c r="S95" s="14">
        <f>ROUND(INDEX(挂机升级突破!$AT$65:$BC$85,L95,MATCH(R95,挂机升级突破!$AT$63:$BC$63,0))*INDEX($B$5:$F$5,K95)/5,0)*5</f>
        <v>0</v>
      </c>
      <c r="T95" s="14" t="str">
        <f>IF(INDEX(挂机升级突破!$AS$65:$AS$85,卡牌消耗!L95)&gt;0,"灵玉","")</f>
        <v/>
      </c>
      <c r="U95" s="14" t="str">
        <f>IF(INDEX(挂机升级突破!$AS$65:$AS$85,卡牌消耗!L95)&gt;0,INDEX(挂机升级突破!$BD$80:$BD$85,卡牌消耗!L95),"")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682</v>
      </c>
      <c r="AB95" s="14">
        <f t="shared" si="20"/>
        <v>313250</v>
      </c>
      <c r="AC95" s="72" t="str">
        <f t="shared" si="21"/>
        <v>南御夫碎片</v>
      </c>
      <c r="AD95" s="14">
        <f t="shared" si="29"/>
        <v>120</v>
      </c>
      <c r="AS95" s="61" t="s">
        <v>522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0">
        <f t="shared" ref="AX95:AX104" si="35">INT(AT$86*AW95)</f>
        <v>3940</v>
      </c>
      <c r="AY95" s="61">
        <f>SUM(AX$5:AX95)</f>
        <v>276635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IF(L96&gt;1,INDEX(挂机升级突破!$BG$49:$BG$69,卡牌消耗!L96),"")</f>
        <v>15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835</v>
      </c>
      <c r="S96" s="14">
        <f>ROUND(INDEX(挂机升级突破!$AT$65:$BC$85,L96,MATCH(R96,挂机升级突破!$AT$63:$BC$63,0))*INDEX($B$5:$F$5,K96)/5,0)*5</f>
        <v>0</v>
      </c>
      <c r="T96" s="14" t="s">
        <v>836</v>
      </c>
      <c r="U96" s="14">
        <f>ROUND(INDEX(挂机升级突破!$AT$65:$BC$85,L96,MATCH(T96,挂机升级突破!$AT$63:$BC$63,0))*INDEX($B$5:$F$5,K96)/5,0)*5</f>
        <v>0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682</v>
      </c>
      <c r="AB96" s="14">
        <f t="shared" si="20"/>
        <v>433787.5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52075</v>
      </c>
      <c r="AU96" s="61">
        <v>92</v>
      </c>
      <c r="AV96" s="61">
        <v>21</v>
      </c>
      <c r="AW96" s="21">
        <f t="shared" si="34"/>
        <v>8.5714285714285715E-2</v>
      </c>
      <c r="AX96" s="100">
        <f t="shared" si="35"/>
        <v>4137</v>
      </c>
      <c r="AY96" s="61">
        <f>SUM(AX$5:AX96)</f>
        <v>280772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IF(L97&gt;1,INDEX(挂机升级突破!$BG$49:$BG$69,卡牌消耗!L97),"")</f>
        <v>45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835</v>
      </c>
      <c r="S97" s="14">
        <f>ROUND(INDEX(挂机升级突破!$AT$65:$BC$85,L97,MATCH(R97,挂机升级突破!$AT$63:$BC$63,0))*INDEX($B$5:$F$5,K97)/5,0)*5</f>
        <v>0</v>
      </c>
      <c r="T97" s="14" t="s">
        <v>836</v>
      </c>
      <c r="U97" s="14">
        <f>ROUND(INDEX(挂机升级突破!$AT$65:$BC$85,L97,MATCH(T97,挂机升级突破!$AT$63:$BC$63,0))*INDEX($B$5:$F$5,K97)/5,0)*5</f>
        <v>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682</v>
      </c>
      <c r="AB97" s="14">
        <f t="shared" si="20"/>
        <v>971637.5</v>
      </c>
      <c r="AC97" s="72" t="str">
        <f t="shared" si="21"/>
        <v>南御夫碎片</v>
      </c>
      <c r="AD97" s="14">
        <f t="shared" si="29"/>
        <v>240</v>
      </c>
      <c r="AS97" s="61" t="s">
        <v>520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0">
        <f t="shared" si="35"/>
        <v>4334</v>
      </c>
      <c r="AY97" s="61">
        <f>SUM(AX$5:AX97)</f>
        <v>285106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IF(L98&gt;1,INDEX(挂机升级突破!$BG$49:$BG$69,卡牌消耗!L98),"")</f>
        <v>60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835</v>
      </c>
      <c r="S98" s="14">
        <f>ROUND(INDEX(挂机升级突破!$AT$65:$BC$85,L98,MATCH(R98,挂机升级突破!$AT$63:$BC$63,0))*INDEX($B$5:$F$5,K98)/5,0)*5</f>
        <v>0</v>
      </c>
      <c r="T98" s="14" t="s">
        <v>836</v>
      </c>
      <c r="U98" s="14">
        <f>ROUND(INDEX(挂机升级突破!$AT$65:$BC$85,L98,MATCH(T98,挂机升级突破!$AT$63:$BC$63,0))*INDEX($B$5:$F$5,K98)/5,0)*5</f>
        <v>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682</v>
      </c>
      <c r="AB98" s="14">
        <f t="shared" si="20"/>
        <v>62877.499999999993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0">
        <f t="shared" si="35"/>
        <v>4531</v>
      </c>
      <c r="AY98" s="61">
        <f>SUM(AX$5:AX98)</f>
        <v>289637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IF(L99&gt;1,INDEX(挂机升级突破!$BG$49:$BG$69,卡牌消耗!L99),"")</f>
        <v>90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835</v>
      </c>
      <c r="S99" s="14">
        <f>ROUND(INDEX(挂机升级突破!$AT$65:$BC$85,L99,MATCH(R99,挂机升级突破!$AT$63:$BC$63,0))*INDEX($B$5:$F$5,K99)/5,0)*5</f>
        <v>0</v>
      </c>
      <c r="T99" s="14" t="s">
        <v>836</v>
      </c>
      <c r="U99" s="14">
        <f>ROUND(INDEX(挂机升级突破!$AT$65:$BC$85,L99,MATCH(T99,挂机升级突破!$AT$63:$BC$63,0))*INDEX($B$5:$F$5,K99)/5,0)*5</f>
        <v>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682</v>
      </c>
      <c r="AB99" s="14">
        <f t="shared" si="20"/>
        <v>274225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0">
        <f t="shared" si="35"/>
        <v>4728</v>
      </c>
      <c r="AY99" s="61">
        <f>SUM(AX$5:AX99)</f>
        <v>294365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IF(L100&gt;1,INDEX(挂机升级突破!$BG$49:$BG$69,卡牌消耗!L100),"")</f>
        <v>90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835</v>
      </c>
      <c r="S100" s="14">
        <f>ROUND(INDEX(挂机升级突破!$AT$65:$BC$85,L100,MATCH(R100,挂机升级突破!$AT$63:$BC$63,0))*INDEX($B$5:$F$5,K100)/5,0)*5</f>
        <v>0</v>
      </c>
      <c r="T100" s="14" t="s">
        <v>836</v>
      </c>
      <c r="U100" s="14">
        <f>ROUND(INDEX(挂机升级突破!$AT$65:$BC$85,L100,MATCH(T100,挂机升级突破!$AT$63:$BC$63,0))*INDEX($B$5:$F$5,K100)/5,0)*5</f>
        <v>0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682</v>
      </c>
      <c r="AB100" s="14">
        <f t="shared" si="20"/>
        <v>219275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0">
        <f t="shared" si="35"/>
        <v>4925</v>
      </c>
      <c r="AY100" s="61">
        <f>SUM(AX$5:AX100)</f>
        <v>299290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14" t="str">
        <f>IF(INDEX(挂机升级突破!$AS$65:$AS$85,卡牌消耗!L101)&gt;0,"灵玉","")</f>
        <v/>
      </c>
      <c r="U101" s="14" t="str">
        <f>IF(INDEX(挂机升级突破!$AS$65:$AS$85,卡牌消耗!L101)&gt;0,INDEX(挂机升级突破!$BD$80:$BD$85,卡牌消耗!L101),"")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682</v>
      </c>
      <c r="AB101" s="14">
        <f t="shared" si="20"/>
        <v>303651.25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0">
        <f t="shared" si="35"/>
        <v>5122</v>
      </c>
      <c r="AY101" s="61">
        <f>SUM(AX$5:AX101)</f>
        <v>304412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14" t="str">
        <f>IF(INDEX(挂机升级突破!$AS$65:$AS$85,卡牌消耗!L102)&gt;0,"灵玉","")</f>
        <v/>
      </c>
      <c r="U102" s="14" t="str">
        <f>IF(INDEX(挂机升级突破!$AS$65:$AS$85,卡牌消耗!L102)&gt;0,INDEX(挂机升级突破!$BD$80:$BD$85,卡牌消耗!L102),"")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682</v>
      </c>
      <c r="AB102" s="14">
        <f t="shared" si="20"/>
        <v>680146.25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0">
        <f t="shared" si="35"/>
        <v>5319</v>
      </c>
      <c r="AY102" s="61">
        <f>SUM(AX$5:AX102)</f>
        <v>309731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14" t="str">
        <f>IF(INDEX(挂机升级突破!$AS$65:$AS$85,卡牌消耗!L103)&gt;0,"灵玉","")</f>
        <v/>
      </c>
      <c r="U103" s="14" t="str">
        <f>IF(INDEX(挂机升级突破!$AS$65:$AS$85,卡牌消耗!L103)&gt;0,INDEX(挂机升级突破!$BD$80:$BD$85,卡牌消耗!L103),"")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682</v>
      </c>
      <c r="AB103" s="14">
        <f t="shared" ref="AB103:AB166" si="44">INDEX($N$13:$Q$17,Z103,INDEX($C$38:$C$75,X103)-1)</f>
        <v>89825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0">
        <f t="shared" si="35"/>
        <v>5516</v>
      </c>
      <c r="AY103" s="61">
        <f>SUM(AX$5:AX103)</f>
        <v>315247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14" t="str">
        <f>IF(INDEX(挂机升级突破!$AS$65:$AS$85,卡牌消耗!L104)&gt;0,"灵玉","")</f>
        <v/>
      </c>
      <c r="U104" s="14" t="str">
        <f>IF(INDEX(挂机升级突破!$AS$65:$AS$85,卡牌消耗!L104)&gt;0,INDEX(挂机升级突破!$BD$80:$BD$85,卡牌消耗!L104),"")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682</v>
      </c>
      <c r="AB104" s="14">
        <f t="shared" si="44"/>
        <v>391750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0">
        <f t="shared" si="35"/>
        <v>5713</v>
      </c>
      <c r="AY104" s="61">
        <f>SUM(AX$5:AX104)</f>
        <v>320960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805</v>
      </c>
      <c r="S105" s="14">
        <f>ROUND(INDEX(挂机升级突破!$AT$65:$BC$85,L105,MATCH(R105,挂机升级突破!$AT$63:$BC$63,0))*INDEX($B$5:$F$5,K105)/5,0)*5</f>
        <v>0</v>
      </c>
      <c r="T105" s="14" t="str">
        <f>IF(INDEX(挂机升级突破!$AS$65:$AS$85,卡牌消耗!L105)&gt;0,"灵玉","")</f>
        <v/>
      </c>
      <c r="U105" s="14" t="str">
        <f>IF(INDEX(挂机升级突破!$AS$65:$AS$85,卡牌消耗!L105)&gt;0,INDEX(挂机升级突破!$BD$80:$BD$85,卡牌消耗!L105),"")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682</v>
      </c>
      <c r="AB105" s="14">
        <f t="shared" si="44"/>
        <v>313250</v>
      </c>
      <c r="AC105" s="72" t="str">
        <f t="shared" si="45"/>
        <v>吕仙宫碎片</v>
      </c>
      <c r="AD105" s="14">
        <f t="shared" si="36"/>
        <v>120</v>
      </c>
      <c r="AS105" s="61" t="s">
        <v>522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4597</v>
      </c>
      <c r="AY105" s="61">
        <f>SUM(AX$5:AX105)</f>
        <v>325557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805</v>
      </c>
      <c r="S106" s="14">
        <f>ROUND(INDEX(挂机升级突破!$AT$65:$BC$85,L106,MATCH(R106,挂机升级突破!$AT$63:$BC$63,0))*INDEX($B$5:$F$5,K106)/5,0)*5</f>
        <v>0</v>
      </c>
      <c r="T106" s="14" t="str">
        <f>IF(INDEX(挂机升级突破!$AS$65:$AS$85,卡牌消耗!L106)&gt;0,"灵玉","")</f>
        <v/>
      </c>
      <c r="U106" s="14" t="str">
        <f>IF(INDEX(挂机升级突破!$AS$65:$AS$85,卡牌消耗!L106)&gt;0,INDEX(挂机升级突破!$BD$80:$BD$85,卡牌消耗!L106),"")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682</v>
      </c>
      <c r="AB106" s="14">
        <f t="shared" si="44"/>
        <v>433787.5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56314</v>
      </c>
      <c r="AU106" s="61">
        <v>102</v>
      </c>
      <c r="AV106" s="61">
        <v>21</v>
      </c>
      <c r="AW106" s="21">
        <f t="shared" si="46"/>
        <v>8.5714285714285715E-2</v>
      </c>
      <c r="AX106" s="100">
        <f t="shared" ref="AX106:AX114" si="47">INT(AT$106*AW106)</f>
        <v>4826</v>
      </c>
      <c r="AY106" s="61">
        <f>SUM(AX$5:AX106)</f>
        <v>330383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805</v>
      </c>
      <c r="S107" s="14">
        <f>ROUND(INDEX(挂机升级突破!$AT$65:$BC$85,L107,MATCH(R107,挂机升级突破!$AT$63:$BC$63,0))*INDEX($B$5:$F$5,K107)/5,0)*5</f>
        <v>0</v>
      </c>
      <c r="T107" s="14" t="str">
        <f>IF(INDEX(挂机升级突破!$AS$65:$AS$85,卡牌消耗!L107)&gt;0,"灵玉","")</f>
        <v/>
      </c>
      <c r="U107" s="14" t="str">
        <f>IF(INDEX(挂机升级突破!$AS$65:$AS$85,卡牌消耗!L107)&gt;0,INDEX(挂机升级突破!$BD$80:$BD$85,卡牌消耗!L107),"")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682</v>
      </c>
      <c r="AB107" s="14">
        <f t="shared" si="44"/>
        <v>971637.5</v>
      </c>
      <c r="AC107" s="72" t="str">
        <f t="shared" si="45"/>
        <v>吕仙宫碎片</v>
      </c>
      <c r="AD107" s="14">
        <f t="shared" si="36"/>
        <v>240</v>
      </c>
      <c r="AS107" s="61" t="s">
        <v>520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0">
        <f t="shared" si="47"/>
        <v>5056</v>
      </c>
      <c r="AY107" s="61">
        <f>SUM(AX$5:AX107)</f>
        <v>335439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805</v>
      </c>
      <c r="S108" s="14">
        <f>ROUND(INDEX(挂机升级突破!$AT$65:$BC$85,L108,MATCH(R108,挂机升级突破!$AT$63:$BC$63,0))*INDEX($B$5:$F$5,K108)/5,0)*5</f>
        <v>5</v>
      </c>
      <c r="T108" s="14" t="str">
        <f>IF(INDEX(挂机升级突破!$AS$65:$AS$85,卡牌消耗!L108)&gt;0,"灵玉","")</f>
        <v/>
      </c>
      <c r="U108" s="14" t="str">
        <f>IF(INDEX(挂机升级突破!$AS$65:$AS$85,卡牌消耗!L108)&gt;0,INDEX(挂机升级突破!$BD$80:$BD$85,卡牌消耗!L108),"")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682</v>
      </c>
      <c r="AB108" s="14">
        <f t="shared" si="44"/>
        <v>62877.499999999993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0">
        <f t="shared" si="47"/>
        <v>5286</v>
      </c>
      <c r="AY108" s="61">
        <f>SUM(AX$5:AX108)</f>
        <v>340725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806</v>
      </c>
      <c r="S109" s="14">
        <f>ROUND(INDEX(挂机升级突破!$AT$65:$BC$85,L109,MATCH(R109,挂机升级突破!$AT$63:$BC$63,0))*INDEX($B$5:$F$5,K109)/5,0)*5</f>
        <v>0</v>
      </c>
      <c r="T109" s="14" t="str">
        <f>IF(INDEX(挂机升级突破!$AS$65:$AS$85,卡牌消耗!L109)&gt;0,"灵玉","")</f>
        <v/>
      </c>
      <c r="U109" s="14" t="str">
        <f>IF(INDEX(挂机升级突破!$AS$65:$AS$85,卡牌消耗!L109)&gt;0,INDEX(挂机升级突破!$BD$80:$BD$85,卡牌消耗!L109),"")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682</v>
      </c>
      <c r="AB109" s="14">
        <f t="shared" si="44"/>
        <v>274225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0">
        <f t="shared" si="47"/>
        <v>5516</v>
      </c>
      <c r="AY109" s="61">
        <f>SUM(AX$5:AX109)</f>
        <v>346241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806</v>
      </c>
      <c r="S110" s="14">
        <f>ROUND(INDEX(挂机升级突破!$AT$65:$BC$85,L110,MATCH(R110,挂机升级突破!$AT$63:$BC$63,0))*INDEX($B$5:$F$5,K110)/5,0)*5</f>
        <v>0</v>
      </c>
      <c r="T110" s="14" t="str">
        <f>IF(INDEX(挂机升级突破!$AS$65:$AS$85,卡牌消耗!L110)&gt;0,"灵玉","")</f>
        <v/>
      </c>
      <c r="U110" s="14" t="str">
        <f>IF(INDEX(挂机升级突破!$AS$65:$AS$85,卡牌消耗!L110)&gt;0,INDEX(挂机升级突破!$BD$80:$BD$85,卡牌消耗!L110),"")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682</v>
      </c>
      <c r="AB110" s="14">
        <f t="shared" si="44"/>
        <v>219275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0">
        <f t="shared" si="47"/>
        <v>5746</v>
      </c>
      <c r="AY110" s="61">
        <f>SUM(AX$5:AX110)</f>
        <v>351987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806</v>
      </c>
      <c r="S111" s="14">
        <f>ROUND(INDEX(挂机升级突破!$AT$65:$BC$85,L111,MATCH(R111,挂机升级突破!$AT$63:$BC$63,0))*INDEX($B$5:$F$5,K111)/5,0)*5</f>
        <v>0</v>
      </c>
      <c r="T111" s="14" t="str">
        <f>IF(INDEX(挂机升级突破!$AS$65:$AS$85,卡牌消耗!L111)&gt;0,"灵玉","")</f>
        <v/>
      </c>
      <c r="U111" s="14" t="str">
        <f>IF(INDEX(挂机升级突破!$AS$65:$AS$85,卡牌消耗!L111)&gt;0,INDEX(挂机升级突破!$BD$80:$BD$85,卡牌消耗!L111),"")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682</v>
      </c>
      <c r="AB111" s="14">
        <f t="shared" si="44"/>
        <v>303651.25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0">
        <f t="shared" si="47"/>
        <v>5976</v>
      </c>
      <c r="AY111" s="61">
        <f>SUM(AX$5:AX111)</f>
        <v>357963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806</v>
      </c>
      <c r="S112" s="14">
        <f>ROUND(INDEX(挂机升级突破!$AT$65:$BC$85,L112,MATCH(R112,挂机升级突破!$AT$63:$BC$63,0))*INDEX($B$5:$F$5,K112)/5,0)*5</f>
        <v>0</v>
      </c>
      <c r="T112" s="14" t="str">
        <f>IF(INDEX(挂机升级突破!$AS$65:$AS$85,卡牌消耗!L112)&gt;0,"灵玉","")</f>
        <v/>
      </c>
      <c r="U112" s="14" t="str">
        <f>IF(INDEX(挂机升级突破!$AS$65:$AS$85,卡牌消耗!L112)&gt;0,INDEX(挂机升级突破!$BD$80:$BD$85,卡牌消耗!L112),"")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682</v>
      </c>
      <c r="AB112" s="14">
        <f t="shared" si="44"/>
        <v>680146.25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0">
        <f t="shared" si="47"/>
        <v>6206</v>
      </c>
      <c r="AY112" s="61">
        <f>SUM(AX$5:AX112)</f>
        <v>364169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807</v>
      </c>
      <c r="S113" s="14">
        <f>ROUND(INDEX(挂机升级突破!$AT$65:$BC$85,L113,MATCH(R113,挂机升级突破!$AT$63:$BC$63,0))*INDEX($B$5:$F$5,K113)/5,0)*5</f>
        <v>0</v>
      </c>
      <c r="T113" s="14" t="str">
        <f>IF(INDEX(挂机升级突破!$AS$65:$AS$85,卡牌消耗!L113)&gt;0,"灵玉","")</f>
        <v/>
      </c>
      <c r="U113" s="14" t="str">
        <f>IF(INDEX(挂机升级突破!$AS$65:$AS$85,卡牌消耗!L113)&gt;0,INDEX(挂机升级突破!$BD$80:$BD$85,卡牌消耗!L113),"")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682</v>
      </c>
      <c r="AB113" s="14">
        <f t="shared" si="44"/>
        <v>62877.499999999993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0">
        <f t="shared" si="47"/>
        <v>6435</v>
      </c>
      <c r="AY113" s="61">
        <f>SUM(AX$5:AX113)</f>
        <v>370604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807</v>
      </c>
      <c r="S114" s="14">
        <f>ROUND(INDEX(挂机升级突破!$AT$65:$BC$85,L114,MATCH(R114,挂机升级突破!$AT$63:$BC$63,0))*INDEX($B$5:$F$5,K114)/5,0)*5</f>
        <v>0</v>
      </c>
      <c r="T114" s="14" t="str">
        <f>IF(INDEX(挂机升级突破!$AS$65:$AS$85,卡牌消耗!L114)&gt;0,"灵玉","")</f>
        <v/>
      </c>
      <c r="U114" s="14" t="str">
        <f>IF(INDEX(挂机升级突破!$AS$65:$AS$85,卡牌消耗!L114)&gt;0,INDEX(挂机升级突破!$BD$80:$BD$85,卡牌消耗!L114),"")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682</v>
      </c>
      <c r="AB114" s="14">
        <f t="shared" si="44"/>
        <v>274225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0">
        <f t="shared" si="47"/>
        <v>6665</v>
      </c>
      <c r="AY114" s="61">
        <f>SUM(AX$5:AX114)</f>
        <v>377269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807</v>
      </c>
      <c r="S115" s="14">
        <f>ROUND(INDEX(挂机升级突破!$AT$65:$BC$85,L115,MATCH(R115,挂机升级突破!$AT$63:$BC$63,0))*INDEX($B$5:$F$5,K115)/5,0)*5</f>
        <v>0</v>
      </c>
      <c r="T115" s="14" t="str">
        <f>IF(INDEX(挂机升级突破!$AS$65:$AS$85,卡牌消耗!L115)&gt;0,"灵玉","")</f>
        <v/>
      </c>
      <c r="U115" s="14" t="str">
        <f>IF(INDEX(挂机升级突破!$AS$65:$AS$85,卡牌消耗!L115)&gt;0,INDEX(挂机升级突破!$BD$80:$BD$85,卡牌消耗!L115),"")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682</v>
      </c>
      <c r="AB115" s="14">
        <f t="shared" si="44"/>
        <v>219275</v>
      </c>
      <c r="AC115" s="72" t="str">
        <f t="shared" si="45"/>
        <v>常服夏铃碎片</v>
      </c>
      <c r="AD115" s="14">
        <f t="shared" si="36"/>
        <v>80</v>
      </c>
      <c r="AS115" s="61" t="s">
        <v>522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4185</v>
      </c>
      <c r="AY115" s="61">
        <f>SUM(AX$5:AX115)</f>
        <v>381454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807</v>
      </c>
      <c r="S116" s="14">
        <f>ROUND(INDEX(挂机升级突破!$AT$65:$BC$85,L116,MATCH(R116,挂机升级突破!$AT$63:$BC$63,0))*INDEX($B$5:$F$5,K116)/5,0)*5</f>
        <v>0</v>
      </c>
      <c r="T116" s="14" t="str">
        <f>IF(INDEX(挂机升级突破!$AS$65:$AS$85,卡牌消耗!L116)&gt;0,"灵玉","")</f>
        <v/>
      </c>
      <c r="U116" s="14" t="str">
        <f>IF(INDEX(挂机升级突破!$AS$65:$AS$85,卡牌消耗!L116)&gt;0,INDEX(挂机升级突破!$BD$80:$BD$85,卡牌消耗!L116),"")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682</v>
      </c>
      <c r="AB116" s="14">
        <f t="shared" si="44"/>
        <v>303651.25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60693</v>
      </c>
      <c r="AU116" s="61">
        <v>112</v>
      </c>
      <c r="AV116" s="61">
        <v>11</v>
      </c>
      <c r="AW116" s="21">
        <f t="shared" si="48"/>
        <v>7.586206896551724E-2</v>
      </c>
      <c r="AX116" s="100">
        <f t="shared" ref="AX116:AX124" si="49">INT(AT$116*AW116)</f>
        <v>4604</v>
      </c>
      <c r="AY116" s="61">
        <f>SUM(AX$5:AX116)</f>
        <v>386058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IF(L117&gt;1,INDEX(挂机升级突破!$BG$49:$BG$69,卡牌消耗!L117),"")</f>
        <v>15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835</v>
      </c>
      <c r="S117" s="14">
        <f>ROUND(INDEX(挂机升级突破!$AT$65:$BC$85,L117,MATCH(R117,挂机升级突破!$AT$63:$BC$63,0))*INDEX($B$5:$F$5,K117)/5,0)*5</f>
        <v>0</v>
      </c>
      <c r="T117" s="14" t="s">
        <v>836</v>
      </c>
      <c r="U117" s="14">
        <f>ROUND(INDEX(挂机升级突破!$AT$65:$BC$85,L117,MATCH(T117,挂机升级突破!$AT$63:$BC$63,0))*INDEX($B$5:$F$5,K117)/5,0)*5</f>
        <v>0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682</v>
      </c>
      <c r="AB117" s="14">
        <f t="shared" si="44"/>
        <v>680146.25</v>
      </c>
      <c r="AC117" s="72" t="str">
        <f t="shared" si="45"/>
        <v>常服夏铃碎片</v>
      </c>
      <c r="AD117" s="14">
        <f t="shared" si="36"/>
        <v>160</v>
      </c>
      <c r="AS117" s="61" t="s">
        <v>520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0">
        <f t="shared" si="49"/>
        <v>5022</v>
      </c>
      <c r="AY117" s="61">
        <f>SUM(AX$5:AX117)</f>
        <v>391080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IF(L118&gt;1,INDEX(挂机升级突破!$BG$49:$BG$69,卡牌消耗!L118),"")</f>
        <v>45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835</v>
      </c>
      <c r="S118" s="14">
        <f>ROUND(INDEX(挂机升级突破!$AT$65:$BC$85,L118,MATCH(R118,挂机升级突破!$AT$63:$BC$63,0))*INDEX($B$5:$F$5,K118)/5,0)*5</f>
        <v>0</v>
      </c>
      <c r="T118" s="14" t="s">
        <v>836</v>
      </c>
      <c r="U118" s="14">
        <f>ROUND(INDEX(挂机升级突破!$AT$65:$BC$85,L118,MATCH(T118,挂机升级突破!$AT$63:$BC$63,0))*INDEX($B$5:$F$5,K118)/5,0)*5</f>
        <v>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682</v>
      </c>
      <c r="AB118" s="14">
        <f t="shared" si="44"/>
        <v>134737.5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0">
        <f t="shared" si="49"/>
        <v>5441</v>
      </c>
      <c r="AY118" s="61">
        <f>SUM(AX$5:AX118)</f>
        <v>396521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IF(L119&gt;1,INDEX(挂机升级突破!$BG$49:$BG$69,卡牌消耗!L119),"")</f>
        <v>60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835</v>
      </c>
      <c r="S119" s="14">
        <f>ROUND(INDEX(挂机升级突破!$AT$65:$BC$85,L119,MATCH(R119,挂机升级突破!$AT$63:$BC$63,0))*INDEX($B$5:$F$5,K119)/5,0)*5</f>
        <v>0</v>
      </c>
      <c r="T119" s="14" t="s">
        <v>836</v>
      </c>
      <c r="U119" s="14">
        <f>ROUND(INDEX(挂机升级突破!$AT$65:$BC$85,L119,MATCH(T119,挂机升级突破!$AT$63:$BC$63,0))*INDEX($B$5:$F$5,K119)/5,0)*5</f>
        <v>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682</v>
      </c>
      <c r="AB119" s="14">
        <f t="shared" si="44"/>
        <v>587625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0">
        <f t="shared" si="49"/>
        <v>5860</v>
      </c>
      <c r="AY119" s="61">
        <f>SUM(AX$5:AX119)</f>
        <v>402381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IF(L120&gt;1,INDEX(挂机升级突破!$BG$49:$BG$69,卡牌消耗!L120),"")</f>
        <v>90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835</v>
      </c>
      <c r="S120" s="14">
        <f>ROUND(INDEX(挂机升级突破!$AT$65:$BC$85,L120,MATCH(R120,挂机升级突破!$AT$63:$BC$63,0))*INDEX($B$5:$F$5,K120)/5,0)*5</f>
        <v>0</v>
      </c>
      <c r="T120" s="14" t="s">
        <v>836</v>
      </c>
      <c r="U120" s="14">
        <f>ROUND(INDEX(挂机升级突破!$AT$65:$BC$85,L120,MATCH(T120,挂机升级突破!$AT$63:$BC$63,0))*INDEX($B$5:$F$5,K120)/5,0)*5</f>
        <v>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682</v>
      </c>
      <c r="AB120" s="14">
        <f t="shared" si="44"/>
        <v>469875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0">
        <f t="shared" si="49"/>
        <v>6278</v>
      </c>
      <c r="AY120" s="61">
        <f>SUM(AX$5:AX120)</f>
        <v>408659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IF(L121&gt;1,INDEX(挂机升级突破!$BG$49:$BG$69,卡牌消耗!L121),"")</f>
        <v>90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835</v>
      </c>
      <c r="S121" s="14">
        <f>ROUND(INDEX(挂机升级突破!$AT$65:$BC$85,L121,MATCH(R121,挂机升级突破!$AT$63:$BC$63,0))*INDEX($B$5:$F$5,K121)/5,0)*5</f>
        <v>0</v>
      </c>
      <c r="T121" s="14" t="s">
        <v>836</v>
      </c>
      <c r="U121" s="14">
        <f>ROUND(INDEX(挂机升级突破!$AT$65:$BC$85,L121,MATCH(T121,挂机升级突破!$AT$63:$BC$63,0))*INDEX($B$5:$F$5,K121)/5,0)*5</f>
        <v>0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682</v>
      </c>
      <c r="AB121" s="14">
        <f t="shared" si="44"/>
        <v>650681.25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0">
        <f t="shared" si="49"/>
        <v>6697</v>
      </c>
      <c r="AY121" s="61">
        <f>SUM(AX$5:AX121)</f>
        <v>415356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14" t="str">
        <f>IF(INDEX(挂机升级突破!$AS$65:$AS$85,卡牌消耗!L122)&gt;0,"灵玉","")</f>
        <v/>
      </c>
      <c r="U122" s="14" t="str">
        <f>IF(INDEX(挂机升级突破!$AS$65:$AS$85,卡牌消耗!L122)&gt;0,INDEX(挂机升级突破!$BD$80:$BD$85,卡牌消耗!L122),"")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682</v>
      </c>
      <c r="AB122" s="14">
        <f t="shared" si="44"/>
        <v>1457456.25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0">
        <f t="shared" si="49"/>
        <v>7115</v>
      </c>
      <c r="AY122" s="61">
        <f>SUM(AX$5:AX122)</f>
        <v>422471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14" t="str">
        <f>IF(INDEX(挂机升级突破!$AS$65:$AS$85,卡牌消耗!L123)&gt;0,"灵玉","")</f>
        <v/>
      </c>
      <c r="U123" s="14" t="str">
        <f>IF(INDEX(挂机升级突破!$AS$65:$AS$85,卡牌消耗!L123)&gt;0,INDEX(挂机升级突破!$BD$80:$BD$85,卡牌消耗!L123),"")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682</v>
      </c>
      <c r="AB123" s="14">
        <f t="shared" si="44"/>
        <v>89825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0">
        <f t="shared" si="49"/>
        <v>7534</v>
      </c>
      <c r="AY123" s="61">
        <f>SUM(AX$5:AX123)</f>
        <v>430005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14" t="str">
        <f>IF(INDEX(挂机升级突破!$AS$65:$AS$85,卡牌消耗!L124)&gt;0,"灵玉","")</f>
        <v/>
      </c>
      <c r="U124" s="14" t="str">
        <f>IF(INDEX(挂机升级突破!$AS$65:$AS$85,卡牌消耗!L124)&gt;0,INDEX(挂机升级突破!$BD$80:$BD$85,卡牌消耗!L124),"")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682</v>
      </c>
      <c r="AB124" s="14">
        <f t="shared" si="44"/>
        <v>391750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0">
        <f t="shared" si="49"/>
        <v>7952</v>
      </c>
      <c r="AY124" s="61">
        <f>SUM(AX$5:AX124)</f>
        <v>437957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14" t="str">
        <f>IF(INDEX(挂机升级突破!$AS$65:$AS$85,卡牌消耗!L125)&gt;0,"灵玉","")</f>
        <v/>
      </c>
      <c r="U125" s="14" t="str">
        <f>IF(INDEX(挂机升级突破!$AS$65:$AS$85,卡牌消耗!L125)&gt;0,INDEX(挂机升级突破!$BD$80:$BD$85,卡牌消耗!L125),"")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682</v>
      </c>
      <c r="AB125" s="14">
        <f t="shared" si="44"/>
        <v>313250</v>
      </c>
      <c r="AC125" s="72" t="str">
        <f t="shared" si="45"/>
        <v>许褚碎片</v>
      </c>
      <c r="AD125" s="14">
        <f t="shared" si="36"/>
        <v>120</v>
      </c>
      <c r="AS125" s="61" t="s">
        <v>522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4775</v>
      </c>
      <c r="AY125" s="61">
        <f>SUM(AX$5:AX125)</f>
        <v>442732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805</v>
      </c>
      <c r="S126" s="14">
        <f>ROUND(INDEX(挂机升级突破!$AT$65:$BC$85,L126,MATCH(R126,挂机升级突破!$AT$63:$BC$63,0))*INDEX($B$5:$F$5,K126)/5,0)*5</f>
        <v>0</v>
      </c>
      <c r="T126" s="14" t="str">
        <f>IF(INDEX(挂机升级突破!$AS$65:$AS$85,卡牌消耗!L126)&gt;0,"灵玉","")</f>
        <v/>
      </c>
      <c r="U126" s="14" t="str">
        <f>IF(INDEX(挂机升级突破!$AS$65:$AS$85,卡牌消耗!L126)&gt;0,INDEX(挂机升级突破!$BD$80:$BD$85,卡牌消耗!L126),"")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682</v>
      </c>
      <c r="AB126" s="14">
        <f t="shared" si="44"/>
        <v>433787.5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69238</v>
      </c>
      <c r="AU126" s="61">
        <v>122</v>
      </c>
      <c r="AV126" s="61">
        <v>11</v>
      </c>
      <c r="AW126" s="21">
        <f t="shared" si="51"/>
        <v>7.586206896551724E-2</v>
      </c>
      <c r="AX126" s="100">
        <f t="shared" ref="AX126:AX134" si="52">INT(AT$126*AW126)</f>
        <v>5252</v>
      </c>
      <c r="AY126" s="61">
        <f>SUM(AX$5:AX126)</f>
        <v>447984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805</v>
      </c>
      <c r="S127" s="14">
        <f>ROUND(INDEX(挂机升级突破!$AT$65:$BC$85,L127,MATCH(R127,挂机升级突破!$AT$63:$BC$63,0))*INDEX($B$5:$F$5,K127)/5,0)*5</f>
        <v>0</v>
      </c>
      <c r="T127" s="14" t="str">
        <f>IF(INDEX(挂机升级突破!$AS$65:$AS$85,卡牌消耗!L127)&gt;0,"灵玉","")</f>
        <v/>
      </c>
      <c r="U127" s="14" t="str">
        <f>IF(INDEX(挂机升级突破!$AS$65:$AS$85,卡牌消耗!L127)&gt;0,INDEX(挂机升级突破!$BD$80:$BD$85,卡牌消耗!L127),"")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682</v>
      </c>
      <c r="AB127" s="14">
        <f t="shared" si="44"/>
        <v>971637.5</v>
      </c>
      <c r="AC127" s="72" t="str">
        <f t="shared" si="45"/>
        <v>许褚碎片</v>
      </c>
      <c r="AD127" s="14">
        <f t="shared" si="36"/>
        <v>240</v>
      </c>
      <c r="AS127" s="61" t="s">
        <v>520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0">
        <f t="shared" si="52"/>
        <v>5730</v>
      </c>
      <c r="AY127" s="61">
        <f>SUM(AX$5:AX127)</f>
        <v>453714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805</v>
      </c>
      <c r="S128" s="14">
        <f>ROUND(INDEX(挂机升级突破!$AT$65:$BC$85,L128,MATCH(R128,挂机升级突破!$AT$63:$BC$63,0))*INDEX($B$5:$F$5,K128)/5,0)*5</f>
        <v>0</v>
      </c>
      <c r="T128" s="14" t="str">
        <f>IF(INDEX(挂机升级突破!$AS$65:$AS$85,卡牌消耗!L128)&gt;0,"灵玉","")</f>
        <v/>
      </c>
      <c r="U128" s="14" t="str">
        <f>IF(INDEX(挂机升级突破!$AS$65:$AS$85,卡牌消耗!L128)&gt;0,INDEX(挂机升级突破!$BD$80:$BD$85,卡牌消耗!L128),"")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682</v>
      </c>
      <c r="AB128" s="14">
        <f t="shared" si="44"/>
        <v>89825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0">
        <f t="shared" si="52"/>
        <v>6207</v>
      </c>
      <c r="AY128" s="61">
        <f>SUM(AX$5:AX128)</f>
        <v>459921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805</v>
      </c>
      <c r="S129" s="14">
        <f>ROUND(INDEX(挂机升级突破!$AT$65:$BC$85,L129,MATCH(R129,挂机升级突破!$AT$63:$BC$63,0))*INDEX($B$5:$F$5,K129)/5,0)*5</f>
        <v>10</v>
      </c>
      <c r="T129" s="14" t="str">
        <f>IF(INDEX(挂机升级突破!$AS$65:$AS$85,卡牌消耗!L129)&gt;0,"灵玉","")</f>
        <v/>
      </c>
      <c r="U129" s="14" t="str">
        <f>IF(INDEX(挂机升级突破!$AS$65:$AS$85,卡牌消耗!L129)&gt;0,INDEX(挂机升级突破!$BD$80:$BD$85,卡牌消耗!L129),"")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682</v>
      </c>
      <c r="AB129" s="14">
        <f t="shared" si="44"/>
        <v>391750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0">
        <f t="shared" si="52"/>
        <v>6685</v>
      </c>
      <c r="AY129" s="61">
        <f>SUM(AX$5:AX129)</f>
        <v>466606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806</v>
      </c>
      <c r="S130" s="14">
        <f>ROUND(INDEX(挂机升级突破!$AT$65:$BC$85,L130,MATCH(R130,挂机升级突破!$AT$63:$BC$63,0))*INDEX($B$5:$F$5,K130)/5,0)*5</f>
        <v>0</v>
      </c>
      <c r="T130" s="14" t="str">
        <f>IF(INDEX(挂机升级突破!$AS$65:$AS$85,卡牌消耗!L130)&gt;0,"灵玉","")</f>
        <v/>
      </c>
      <c r="U130" s="14" t="str">
        <f>IF(INDEX(挂机升级突破!$AS$65:$AS$85,卡牌消耗!L130)&gt;0,INDEX(挂机升级突破!$BD$80:$BD$85,卡牌消耗!L130),"")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682</v>
      </c>
      <c r="AB130" s="14">
        <f t="shared" si="44"/>
        <v>313250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0">
        <f t="shared" si="52"/>
        <v>7162</v>
      </c>
      <c r="AY130" s="61">
        <f>SUM(AX$5:AX130)</f>
        <v>473768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806</v>
      </c>
      <c r="S131" s="14">
        <f>ROUND(INDEX(挂机升级突破!$AT$65:$BC$85,L131,MATCH(R131,挂机升级突破!$AT$63:$BC$63,0))*INDEX($B$5:$F$5,K131)/5,0)*5</f>
        <v>0</v>
      </c>
      <c r="T131" s="14" t="str">
        <f>IF(INDEX(挂机升级突破!$AS$65:$AS$85,卡牌消耗!L131)&gt;0,"灵玉","")</f>
        <v/>
      </c>
      <c r="U131" s="14" t="str">
        <f>IF(INDEX(挂机升级突破!$AS$65:$AS$85,卡牌消耗!L131)&gt;0,INDEX(挂机升级突破!$BD$80:$BD$85,卡牌消耗!L131),"")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682</v>
      </c>
      <c r="AB131" s="14">
        <f t="shared" si="44"/>
        <v>433787.5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0">
        <f t="shared" si="52"/>
        <v>7640</v>
      </c>
      <c r="AY131" s="61">
        <f>SUM(AX$5:AX131)</f>
        <v>481408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806</v>
      </c>
      <c r="S132" s="14">
        <f>ROUND(INDEX(挂机升级突破!$AT$65:$BC$85,L132,MATCH(R132,挂机升级突破!$AT$63:$BC$63,0))*INDEX($B$5:$F$5,K132)/5,0)*5</f>
        <v>0</v>
      </c>
      <c r="T132" s="14" t="str">
        <f>IF(INDEX(挂机升级突破!$AS$65:$AS$85,卡牌消耗!L132)&gt;0,"灵玉","")</f>
        <v/>
      </c>
      <c r="U132" s="14" t="str">
        <f>IF(INDEX(挂机升级突破!$AS$65:$AS$85,卡牌消耗!L132)&gt;0,INDEX(挂机升级突破!$BD$80:$BD$85,卡牌消耗!L132),"")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682</v>
      </c>
      <c r="AB132" s="14">
        <f t="shared" si="44"/>
        <v>971637.5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0">
        <f t="shared" si="52"/>
        <v>8117</v>
      </c>
      <c r="AY132" s="61">
        <f>SUM(AX$5:AX132)</f>
        <v>489525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806</v>
      </c>
      <c r="S133" s="14">
        <f>ROUND(INDEX(挂机升级突破!$AT$65:$BC$85,L133,MATCH(R133,挂机升级突破!$AT$63:$BC$63,0))*INDEX($B$5:$F$5,K133)/5,0)*5</f>
        <v>0</v>
      </c>
      <c r="T133" s="14" t="str">
        <f>IF(INDEX(挂机升级突破!$AS$65:$AS$85,卡牌消耗!L133)&gt;0,"灵玉","")</f>
        <v/>
      </c>
      <c r="U133" s="14" t="str">
        <f>IF(INDEX(挂机升级突破!$AS$65:$AS$85,卡牌消耗!L133)&gt;0,INDEX(挂机升级突破!$BD$80:$BD$85,卡牌消耗!L133),"")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682</v>
      </c>
      <c r="AB133" s="14">
        <f t="shared" si="44"/>
        <v>62877.499999999993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0">
        <f t="shared" si="52"/>
        <v>8595</v>
      </c>
      <c r="AY133" s="61">
        <f>SUM(AX$5:AX133)</f>
        <v>498120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807</v>
      </c>
      <c r="S134" s="14">
        <f>ROUND(INDEX(挂机升级突破!$AT$65:$BC$85,L134,MATCH(R134,挂机升级突破!$AT$63:$BC$63,0))*INDEX($B$5:$F$5,K134)/5,0)*5</f>
        <v>0</v>
      </c>
      <c r="T134" s="14" t="str">
        <f>IF(INDEX(挂机升级突破!$AS$65:$AS$85,卡牌消耗!L134)&gt;0,"灵玉","")</f>
        <v/>
      </c>
      <c r="U134" s="14" t="str">
        <f>IF(INDEX(挂机升级突破!$AS$65:$AS$85,卡牌消耗!L134)&gt;0,INDEX(挂机升级突破!$BD$80:$BD$85,卡牌消耗!L134),"")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682</v>
      </c>
      <c r="AB134" s="14">
        <f t="shared" si="44"/>
        <v>274225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0">
        <f t="shared" si="52"/>
        <v>9072</v>
      </c>
      <c r="AY134" s="61">
        <f>SUM(AX$5:AX134)</f>
        <v>507192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807</v>
      </c>
      <c r="S135" s="14">
        <f>ROUND(INDEX(挂机升级突破!$AT$65:$BC$85,L135,MATCH(R135,挂机升级突破!$AT$63:$BC$63,0))*INDEX($B$5:$F$5,K135)/5,0)*5</f>
        <v>0</v>
      </c>
      <c r="T135" s="14" t="str">
        <f>IF(INDEX(挂机升级突破!$AS$65:$AS$85,卡牌消耗!L135)&gt;0,"灵玉","")</f>
        <v/>
      </c>
      <c r="U135" s="14" t="str">
        <f>IF(INDEX(挂机升级突破!$AS$65:$AS$85,卡牌消耗!L135)&gt;0,INDEX(挂机升级突破!$BD$80:$BD$85,卡牌消耗!L135),"")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682</v>
      </c>
      <c r="AB135" s="14">
        <f t="shared" si="44"/>
        <v>219275</v>
      </c>
      <c r="AC135" s="72" t="str">
        <f t="shared" si="45"/>
        <v>唐流雨碎片</v>
      </c>
      <c r="AD135" s="14">
        <f t="shared" si="53"/>
        <v>80</v>
      </c>
      <c r="AS135" s="61" t="s">
        <v>522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5677</v>
      </c>
      <c r="AY135" s="61">
        <f>SUM(AX$5:AX135)</f>
        <v>512869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807</v>
      </c>
      <c r="S136" s="14">
        <f>ROUND(INDEX(挂机升级突破!$AT$65:$BC$85,L136,MATCH(R136,挂机升级突破!$AT$63:$BC$63,0))*INDEX($B$5:$F$5,K136)/5,0)*5</f>
        <v>0</v>
      </c>
      <c r="T136" s="14" t="str">
        <f>IF(INDEX(挂机升级突破!$AS$65:$AS$85,卡牌消耗!L136)&gt;0,"灵玉","")</f>
        <v/>
      </c>
      <c r="U136" s="14" t="str">
        <f>IF(INDEX(挂机升级突破!$AS$65:$AS$85,卡牌消耗!L136)&gt;0,INDEX(挂机升级突破!$BD$80:$BD$85,卡牌消耗!L136),"")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682</v>
      </c>
      <c r="AB136" s="14">
        <f t="shared" si="44"/>
        <v>303651.25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82325</v>
      </c>
      <c r="AU136" s="61">
        <v>132</v>
      </c>
      <c r="AV136" s="61">
        <v>11</v>
      </c>
      <c r="AW136" s="21">
        <f t="shared" si="54"/>
        <v>7.586206896551724E-2</v>
      </c>
      <c r="AX136" s="100">
        <f t="shared" ref="AX136:AX144" si="55">INT(AT$136*AW136)</f>
        <v>6245</v>
      </c>
      <c r="AY136" s="61">
        <f>SUM(AX$5:AX136)</f>
        <v>519114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807</v>
      </c>
      <c r="S137" s="14">
        <f>ROUND(INDEX(挂机升级突破!$AT$65:$BC$85,L137,MATCH(R137,挂机升级突破!$AT$63:$BC$63,0))*INDEX($B$5:$F$5,K137)/5,0)*5</f>
        <v>0</v>
      </c>
      <c r="T137" s="14" t="str">
        <f>IF(INDEX(挂机升级突破!$AS$65:$AS$85,卡牌消耗!L137)&gt;0,"灵玉","")</f>
        <v/>
      </c>
      <c r="U137" s="14" t="str">
        <f>IF(INDEX(挂机升级突破!$AS$65:$AS$85,卡牌消耗!L137)&gt;0,INDEX(挂机升级突破!$BD$80:$BD$85,卡牌消耗!L137),"")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682</v>
      </c>
      <c r="AB137" s="14">
        <f t="shared" si="44"/>
        <v>680146.25</v>
      </c>
      <c r="AC137" s="72" t="str">
        <f t="shared" si="45"/>
        <v>唐流雨碎片</v>
      </c>
      <c r="AD137" s="14">
        <f t="shared" si="53"/>
        <v>160</v>
      </c>
      <c r="AS137" s="61" t="s">
        <v>520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0">
        <f t="shared" si="55"/>
        <v>6813</v>
      </c>
      <c r="AY137" s="61">
        <f>SUM(AX$5:AX137)</f>
        <v>525927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IF(L138&gt;1,INDEX(挂机升级突破!$BG$49:$BG$69,卡牌消耗!L138),"")</f>
        <v>15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835</v>
      </c>
      <c r="S138" s="14">
        <f>ROUND(INDEX(挂机升级突破!$AT$65:$BC$85,L138,MATCH(R138,挂机升级突破!$AT$63:$BC$63,0))*INDEX($B$5:$F$5,K138)/5,0)*5</f>
        <v>0</v>
      </c>
      <c r="T138" s="14" t="s">
        <v>836</v>
      </c>
      <c r="U138" s="14">
        <f>ROUND(INDEX(挂机升级突破!$AT$65:$BC$85,L138,MATCH(T138,挂机升级突破!$AT$63:$BC$63,0))*INDEX($B$5:$F$5,K138)/5,0)*5</f>
        <v>0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682</v>
      </c>
      <c r="AB138" s="14">
        <f t="shared" si="44"/>
        <v>89825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0">
        <f t="shared" si="55"/>
        <v>7380</v>
      </c>
      <c r="AY138" s="61">
        <f>SUM(AX$5:AX138)</f>
        <v>533307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IF(L139&gt;1,INDEX(挂机升级突破!$BG$49:$BG$69,卡牌消耗!L139),"")</f>
        <v>45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835</v>
      </c>
      <c r="S139" s="14">
        <f>ROUND(INDEX(挂机升级突破!$AT$65:$BC$85,L139,MATCH(R139,挂机升级突破!$AT$63:$BC$63,0))*INDEX($B$5:$F$5,K139)/5,0)*5</f>
        <v>0</v>
      </c>
      <c r="T139" s="14" t="s">
        <v>836</v>
      </c>
      <c r="U139" s="14">
        <f>ROUND(INDEX(挂机升级突破!$AT$65:$BC$85,L139,MATCH(T139,挂机升级突破!$AT$63:$BC$63,0))*INDEX($B$5:$F$5,K139)/5,0)*5</f>
        <v>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682</v>
      </c>
      <c r="AB139" s="14">
        <f t="shared" si="44"/>
        <v>391750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0">
        <f t="shared" si="55"/>
        <v>7948</v>
      </c>
      <c r="AY139" s="61">
        <f>SUM(AX$5:AX139)</f>
        <v>541255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IF(L140&gt;1,INDEX(挂机升级突破!$BG$49:$BG$69,卡牌消耗!L140),"")</f>
        <v>60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835</v>
      </c>
      <c r="S140" s="14">
        <f>ROUND(INDEX(挂机升级突破!$AT$65:$BC$85,L140,MATCH(R140,挂机升级突破!$AT$63:$BC$63,0))*INDEX($B$5:$F$5,K140)/5,0)*5</f>
        <v>0</v>
      </c>
      <c r="T140" s="14" t="s">
        <v>836</v>
      </c>
      <c r="U140" s="14">
        <f>ROUND(INDEX(挂机升级突破!$AT$65:$BC$85,L140,MATCH(T140,挂机升级突破!$AT$63:$BC$63,0))*INDEX($B$5:$F$5,K140)/5,0)*5</f>
        <v>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682</v>
      </c>
      <c r="AB140" s="14">
        <f t="shared" si="44"/>
        <v>313250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0">
        <f t="shared" si="55"/>
        <v>8516</v>
      </c>
      <c r="AY140" s="61">
        <f>SUM(AX$5:AX140)</f>
        <v>549771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IF(L141&gt;1,INDEX(挂机升级突破!$BG$49:$BG$69,卡牌消耗!L141),"")</f>
        <v>90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835</v>
      </c>
      <c r="S141" s="14">
        <f>ROUND(INDEX(挂机升级突破!$AT$65:$BC$85,L141,MATCH(R141,挂机升级突破!$AT$63:$BC$63,0))*INDEX($B$5:$F$5,K141)/5,0)*5</f>
        <v>0</v>
      </c>
      <c r="T141" s="14" t="s">
        <v>836</v>
      </c>
      <c r="U141" s="14">
        <f>ROUND(INDEX(挂机升级突破!$AT$65:$BC$85,L141,MATCH(T141,挂机升级突破!$AT$63:$BC$63,0))*INDEX($B$5:$F$5,K141)/5,0)*5</f>
        <v>0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682</v>
      </c>
      <c r="AB141" s="14">
        <f t="shared" si="44"/>
        <v>433787.5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0">
        <f t="shared" si="55"/>
        <v>9084</v>
      </c>
      <c r="AY141" s="61">
        <f>SUM(AX$5:AX141)</f>
        <v>558855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IF(L142&gt;1,INDEX(挂机升级突破!$BG$49:$BG$69,卡牌消耗!L142),"")</f>
        <v>90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835</v>
      </c>
      <c r="S142" s="14">
        <f>ROUND(INDEX(挂机升级突破!$AT$65:$BC$85,L142,MATCH(R142,挂机升级突破!$AT$63:$BC$63,0))*INDEX($B$5:$F$5,K142)/5,0)*5</f>
        <v>0</v>
      </c>
      <c r="T142" s="14" t="s">
        <v>836</v>
      </c>
      <c r="U142" s="14">
        <f>ROUND(INDEX(挂机升级突破!$AT$65:$BC$85,L142,MATCH(T142,挂机升级突破!$AT$63:$BC$63,0))*INDEX($B$5:$F$5,K142)/5,0)*5</f>
        <v>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682</v>
      </c>
      <c r="AB142" s="14">
        <f t="shared" si="44"/>
        <v>971637.5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0">
        <f t="shared" si="55"/>
        <v>9651</v>
      </c>
      <c r="AY142" s="61">
        <f>SUM(AX$5:AX142)</f>
        <v>568506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14" t="str">
        <f>IF(INDEX(挂机升级突破!$AS$65:$AS$85,卡牌消耗!L143)&gt;0,"灵玉","")</f>
        <v/>
      </c>
      <c r="U143" s="14" t="str">
        <f>IF(INDEX(挂机升级突破!$AS$65:$AS$85,卡牌消耗!L143)&gt;0,INDEX(挂机升级突破!$BD$80:$BD$85,卡牌消耗!L143),"")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682</v>
      </c>
      <c r="AB143" s="14">
        <f t="shared" si="44"/>
        <v>134737.5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0">
        <f t="shared" si="55"/>
        <v>10219</v>
      </c>
      <c r="AY143" s="61">
        <f>SUM(AX$5:AX143)</f>
        <v>578725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14" t="str">
        <f>IF(INDEX(挂机升级突破!$AS$65:$AS$85,卡牌消耗!L144)&gt;0,"灵玉","")</f>
        <v/>
      </c>
      <c r="U144" s="14" t="str">
        <f>IF(INDEX(挂机升级突破!$AS$65:$AS$85,卡牌消耗!L144)&gt;0,INDEX(挂机升级突破!$BD$80:$BD$85,卡牌消耗!L144),"")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682</v>
      </c>
      <c r="AB144" s="14">
        <f t="shared" si="44"/>
        <v>587625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0">
        <f t="shared" si="55"/>
        <v>10787</v>
      </c>
      <c r="AY144" s="61">
        <f>SUM(AX$5:AX144)</f>
        <v>589512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14" t="str">
        <f>IF(INDEX(挂机升级突破!$AS$65:$AS$85,卡牌消耗!L145)&gt;0,"灵玉","")</f>
        <v/>
      </c>
      <c r="U145" s="14" t="str">
        <f>IF(INDEX(挂机升级突破!$AS$65:$AS$85,卡牌消耗!L145)&gt;0,INDEX(挂机升级突破!$BD$80:$BD$85,卡牌消耗!L145),"")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682</v>
      </c>
      <c r="AB145" s="14">
        <f t="shared" si="44"/>
        <v>469875</v>
      </c>
      <c r="AC145" s="72" t="str">
        <f t="shared" si="45"/>
        <v>项羽碎片</v>
      </c>
      <c r="AD145" s="14">
        <f t="shared" si="53"/>
        <v>160</v>
      </c>
      <c r="AS145" s="61" t="s">
        <v>522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6200</v>
      </c>
      <c r="AY145" s="61">
        <f>SUM(AX$5:AX145)</f>
        <v>595712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14" t="str">
        <f>IF(INDEX(挂机升级突破!$AS$65:$AS$85,卡牌消耗!L146)&gt;0,"灵玉","")</f>
        <v/>
      </c>
      <c r="U146" s="14" t="str">
        <f>IF(INDEX(挂机升级突破!$AS$65:$AS$85,卡牌消耗!L146)&gt;0,INDEX(挂机升级突破!$BD$80:$BD$85,卡牌消耗!L146),"")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682</v>
      </c>
      <c r="AB146" s="14">
        <f t="shared" si="44"/>
        <v>650681.25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89910</v>
      </c>
      <c r="AU146" s="61">
        <v>142</v>
      </c>
      <c r="AV146" s="61">
        <v>11</v>
      </c>
      <c r="AW146" s="21">
        <f t="shared" si="56"/>
        <v>7.586206896551724E-2</v>
      </c>
      <c r="AX146" s="100">
        <f t="shared" ref="AX146:AX154" si="57">INT(AT$146*AW146)</f>
        <v>6820</v>
      </c>
      <c r="AY146" s="61">
        <f>SUM(AX$5:AX146)</f>
        <v>602532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805</v>
      </c>
      <c r="S147" s="14">
        <f>ROUND(INDEX(挂机升级突破!$AT$65:$BC$85,L147,MATCH(R147,挂机升级突破!$AT$63:$BC$63,0))*INDEX($B$5:$F$5,K147)/5,0)*5</f>
        <v>0</v>
      </c>
      <c r="T147" s="14" t="str">
        <f>IF(INDEX(挂机升级突破!$AS$65:$AS$85,卡牌消耗!L147)&gt;0,"灵玉","")</f>
        <v/>
      </c>
      <c r="U147" s="14" t="str">
        <f>IF(INDEX(挂机升级突破!$AS$65:$AS$85,卡牌消耗!L147)&gt;0,INDEX(挂机升级突破!$BD$80:$BD$85,卡牌消耗!L147),"")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682</v>
      </c>
      <c r="AB147" s="14">
        <f t="shared" si="44"/>
        <v>1457456.25</v>
      </c>
      <c r="AC147" s="72" t="str">
        <f t="shared" si="45"/>
        <v>项羽碎片</v>
      </c>
      <c r="AD147" s="14">
        <f t="shared" si="53"/>
        <v>320</v>
      </c>
      <c r="AS147" s="61" t="s">
        <v>520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0">
        <f t="shared" si="57"/>
        <v>7440</v>
      </c>
      <c r="AY147" s="61">
        <f>SUM(AX$5:AX147)</f>
        <v>609972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805</v>
      </c>
      <c r="S148" s="14">
        <f>ROUND(INDEX(挂机升级突破!$AT$65:$BC$85,L148,MATCH(R148,挂机升级突破!$AT$63:$BC$63,0))*INDEX($B$5:$F$5,K148)/5,0)*5</f>
        <v>0</v>
      </c>
      <c r="T148" s="14" t="str">
        <f>IF(INDEX(挂机升级突破!$AS$65:$AS$85,卡牌消耗!L148)&gt;0,"灵玉","")</f>
        <v/>
      </c>
      <c r="U148" s="14" t="str">
        <f>IF(INDEX(挂机升级突破!$AS$65:$AS$85,卡牌消耗!L148)&gt;0,INDEX(挂机升级突破!$BD$80:$BD$85,卡牌消耗!L148),"")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682</v>
      </c>
      <c r="AB148" s="14">
        <f t="shared" si="44"/>
        <v>134737.5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0">
        <f t="shared" si="57"/>
        <v>8060</v>
      </c>
      <c r="AY148" s="61">
        <f>SUM(AX$5:AX148)</f>
        <v>618032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805</v>
      </c>
      <c r="S149" s="14">
        <f>ROUND(INDEX(挂机升级突破!$AT$65:$BC$85,L149,MATCH(R149,挂机升级突破!$AT$63:$BC$63,0))*INDEX($B$5:$F$5,K149)/5,0)*5</f>
        <v>0</v>
      </c>
      <c r="T149" s="14" t="str">
        <f>IF(INDEX(挂机升级突破!$AS$65:$AS$85,卡牌消耗!L149)&gt;0,"灵玉","")</f>
        <v/>
      </c>
      <c r="U149" s="14" t="str">
        <f>IF(INDEX(挂机升级突破!$AS$65:$AS$85,卡牌消耗!L149)&gt;0,INDEX(挂机升级突破!$BD$80:$BD$85,卡牌消耗!L149),"")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682</v>
      </c>
      <c r="AB149" s="14">
        <f t="shared" si="44"/>
        <v>587625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0">
        <f t="shared" si="57"/>
        <v>8680</v>
      </c>
      <c r="AY149" s="61">
        <f>SUM(AX$5:AX149)</f>
        <v>626712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805</v>
      </c>
      <c r="S150" s="14">
        <f>ROUND(INDEX(挂机升级突破!$AT$65:$BC$85,L150,MATCH(R150,挂机升级突破!$AT$63:$BC$63,0))*INDEX($B$5:$F$5,K150)/5,0)*5</f>
        <v>10</v>
      </c>
      <c r="T150" s="14" t="str">
        <f>IF(INDEX(挂机升级突破!$AS$65:$AS$85,卡牌消耗!L150)&gt;0,"灵玉","")</f>
        <v/>
      </c>
      <c r="U150" s="14" t="str">
        <f>IF(INDEX(挂机升级突破!$AS$65:$AS$85,卡牌消耗!L150)&gt;0,INDEX(挂机升级突破!$BD$80:$BD$85,卡牌消耗!L150),"")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682</v>
      </c>
      <c r="AB150" s="14">
        <f t="shared" si="44"/>
        <v>469875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0">
        <f t="shared" si="57"/>
        <v>9301</v>
      </c>
      <c r="AY150" s="61">
        <f>SUM(AX$5:AX150)</f>
        <v>636013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806</v>
      </c>
      <c r="S151" s="14">
        <f>ROUND(INDEX(挂机升级突破!$AT$65:$BC$85,L151,MATCH(R151,挂机升级突破!$AT$63:$BC$63,0))*INDEX($B$5:$F$5,K151)/5,0)*5</f>
        <v>0</v>
      </c>
      <c r="T151" s="14" t="str">
        <f>IF(INDEX(挂机升级突破!$AS$65:$AS$85,卡牌消耗!L151)&gt;0,"灵玉","")</f>
        <v/>
      </c>
      <c r="U151" s="14" t="str">
        <f>IF(INDEX(挂机升级突破!$AS$65:$AS$85,卡牌消耗!L151)&gt;0,INDEX(挂机升级突破!$BD$80:$BD$85,卡牌消耗!L151),"")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682</v>
      </c>
      <c r="AB151" s="14">
        <f t="shared" si="44"/>
        <v>650681.25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0">
        <f t="shared" si="57"/>
        <v>9921</v>
      </c>
      <c r="AY151" s="61">
        <f>SUM(AX$5:AX151)</f>
        <v>645934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806</v>
      </c>
      <c r="S152" s="14">
        <f>ROUND(INDEX(挂机升级突破!$AT$65:$BC$85,L152,MATCH(R152,挂机升级突破!$AT$63:$BC$63,0))*INDEX($B$5:$F$5,K152)/5,0)*5</f>
        <v>0</v>
      </c>
      <c r="T152" s="14" t="str">
        <f>IF(INDEX(挂机升级突破!$AS$65:$AS$85,卡牌消耗!L152)&gt;0,"灵玉","")</f>
        <v/>
      </c>
      <c r="U152" s="14" t="str">
        <f>IF(INDEX(挂机升级突破!$AS$65:$AS$85,卡牌消耗!L152)&gt;0,INDEX(挂机升级突破!$BD$80:$BD$85,卡牌消耗!L152),"")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682</v>
      </c>
      <c r="AB152" s="14">
        <f t="shared" si="44"/>
        <v>1457456.25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0">
        <f t="shared" si="57"/>
        <v>10541</v>
      </c>
      <c r="AY152" s="61">
        <f>SUM(AX$5:AX152)</f>
        <v>656475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806</v>
      </c>
      <c r="S153" s="14">
        <f>ROUND(INDEX(挂机升级突破!$AT$65:$BC$85,L153,MATCH(R153,挂机升级突破!$AT$63:$BC$63,0))*INDEX($B$5:$F$5,K153)/5,0)*5</f>
        <v>0</v>
      </c>
      <c r="T153" s="14" t="str">
        <f>IF(INDEX(挂机升级突破!$AS$65:$AS$85,卡牌消耗!L153)&gt;0,"灵玉","")</f>
        <v/>
      </c>
      <c r="U153" s="14" t="str">
        <f>IF(INDEX(挂机升级突破!$AS$65:$AS$85,卡牌消耗!L153)&gt;0,INDEX(挂机升级突破!$BD$80:$BD$85,卡牌消耗!L153),"")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682</v>
      </c>
      <c r="AB153" s="14">
        <f t="shared" si="44"/>
        <v>134737.5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0">
        <f t="shared" si="57"/>
        <v>11161</v>
      </c>
      <c r="AY153" s="61">
        <f>SUM(AX$5:AX153)</f>
        <v>667636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806</v>
      </c>
      <c r="S154" s="14">
        <f>ROUND(INDEX(挂机升级突破!$AT$65:$BC$85,L154,MATCH(R154,挂机升级突破!$AT$63:$BC$63,0))*INDEX($B$5:$F$5,K154)/5,0)*5</f>
        <v>0</v>
      </c>
      <c r="T154" s="14" t="str">
        <f>IF(INDEX(挂机升级突破!$AS$65:$AS$85,卡牌消耗!L154)&gt;0,"灵玉","")</f>
        <v/>
      </c>
      <c r="U154" s="14" t="str">
        <f>IF(INDEX(挂机升级突破!$AS$65:$AS$85,卡牌消耗!L154)&gt;0,INDEX(挂机升级突破!$BD$80:$BD$85,卡牌消耗!L154),"")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682</v>
      </c>
      <c r="AB154" s="14">
        <f t="shared" si="44"/>
        <v>587625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0">
        <f t="shared" si="57"/>
        <v>11781</v>
      </c>
      <c r="AY154" s="61">
        <f>SUM(AX$5:AX154)</f>
        <v>679417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807</v>
      </c>
      <c r="S155" s="14">
        <f>ROUND(INDEX(挂机升级突破!$AT$65:$BC$85,L155,MATCH(R155,挂机升级突破!$AT$63:$BC$63,0))*INDEX($B$5:$F$5,K155)/5,0)*5</f>
        <v>0</v>
      </c>
      <c r="T155" s="14" t="str">
        <f>IF(INDEX(挂机升级突破!$AS$65:$AS$85,卡牌消耗!L155)&gt;0,"灵玉","")</f>
        <v/>
      </c>
      <c r="U155" s="14" t="str">
        <f>IF(INDEX(挂机升级突破!$AS$65:$AS$85,卡牌消耗!L155)&gt;0,INDEX(挂机升级突破!$BD$80:$BD$85,卡牌消耗!L155),"")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682</v>
      </c>
      <c r="AB155" s="14">
        <f t="shared" si="44"/>
        <v>469875</v>
      </c>
      <c r="AC155" s="72" t="str">
        <f t="shared" si="45"/>
        <v>夏侯渊碎片</v>
      </c>
      <c r="AD155" s="14">
        <f t="shared" si="53"/>
        <v>160</v>
      </c>
      <c r="AS155" s="100" t="s">
        <v>130</v>
      </c>
      <c r="AT155" s="100">
        <v>16</v>
      </c>
      <c r="AU155" s="100">
        <v>141</v>
      </c>
      <c r="AV155" s="100">
        <v>10</v>
      </c>
      <c r="AW155" s="21">
        <f t="shared" ref="AW155:AW164" si="58">AV155/AT$148</f>
        <v>6.8965517241379309E-2</v>
      </c>
      <c r="AX155" s="100">
        <f>INT($AT$156*AW155)</f>
        <v>7374</v>
      </c>
      <c r="AY155" s="100">
        <f>SUM(AX$5:AX155)</f>
        <v>686791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807</v>
      </c>
      <c r="S156" s="14">
        <f>ROUND(INDEX(挂机升级突破!$AT$65:$BC$85,L156,MATCH(R156,挂机升级突破!$AT$63:$BC$63,0))*INDEX($B$5:$F$5,K156)/5,0)*5</f>
        <v>0</v>
      </c>
      <c r="T156" s="14" t="str">
        <f>IF(INDEX(挂机升级突破!$AS$65:$AS$85,卡牌消耗!L156)&gt;0,"灵玉","")</f>
        <v/>
      </c>
      <c r="U156" s="14" t="str">
        <f>IF(INDEX(挂机升级突破!$AS$65:$AS$85,卡牌消耗!L156)&gt;0,INDEX(挂机升级突破!$BD$80:$BD$85,卡牌消耗!L156),"")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682</v>
      </c>
      <c r="AB156" s="14">
        <f t="shared" si="44"/>
        <v>650681.25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106936</v>
      </c>
      <c r="AU156" s="100">
        <v>142</v>
      </c>
      <c r="AV156" s="100">
        <v>11</v>
      </c>
      <c r="AW156" s="21">
        <f t="shared" si="58"/>
        <v>7.586206896551724E-2</v>
      </c>
      <c r="AX156" s="100">
        <f t="shared" ref="AX156:AX164" si="59">INT($AT$156*AW156)</f>
        <v>8112</v>
      </c>
      <c r="AY156" s="100">
        <f>SUM(AX$5:AX156)</f>
        <v>694903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807</v>
      </c>
      <c r="S157" s="14">
        <f>ROUND(INDEX(挂机升级突破!$AT$65:$BC$85,L157,MATCH(R157,挂机升级突破!$AT$63:$BC$63,0))*INDEX($B$5:$F$5,K157)/5,0)*5</f>
        <v>0</v>
      </c>
      <c r="T157" s="14" t="str">
        <f>IF(INDEX(挂机升级突破!$AS$65:$AS$85,卡牌消耗!L157)&gt;0,"灵玉","")</f>
        <v/>
      </c>
      <c r="U157" s="14" t="str">
        <f>IF(INDEX(挂机升级突破!$AS$65:$AS$85,卡牌消耗!L157)&gt;0,INDEX(挂机升级突破!$BD$80:$BD$85,卡牌消耗!L157),"")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682</v>
      </c>
      <c r="AB157" s="14">
        <f t="shared" si="44"/>
        <v>1457456.25</v>
      </c>
      <c r="AC157" s="72" t="str">
        <f t="shared" si="45"/>
        <v>夏侯渊碎片</v>
      </c>
      <c r="AD157" s="14">
        <f t="shared" si="53"/>
        <v>320</v>
      </c>
      <c r="AS157" s="100" t="s">
        <v>520</v>
      </c>
      <c r="AT157" s="14">
        <f>INDEX($AP$5:$AP$24,AT155)</f>
        <v>11</v>
      </c>
      <c r="AU157" s="100">
        <v>143</v>
      </c>
      <c r="AV157" s="100">
        <v>12</v>
      </c>
      <c r="AW157" s="21">
        <f t="shared" si="58"/>
        <v>8.2758620689655171E-2</v>
      </c>
      <c r="AX157" s="100">
        <f t="shared" si="59"/>
        <v>8849</v>
      </c>
      <c r="AY157" s="100">
        <f>SUM(AX$5:AX157)</f>
        <v>703752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807</v>
      </c>
      <c r="S158" s="14">
        <f>ROUND(INDEX(挂机升级突破!$AT$65:$BC$85,L158,MATCH(R158,挂机升级突破!$AT$63:$BC$63,0))*INDEX($B$5:$F$5,K158)/5,0)*5</f>
        <v>0</v>
      </c>
      <c r="T158" s="14" t="str">
        <f>IF(INDEX(挂机升级突破!$AS$65:$AS$85,卡牌消耗!L158)&gt;0,"灵玉","")</f>
        <v/>
      </c>
      <c r="U158" s="14" t="str">
        <f>IF(INDEX(挂机升级突破!$AS$65:$AS$85,卡牌消耗!L158)&gt;0,INDEX(挂机升级突破!$BD$80:$BD$85,卡牌消耗!L158),"")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682</v>
      </c>
      <c r="AB158" s="14">
        <f t="shared" si="44"/>
        <v>134737.5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0">
        <v>144</v>
      </c>
      <c r="AV158" s="100">
        <v>13</v>
      </c>
      <c r="AW158" s="21">
        <f t="shared" si="58"/>
        <v>8.9655172413793102E-2</v>
      </c>
      <c r="AX158" s="100">
        <f t="shared" si="59"/>
        <v>9587</v>
      </c>
      <c r="AY158" s="100">
        <f>SUM(AX$5:AX158)</f>
        <v>713339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IF(L159&gt;1,INDEX(挂机升级突破!$BG$49:$BG$69,卡牌消耗!L159),"")</f>
        <v>15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835</v>
      </c>
      <c r="S159" s="14">
        <f>ROUND(INDEX(挂机升级突破!$AT$65:$BC$85,L159,MATCH(R159,挂机升级突破!$AT$63:$BC$63,0))*INDEX($B$5:$F$5,K159)/5,0)*5</f>
        <v>0</v>
      </c>
      <c r="T159" s="14" t="s">
        <v>836</v>
      </c>
      <c r="U159" s="14">
        <f>ROUND(INDEX(挂机升级突破!$AT$65:$BC$85,L159,MATCH(T159,挂机升级突破!$AT$63:$BC$63,0))*INDEX($B$5:$F$5,K159)/5,0)*5</f>
        <v>0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682</v>
      </c>
      <c r="AB159" s="14">
        <f t="shared" si="44"/>
        <v>587625</v>
      </c>
      <c r="AC159" s="72" t="str">
        <f t="shared" si="45"/>
        <v>徐晃碎片</v>
      </c>
      <c r="AD159" s="14">
        <f t="shared" si="53"/>
        <v>80</v>
      </c>
      <c r="AU159" s="100">
        <v>145</v>
      </c>
      <c r="AV159" s="100">
        <v>14</v>
      </c>
      <c r="AW159" s="21">
        <f t="shared" si="58"/>
        <v>9.6551724137931033E-2</v>
      </c>
      <c r="AX159" s="100">
        <f t="shared" si="59"/>
        <v>10324</v>
      </c>
      <c r="AY159" s="100">
        <f>SUM(AX$5:AX159)</f>
        <v>723663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IF(L160&gt;1,INDEX(挂机升级突破!$BG$49:$BG$69,卡牌消耗!L160),"")</f>
        <v>45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835</v>
      </c>
      <c r="S160" s="14">
        <f>ROUND(INDEX(挂机升级突破!$AT$65:$BC$85,L160,MATCH(R160,挂机升级突破!$AT$63:$BC$63,0))*INDEX($B$5:$F$5,K160)/5,0)*5</f>
        <v>0</v>
      </c>
      <c r="T160" s="14" t="s">
        <v>836</v>
      </c>
      <c r="U160" s="14">
        <f>ROUND(INDEX(挂机升级突破!$AT$65:$BC$85,L160,MATCH(T160,挂机升级突破!$AT$63:$BC$63,0))*INDEX($B$5:$F$5,K160)/5,0)*5</f>
        <v>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682</v>
      </c>
      <c r="AB160" s="14">
        <f t="shared" si="44"/>
        <v>469875</v>
      </c>
      <c r="AC160" s="72" t="str">
        <f t="shared" si="45"/>
        <v>徐晃碎片</v>
      </c>
      <c r="AD160" s="14">
        <f t="shared" si="53"/>
        <v>160</v>
      </c>
      <c r="AU160" s="100">
        <v>146</v>
      </c>
      <c r="AV160" s="100">
        <v>15</v>
      </c>
      <c r="AW160" s="21">
        <f t="shared" si="58"/>
        <v>0.10344827586206896</v>
      </c>
      <c r="AX160" s="100">
        <f t="shared" si="59"/>
        <v>11062</v>
      </c>
      <c r="AY160" s="100">
        <f>SUM(AX$5:AX160)</f>
        <v>734725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IF(L161&gt;1,INDEX(挂机升级突破!$BG$49:$BG$69,卡牌消耗!L161),"")</f>
        <v>60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835</v>
      </c>
      <c r="S161" s="14">
        <f>ROUND(INDEX(挂机升级突破!$AT$65:$BC$85,L161,MATCH(R161,挂机升级突破!$AT$63:$BC$63,0))*INDEX($B$5:$F$5,K161)/5,0)*5</f>
        <v>0</v>
      </c>
      <c r="T161" s="14" t="s">
        <v>836</v>
      </c>
      <c r="U161" s="14">
        <f>ROUND(INDEX(挂机升级突破!$AT$65:$BC$85,L161,MATCH(T161,挂机升级突破!$AT$63:$BC$63,0))*INDEX($B$5:$F$5,K161)/5,0)*5</f>
        <v>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682</v>
      </c>
      <c r="AB161" s="14">
        <f t="shared" si="44"/>
        <v>650681.25</v>
      </c>
      <c r="AC161" s="72" t="str">
        <f t="shared" si="45"/>
        <v>徐晃碎片</v>
      </c>
      <c r="AD161" s="14">
        <f t="shared" si="53"/>
        <v>240</v>
      </c>
      <c r="AU161" s="100">
        <v>147</v>
      </c>
      <c r="AV161" s="100">
        <v>16</v>
      </c>
      <c r="AW161" s="21">
        <f t="shared" si="58"/>
        <v>0.1103448275862069</v>
      </c>
      <c r="AX161" s="100">
        <f t="shared" si="59"/>
        <v>11799</v>
      </c>
      <c r="AY161" s="100">
        <f>SUM(AX$5:AX161)</f>
        <v>746524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IF(L162&gt;1,INDEX(挂机升级突破!$BG$49:$BG$69,卡牌消耗!L162),"")</f>
        <v>90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835</v>
      </c>
      <c r="S162" s="14">
        <f>ROUND(INDEX(挂机升级突破!$AT$65:$BC$85,L162,MATCH(R162,挂机升级突破!$AT$63:$BC$63,0))*INDEX($B$5:$F$5,K162)/5,0)*5</f>
        <v>0</v>
      </c>
      <c r="T162" s="14" t="s">
        <v>836</v>
      </c>
      <c r="U162" s="14">
        <f>ROUND(INDEX(挂机升级突破!$AT$65:$BC$85,L162,MATCH(T162,挂机升级突破!$AT$63:$BC$63,0))*INDEX($B$5:$F$5,K162)/5,0)*5</f>
        <v>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682</v>
      </c>
      <c r="AB162" s="14">
        <f t="shared" si="44"/>
        <v>1457456.25</v>
      </c>
      <c r="AC162" s="72" t="str">
        <f t="shared" si="45"/>
        <v>徐晃碎片</v>
      </c>
      <c r="AD162" s="14">
        <f t="shared" si="53"/>
        <v>320</v>
      </c>
      <c r="AU162" s="100">
        <v>148</v>
      </c>
      <c r="AV162" s="100">
        <v>17</v>
      </c>
      <c r="AW162" s="21">
        <f t="shared" si="58"/>
        <v>0.11724137931034483</v>
      </c>
      <c r="AX162" s="100">
        <f t="shared" si="59"/>
        <v>12537</v>
      </c>
      <c r="AY162" s="100">
        <f>SUM(AX$5:AX162)</f>
        <v>759061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IF(L163&gt;1,INDEX(挂机升级突破!$BG$49:$BG$69,卡牌消耗!L163),"")</f>
        <v>90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835</v>
      </c>
      <c r="S163" s="14">
        <f>ROUND(INDEX(挂机升级突破!$AT$65:$BC$85,L163,MATCH(R163,挂机升级突破!$AT$63:$BC$63,0))*INDEX($B$5:$F$5,K163)/5,0)*5</f>
        <v>0</v>
      </c>
      <c r="T163" s="14" t="s">
        <v>836</v>
      </c>
      <c r="U163" s="14">
        <f>ROUND(INDEX(挂机升级突破!$AT$65:$BC$85,L163,MATCH(T163,挂机升级突破!$AT$63:$BC$63,0))*INDEX($B$5:$F$5,K163)/5,0)*5</f>
        <v>0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682</v>
      </c>
      <c r="AB163" s="14">
        <f t="shared" si="44"/>
        <v>134737.5</v>
      </c>
      <c r="AC163" s="72" t="str">
        <f t="shared" si="45"/>
        <v>张郃碎片</v>
      </c>
      <c r="AD163" s="14">
        <f t="shared" si="53"/>
        <v>80</v>
      </c>
      <c r="AU163" s="100">
        <v>149</v>
      </c>
      <c r="AV163" s="100">
        <v>18</v>
      </c>
      <c r="AW163" s="21">
        <f t="shared" si="58"/>
        <v>0.12413793103448276</v>
      </c>
      <c r="AX163" s="100">
        <f t="shared" si="59"/>
        <v>13274</v>
      </c>
      <c r="AY163" s="100">
        <f>SUM(AX$5:AX163)</f>
        <v>772335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14" t="str">
        <f>IF(INDEX(挂机升级突破!$AS$65:$AS$85,卡牌消耗!L164)&gt;0,"灵玉","")</f>
        <v/>
      </c>
      <c r="U164" s="14" t="str">
        <f>IF(INDEX(挂机升级突破!$AS$65:$AS$85,卡牌消耗!L164)&gt;0,INDEX(挂机升级突破!$BD$80:$BD$85,卡牌消耗!L164),"")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682</v>
      </c>
      <c r="AB164" s="14">
        <f t="shared" si="44"/>
        <v>587625</v>
      </c>
      <c r="AC164" s="72" t="str">
        <f t="shared" si="45"/>
        <v>张郃碎片</v>
      </c>
      <c r="AD164" s="14">
        <f t="shared" si="53"/>
        <v>80</v>
      </c>
      <c r="AU164" s="100">
        <v>150</v>
      </c>
      <c r="AV164" s="100">
        <v>19</v>
      </c>
      <c r="AW164" s="21">
        <f t="shared" si="58"/>
        <v>0.1310344827586207</v>
      </c>
      <c r="AX164" s="100">
        <f t="shared" si="59"/>
        <v>14012</v>
      </c>
      <c r="AY164" s="100">
        <f>SUM(AX$5:AX164)</f>
        <v>786347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14" t="str">
        <f>IF(INDEX(挂机升级突破!$AS$65:$AS$85,卡牌消耗!L165)&gt;0,"灵玉","")</f>
        <v/>
      </c>
      <c r="U165" s="14" t="str">
        <f>IF(INDEX(挂机升级突破!$AS$65:$AS$85,卡牌消耗!L165)&gt;0,INDEX(挂机升级突破!$BD$80:$BD$85,卡牌消耗!L165),"")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682</v>
      </c>
      <c r="AB165" s="14">
        <f t="shared" si="44"/>
        <v>469875</v>
      </c>
      <c r="AC165" s="72" t="str">
        <f t="shared" si="45"/>
        <v>张郃碎片</v>
      </c>
      <c r="AD165" s="14">
        <f t="shared" si="53"/>
        <v>160</v>
      </c>
      <c r="AS165" s="100" t="s">
        <v>130</v>
      </c>
      <c r="AT165" s="100">
        <v>17</v>
      </c>
      <c r="AU165" s="100">
        <v>141</v>
      </c>
      <c r="AV165" s="100">
        <v>10</v>
      </c>
      <c r="AW165" s="21">
        <f t="shared" ref="AW165:AW174" si="60">AV165/AT$148</f>
        <v>6.8965517241379309E-2</v>
      </c>
      <c r="AX165" s="100">
        <f>INT($AT$166*AW165)</f>
        <v>7993</v>
      </c>
      <c r="AY165" s="100">
        <f>SUM(AX$5:AX165)</f>
        <v>794340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14" t="str">
        <f>IF(INDEX(挂机升级突破!$AS$65:$AS$85,卡牌消耗!L166)&gt;0,"灵玉","")</f>
        <v/>
      </c>
      <c r="U166" s="14" t="str">
        <f>IF(INDEX(挂机升级突破!$AS$65:$AS$85,卡牌消耗!L166)&gt;0,INDEX(挂机升级突破!$BD$80:$BD$85,卡牌消耗!L166),"")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682</v>
      </c>
      <c r="AB166" s="14">
        <f t="shared" si="44"/>
        <v>650681.25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115906</v>
      </c>
      <c r="AU166" s="100">
        <v>142</v>
      </c>
      <c r="AV166" s="100">
        <v>11</v>
      </c>
      <c r="AW166" s="21">
        <f t="shared" si="60"/>
        <v>7.586206896551724E-2</v>
      </c>
      <c r="AX166" s="100">
        <f t="shared" ref="AX166:AX174" si="62">INT($AT$166*AW166)</f>
        <v>8792</v>
      </c>
      <c r="AY166" s="100">
        <f>SUM(AX$5:AX166)</f>
        <v>803132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14" t="str">
        <f>IF(INDEX(挂机升级突破!$AS$65:$AS$85,卡牌消耗!L167)&gt;0,"灵玉","")</f>
        <v/>
      </c>
      <c r="U167" s="14" t="str">
        <f>IF(INDEX(挂机升级突破!$AS$65:$AS$85,卡牌消耗!L167)&gt;0,INDEX(挂机升级突破!$BD$80:$BD$85,卡牌消耗!L167),"")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682</v>
      </c>
      <c r="AB167" s="14">
        <f t="shared" ref="AB167:AB212" si="70">INDEX($N$13:$Q$17,Z167,INDEX($C$38:$C$75,X167)-1)</f>
        <v>1457456.25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0" t="s">
        <v>520</v>
      </c>
      <c r="AT167" s="14">
        <f>INDEX($AP$5:$AP$24,AT165)</f>
        <v>12</v>
      </c>
      <c r="AU167" s="100">
        <v>143</v>
      </c>
      <c r="AV167" s="100">
        <v>12</v>
      </c>
      <c r="AW167" s="21">
        <f t="shared" si="60"/>
        <v>8.2758620689655171E-2</v>
      </c>
      <c r="AX167" s="100">
        <f t="shared" si="62"/>
        <v>9592</v>
      </c>
      <c r="AY167" s="100">
        <f>SUM(AX$5:AX167)</f>
        <v>812724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805</v>
      </c>
      <c r="S168" s="14">
        <f>ROUND(INDEX(挂机升级突破!$AT$65:$BC$85,L168,MATCH(R168,挂机升级突破!$AT$63:$BC$63,0))*INDEX($B$5:$F$5,K168)/5,0)*5</f>
        <v>0</v>
      </c>
      <c r="T168" s="14" t="str">
        <f>IF(INDEX(挂机升级突破!$AS$65:$AS$85,卡牌消耗!L168)&gt;0,"灵玉","")</f>
        <v/>
      </c>
      <c r="U168" s="14" t="str">
        <f>IF(INDEX(挂机升级突破!$AS$65:$AS$85,卡牌消耗!L168)&gt;0,INDEX(挂机升级突破!$BD$80:$BD$85,卡牌消耗!L168),"")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682</v>
      </c>
      <c r="AB168" s="14">
        <f t="shared" si="70"/>
        <v>134737.5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0">
        <v>144</v>
      </c>
      <c r="AV168" s="100">
        <v>13</v>
      </c>
      <c r="AW168" s="21">
        <f t="shared" si="60"/>
        <v>8.9655172413793102E-2</v>
      </c>
      <c r="AX168" s="100">
        <f t="shared" si="62"/>
        <v>10391</v>
      </c>
      <c r="AY168" s="100">
        <f>SUM(AX$5:AX168)</f>
        <v>823115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805</v>
      </c>
      <c r="S169" s="14">
        <f>ROUND(INDEX(挂机升级突破!$AT$65:$BC$85,L169,MATCH(R169,挂机升级突破!$AT$63:$BC$63,0))*INDEX($B$5:$F$5,K169)/5,0)*5</f>
        <v>0</v>
      </c>
      <c r="T169" s="14" t="str">
        <f>IF(INDEX(挂机升级突破!$AS$65:$AS$85,卡牌消耗!L169)&gt;0,"灵玉","")</f>
        <v/>
      </c>
      <c r="U169" s="14" t="str">
        <f>IF(INDEX(挂机升级突破!$AS$65:$AS$85,卡牌消耗!L169)&gt;0,INDEX(挂机升级突破!$BD$80:$BD$85,卡牌消耗!L169),"")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682</v>
      </c>
      <c r="AB169" s="14">
        <f t="shared" si="70"/>
        <v>587625</v>
      </c>
      <c r="AC169" s="72" t="str">
        <f t="shared" si="71"/>
        <v>张飞碎片</v>
      </c>
      <c r="AD169" s="14">
        <f t="shared" si="61"/>
        <v>80</v>
      </c>
      <c r="AU169" s="100">
        <v>145</v>
      </c>
      <c r="AV169" s="100">
        <v>14</v>
      </c>
      <c r="AW169" s="21">
        <f t="shared" si="60"/>
        <v>9.6551724137931033E-2</v>
      </c>
      <c r="AX169" s="100">
        <f t="shared" si="62"/>
        <v>11190</v>
      </c>
      <c r="AY169" s="100">
        <f>SUM(AX$5:AX169)</f>
        <v>834305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805</v>
      </c>
      <c r="S170" s="14">
        <f>ROUND(INDEX(挂机升级突破!$AT$65:$BC$85,L170,MATCH(R170,挂机升级突破!$AT$63:$BC$63,0))*INDEX($B$5:$F$5,K170)/5,0)*5</f>
        <v>0</v>
      </c>
      <c r="T170" s="14" t="str">
        <f>IF(INDEX(挂机升级突破!$AS$65:$AS$85,卡牌消耗!L170)&gt;0,"灵玉","")</f>
        <v/>
      </c>
      <c r="U170" s="14" t="str">
        <f>IF(INDEX(挂机升级突破!$AS$65:$AS$85,卡牌消耗!L170)&gt;0,INDEX(挂机升级突破!$BD$80:$BD$85,卡牌消耗!L170),"")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682</v>
      </c>
      <c r="AB170" s="14">
        <f t="shared" si="70"/>
        <v>469875</v>
      </c>
      <c r="AC170" s="72" t="str">
        <f t="shared" si="71"/>
        <v>张飞碎片</v>
      </c>
      <c r="AD170" s="14">
        <f t="shared" si="61"/>
        <v>160</v>
      </c>
      <c r="AU170" s="100">
        <v>146</v>
      </c>
      <c r="AV170" s="100">
        <v>15</v>
      </c>
      <c r="AW170" s="21">
        <f t="shared" si="60"/>
        <v>0.10344827586206896</v>
      </c>
      <c r="AX170" s="100">
        <f t="shared" si="62"/>
        <v>11990</v>
      </c>
      <c r="AY170" s="100">
        <f>SUM(AX$5:AX170)</f>
        <v>846295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805</v>
      </c>
      <c r="S171" s="14">
        <f>ROUND(INDEX(挂机升级突破!$AT$65:$BC$85,L171,MATCH(R171,挂机升级突破!$AT$63:$BC$63,0))*INDEX($B$5:$F$5,K171)/5,0)*5</f>
        <v>10</v>
      </c>
      <c r="T171" s="14" t="str">
        <f>IF(INDEX(挂机升级突破!$AS$65:$AS$85,卡牌消耗!L171)&gt;0,"灵玉","")</f>
        <v/>
      </c>
      <c r="U171" s="14" t="str">
        <f>IF(INDEX(挂机升级突破!$AS$65:$AS$85,卡牌消耗!L171)&gt;0,INDEX(挂机升级突破!$BD$80:$BD$85,卡牌消耗!L171),"")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682</v>
      </c>
      <c r="AB171" s="14">
        <f t="shared" si="70"/>
        <v>650681.25</v>
      </c>
      <c r="AC171" s="72" t="str">
        <f t="shared" si="71"/>
        <v>张飞碎片</v>
      </c>
      <c r="AD171" s="14">
        <f t="shared" si="61"/>
        <v>240</v>
      </c>
      <c r="AU171" s="100">
        <v>147</v>
      </c>
      <c r="AV171" s="100">
        <v>16</v>
      </c>
      <c r="AW171" s="21">
        <f t="shared" si="60"/>
        <v>0.1103448275862069</v>
      </c>
      <c r="AX171" s="100">
        <f t="shared" si="62"/>
        <v>12789</v>
      </c>
      <c r="AY171" s="100">
        <f>SUM(AX$5:AX171)</f>
        <v>859084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806</v>
      </c>
      <c r="S172" s="14">
        <f>ROUND(INDEX(挂机升级突破!$AT$65:$BC$85,L172,MATCH(R172,挂机升级突破!$AT$63:$BC$63,0))*INDEX($B$5:$F$5,K172)/5,0)*5</f>
        <v>0</v>
      </c>
      <c r="T172" s="14" t="str">
        <f>IF(INDEX(挂机升级突破!$AS$65:$AS$85,卡牌消耗!L172)&gt;0,"灵玉","")</f>
        <v/>
      </c>
      <c r="U172" s="14" t="str">
        <f>IF(INDEX(挂机升级突破!$AS$65:$AS$85,卡牌消耗!L172)&gt;0,INDEX(挂机升级突破!$BD$80:$BD$85,卡牌消耗!L172),"")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682</v>
      </c>
      <c r="AB172" s="14">
        <f t="shared" si="70"/>
        <v>1457456.25</v>
      </c>
      <c r="AC172" s="72" t="str">
        <f t="shared" si="71"/>
        <v>张飞碎片</v>
      </c>
      <c r="AD172" s="14">
        <f t="shared" si="61"/>
        <v>320</v>
      </c>
      <c r="AU172" s="100">
        <v>148</v>
      </c>
      <c r="AV172" s="100">
        <v>17</v>
      </c>
      <c r="AW172" s="21">
        <f t="shared" si="60"/>
        <v>0.11724137931034483</v>
      </c>
      <c r="AX172" s="100">
        <f t="shared" si="62"/>
        <v>13588</v>
      </c>
      <c r="AY172" s="100">
        <f>SUM(AX$5:AX172)</f>
        <v>872672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806</v>
      </c>
      <c r="S173" s="14">
        <f>ROUND(INDEX(挂机升级突破!$AT$65:$BC$85,L173,MATCH(R173,挂机升级突破!$AT$63:$BC$63,0))*INDEX($B$5:$F$5,K173)/5,0)*5</f>
        <v>0</v>
      </c>
      <c r="T173" s="14" t="str">
        <f>IF(INDEX(挂机升级突破!$AS$65:$AS$85,卡牌消耗!L173)&gt;0,"灵玉","")</f>
        <v/>
      </c>
      <c r="U173" s="14" t="str">
        <f>IF(INDEX(挂机升级突破!$AS$65:$AS$85,卡牌消耗!L173)&gt;0,INDEX(挂机升级突破!$BD$80:$BD$85,卡牌消耗!L173),"")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682</v>
      </c>
      <c r="AB173" s="14">
        <f t="shared" si="70"/>
        <v>134737.5</v>
      </c>
      <c r="AC173" s="72" t="str">
        <f t="shared" si="71"/>
        <v>夏侯惇碎片</v>
      </c>
      <c r="AD173" s="14">
        <f t="shared" si="61"/>
        <v>80</v>
      </c>
      <c r="AU173" s="100">
        <v>149</v>
      </c>
      <c r="AV173" s="100">
        <v>18</v>
      </c>
      <c r="AW173" s="21">
        <f t="shared" si="60"/>
        <v>0.12413793103448276</v>
      </c>
      <c r="AX173" s="100">
        <f t="shared" si="62"/>
        <v>14388</v>
      </c>
      <c r="AY173" s="100">
        <f>SUM(AX$5:AX173)</f>
        <v>887060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806</v>
      </c>
      <c r="S174" s="14">
        <f>ROUND(INDEX(挂机升级突破!$AT$65:$BC$85,L174,MATCH(R174,挂机升级突破!$AT$63:$BC$63,0))*INDEX($B$5:$F$5,K174)/5,0)*5</f>
        <v>0</v>
      </c>
      <c r="T174" s="14" t="str">
        <f>IF(INDEX(挂机升级突破!$AS$65:$AS$85,卡牌消耗!L174)&gt;0,"灵玉","")</f>
        <v/>
      </c>
      <c r="U174" s="14" t="str">
        <f>IF(INDEX(挂机升级突破!$AS$65:$AS$85,卡牌消耗!L174)&gt;0,INDEX(挂机升级突破!$BD$80:$BD$85,卡牌消耗!L174),"")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682</v>
      </c>
      <c r="AB174" s="14">
        <f t="shared" si="70"/>
        <v>587625</v>
      </c>
      <c r="AC174" s="72" t="str">
        <f t="shared" si="71"/>
        <v>夏侯惇碎片</v>
      </c>
      <c r="AD174" s="14">
        <f t="shared" si="61"/>
        <v>80</v>
      </c>
      <c r="AU174" s="100">
        <v>150</v>
      </c>
      <c r="AV174" s="100">
        <v>19</v>
      </c>
      <c r="AW174" s="21">
        <f t="shared" si="60"/>
        <v>0.1310344827586207</v>
      </c>
      <c r="AX174" s="100">
        <f t="shared" si="62"/>
        <v>15187</v>
      </c>
      <c r="AY174" s="100">
        <f>SUM(AX$5:AX174)</f>
        <v>902247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806</v>
      </c>
      <c r="S175" s="14">
        <f>ROUND(INDEX(挂机升级突破!$AT$65:$BC$85,L175,MATCH(R175,挂机升级突破!$AT$63:$BC$63,0))*INDEX($B$5:$F$5,K175)/5,0)*5</f>
        <v>0</v>
      </c>
      <c r="T175" s="14" t="str">
        <f>IF(INDEX(挂机升级突破!$AS$65:$AS$85,卡牌消耗!L175)&gt;0,"灵玉","")</f>
        <v/>
      </c>
      <c r="U175" s="14" t="str">
        <f>IF(INDEX(挂机升级突破!$AS$65:$AS$85,卡牌消耗!L175)&gt;0,INDEX(挂机升级突破!$BD$80:$BD$85,卡牌消耗!L175),"")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682</v>
      </c>
      <c r="AB175" s="14">
        <f t="shared" si="70"/>
        <v>469875</v>
      </c>
      <c r="AC175" s="72" t="str">
        <f t="shared" si="71"/>
        <v>夏侯惇碎片</v>
      </c>
      <c r="AD175" s="14">
        <f t="shared" si="61"/>
        <v>160</v>
      </c>
      <c r="AS175" s="100" t="s">
        <v>130</v>
      </c>
      <c r="AT175" s="100">
        <v>18</v>
      </c>
      <c r="AU175" s="100">
        <v>141</v>
      </c>
      <c r="AV175" s="100">
        <v>10</v>
      </c>
      <c r="AW175" s="21">
        <f t="shared" ref="AW175:AW184" si="72">AV175/AT$148</f>
        <v>6.8965517241379309E-2</v>
      </c>
      <c r="AX175" s="100">
        <f>INT($AT$176*AW175)</f>
        <v>8390</v>
      </c>
      <c r="AY175" s="100">
        <f>SUM(AX$5:AX175)</f>
        <v>910637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807</v>
      </c>
      <c r="S176" s="14">
        <f>ROUND(INDEX(挂机升级突破!$AT$65:$BC$85,L176,MATCH(R176,挂机升级突破!$AT$63:$BC$63,0))*INDEX($B$5:$F$5,K176)/5,0)*5</f>
        <v>0</v>
      </c>
      <c r="T176" s="14" t="str">
        <f>IF(INDEX(挂机升级突破!$AS$65:$AS$85,卡牌消耗!L176)&gt;0,"灵玉","")</f>
        <v/>
      </c>
      <c r="U176" s="14" t="str">
        <f>IF(INDEX(挂机升级突破!$AS$65:$AS$85,卡牌消耗!L176)&gt;0,INDEX(挂机升级突破!$BD$80:$BD$85,卡牌消耗!L176),"")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682</v>
      </c>
      <c r="AB176" s="14">
        <f t="shared" si="70"/>
        <v>650681.25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121667</v>
      </c>
      <c r="AU176" s="100">
        <v>142</v>
      </c>
      <c r="AV176" s="100">
        <v>11</v>
      </c>
      <c r="AW176" s="21">
        <f t="shared" si="72"/>
        <v>7.586206896551724E-2</v>
      </c>
      <c r="AX176" s="100">
        <f t="shared" ref="AX176:AX184" si="73">INT($AT$176*AW176)</f>
        <v>9229</v>
      </c>
      <c r="AY176" s="100">
        <f>SUM(AX$5:AX176)</f>
        <v>919866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807</v>
      </c>
      <c r="S177" s="14">
        <f>ROUND(INDEX(挂机升级突破!$AT$65:$BC$85,L177,MATCH(R177,挂机升级突破!$AT$63:$BC$63,0))*INDEX($B$5:$F$5,K177)/5,0)*5</f>
        <v>0</v>
      </c>
      <c r="T177" s="14" t="str">
        <f>IF(INDEX(挂机升级突破!$AS$65:$AS$85,卡牌消耗!L177)&gt;0,"灵玉","")</f>
        <v/>
      </c>
      <c r="U177" s="14" t="str">
        <f>IF(INDEX(挂机升级突破!$AS$65:$AS$85,卡牌消耗!L177)&gt;0,INDEX(挂机升级突破!$BD$80:$BD$85,卡牌消耗!L177),"")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682</v>
      </c>
      <c r="AB177" s="14">
        <f t="shared" si="70"/>
        <v>1457456.25</v>
      </c>
      <c r="AC177" s="72" t="str">
        <f t="shared" si="71"/>
        <v>夏侯惇碎片</v>
      </c>
      <c r="AD177" s="14">
        <f t="shared" si="61"/>
        <v>320</v>
      </c>
      <c r="AS177" s="100" t="s">
        <v>520</v>
      </c>
      <c r="AT177" s="14">
        <f>INDEX($AP$5:$AP$24,AT175)</f>
        <v>13</v>
      </c>
      <c r="AU177" s="100">
        <v>143</v>
      </c>
      <c r="AV177" s="100">
        <v>12</v>
      </c>
      <c r="AW177" s="21">
        <f t="shared" si="72"/>
        <v>8.2758620689655171E-2</v>
      </c>
      <c r="AX177" s="100">
        <f t="shared" si="73"/>
        <v>10068</v>
      </c>
      <c r="AY177" s="100">
        <f>SUM(AX$5:AX177)</f>
        <v>929934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807</v>
      </c>
      <c r="S178" s="14">
        <f>ROUND(INDEX(挂机升级突破!$AT$65:$BC$85,L178,MATCH(R178,挂机升级突破!$AT$63:$BC$63,0))*INDEX($B$5:$F$5,K178)/5,0)*5</f>
        <v>0</v>
      </c>
      <c r="T178" s="14" t="str">
        <f>IF(INDEX(挂机升级突破!$AS$65:$AS$85,卡牌消耗!L178)&gt;0,"灵玉","")</f>
        <v/>
      </c>
      <c r="U178" s="14" t="str">
        <f>IF(INDEX(挂机升级突破!$AS$65:$AS$85,卡牌消耗!L178)&gt;0,INDEX(挂机升级突破!$BD$80:$BD$85,卡牌消耗!L178),"")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682</v>
      </c>
      <c r="AB178" s="14">
        <f t="shared" si="70"/>
        <v>62877.499999999993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0">
        <v>144</v>
      </c>
      <c r="AV178" s="100">
        <v>13</v>
      </c>
      <c r="AW178" s="21">
        <f t="shared" si="72"/>
        <v>8.9655172413793102E-2</v>
      </c>
      <c r="AX178" s="100">
        <f t="shared" si="73"/>
        <v>10908</v>
      </c>
      <c r="AY178" s="100">
        <f>SUM(AX$5:AX178)</f>
        <v>940842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807</v>
      </c>
      <c r="S179" s="14">
        <f>ROUND(INDEX(挂机升级突破!$AT$65:$BC$85,L179,MATCH(R179,挂机升级突破!$AT$63:$BC$63,0))*INDEX($B$5:$F$5,K179)/5,0)*5</f>
        <v>0</v>
      </c>
      <c r="T179" s="14" t="str">
        <f>IF(INDEX(挂机升级突破!$AS$65:$AS$85,卡牌消耗!L179)&gt;0,"灵玉","")</f>
        <v/>
      </c>
      <c r="U179" s="14" t="str">
        <f>IF(INDEX(挂机升级突破!$AS$65:$AS$85,卡牌消耗!L179)&gt;0,INDEX(挂机升级突破!$BD$80:$BD$85,卡牌消耗!L179),"")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682</v>
      </c>
      <c r="AB179" s="14">
        <f t="shared" si="70"/>
        <v>274225</v>
      </c>
      <c r="AC179" s="72" t="str">
        <f t="shared" si="71"/>
        <v>塞伯罗斯碎片</v>
      </c>
      <c r="AD179" s="14">
        <f t="shared" si="61"/>
        <v>40</v>
      </c>
      <c r="AU179" s="100">
        <v>145</v>
      </c>
      <c r="AV179" s="100">
        <v>14</v>
      </c>
      <c r="AW179" s="21">
        <f t="shared" si="72"/>
        <v>9.6551724137931033E-2</v>
      </c>
      <c r="AX179" s="100">
        <f t="shared" si="73"/>
        <v>11747</v>
      </c>
      <c r="AY179" s="100">
        <f>SUM(AX$5:AX179)</f>
        <v>952589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IF(L180&gt;1,INDEX(挂机升级突破!$BG$49:$BG$69,卡牌消耗!L180),"")</f>
        <v>15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835</v>
      </c>
      <c r="S180" s="14">
        <f>ROUND(INDEX(挂机升级突破!$AT$65:$BC$85,L180,MATCH(R180,挂机升级突破!$AT$63:$BC$63,0))*INDEX($B$5:$F$5,K180)/5,0)*5</f>
        <v>0</v>
      </c>
      <c r="T180" s="14" t="s">
        <v>836</v>
      </c>
      <c r="U180" s="14">
        <f>ROUND(INDEX(挂机升级突破!$AT$65:$BC$85,L180,MATCH(T180,挂机升级突破!$AT$63:$BC$63,0))*INDEX($B$5:$F$5,K180)/5,0)*5</f>
        <v>0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682</v>
      </c>
      <c r="AB180" s="14">
        <f t="shared" si="70"/>
        <v>219275</v>
      </c>
      <c r="AC180" s="72" t="str">
        <f t="shared" si="71"/>
        <v>塞伯罗斯碎片</v>
      </c>
      <c r="AD180" s="14">
        <f t="shared" si="61"/>
        <v>80</v>
      </c>
      <c r="AU180" s="100">
        <v>146</v>
      </c>
      <c r="AV180" s="100">
        <v>15</v>
      </c>
      <c r="AW180" s="21">
        <f t="shared" si="72"/>
        <v>0.10344827586206896</v>
      </c>
      <c r="AX180" s="100">
        <f t="shared" si="73"/>
        <v>12586</v>
      </c>
      <c r="AY180" s="100">
        <f>SUM(AX$5:AX180)</f>
        <v>965175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IF(L181&gt;1,INDEX(挂机升级突破!$BG$49:$BG$69,卡牌消耗!L181),"")</f>
        <v>45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835</v>
      </c>
      <c r="S181" s="14">
        <f>ROUND(INDEX(挂机升级突破!$AT$65:$BC$85,L181,MATCH(R181,挂机升级突破!$AT$63:$BC$63,0))*INDEX($B$5:$F$5,K181)/5,0)*5</f>
        <v>0</v>
      </c>
      <c r="T181" s="14" t="s">
        <v>836</v>
      </c>
      <c r="U181" s="14">
        <f>ROUND(INDEX(挂机升级突破!$AT$65:$BC$85,L181,MATCH(T181,挂机升级突破!$AT$63:$BC$63,0))*INDEX($B$5:$F$5,K181)/5,0)*5</f>
        <v>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682</v>
      </c>
      <c r="AB181" s="14">
        <f t="shared" si="70"/>
        <v>303651.25</v>
      </c>
      <c r="AC181" s="72" t="str">
        <f t="shared" si="71"/>
        <v>塞伯罗斯碎片</v>
      </c>
      <c r="AD181" s="14">
        <f t="shared" si="61"/>
        <v>120</v>
      </c>
      <c r="AU181" s="100">
        <v>147</v>
      </c>
      <c r="AV181" s="100">
        <v>16</v>
      </c>
      <c r="AW181" s="21">
        <f t="shared" si="72"/>
        <v>0.1103448275862069</v>
      </c>
      <c r="AX181" s="100">
        <f t="shared" si="73"/>
        <v>13425</v>
      </c>
      <c r="AY181" s="100">
        <f>SUM(AX$5:AX181)</f>
        <v>978600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IF(L182&gt;1,INDEX(挂机升级突破!$BG$49:$BG$69,卡牌消耗!L182),"")</f>
        <v>60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835</v>
      </c>
      <c r="S182" s="14">
        <f>ROUND(INDEX(挂机升级突破!$AT$65:$BC$85,L182,MATCH(R182,挂机升级突破!$AT$63:$BC$63,0))*INDEX($B$5:$F$5,K182)/5,0)*5</f>
        <v>0</v>
      </c>
      <c r="T182" s="14" t="s">
        <v>836</v>
      </c>
      <c r="U182" s="14">
        <f>ROUND(INDEX(挂机升级突破!$AT$65:$BC$85,L182,MATCH(T182,挂机升级突破!$AT$63:$BC$63,0))*INDEX($B$5:$F$5,K182)/5,0)*5</f>
        <v>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682</v>
      </c>
      <c r="AB182" s="14">
        <f t="shared" si="70"/>
        <v>680146.25</v>
      </c>
      <c r="AC182" s="72" t="str">
        <f t="shared" si="71"/>
        <v>塞伯罗斯碎片</v>
      </c>
      <c r="AD182" s="14">
        <f t="shared" si="61"/>
        <v>160</v>
      </c>
      <c r="AU182" s="100">
        <v>148</v>
      </c>
      <c r="AV182" s="100">
        <v>17</v>
      </c>
      <c r="AW182" s="21">
        <f t="shared" si="72"/>
        <v>0.11724137931034483</v>
      </c>
      <c r="AX182" s="100">
        <f t="shared" si="73"/>
        <v>14264</v>
      </c>
      <c r="AY182" s="100">
        <f>SUM(AX$5:AX182)</f>
        <v>992864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IF(L183&gt;1,INDEX(挂机升级突破!$BG$49:$BG$69,卡牌消耗!L183),"")</f>
        <v>90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835</v>
      </c>
      <c r="S183" s="14">
        <f>ROUND(INDEX(挂机升级突破!$AT$65:$BC$85,L183,MATCH(R183,挂机升级突破!$AT$63:$BC$63,0))*INDEX($B$5:$F$5,K183)/5,0)*5</f>
        <v>0</v>
      </c>
      <c r="T183" s="14" t="s">
        <v>836</v>
      </c>
      <c r="U183" s="14">
        <f>ROUND(INDEX(挂机升级突破!$AT$65:$BC$85,L183,MATCH(T183,挂机升级突破!$AT$63:$BC$63,0))*INDEX($B$5:$F$5,K183)/5,0)*5</f>
        <v>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682</v>
      </c>
      <c r="AB183" s="14">
        <f t="shared" si="70"/>
        <v>134737.5</v>
      </c>
      <c r="AC183" s="72" t="str">
        <f t="shared" si="71"/>
        <v>石灵明碎片</v>
      </c>
      <c r="AD183" s="14">
        <f t="shared" si="61"/>
        <v>80</v>
      </c>
      <c r="AU183" s="100">
        <v>149</v>
      </c>
      <c r="AV183" s="100">
        <v>18</v>
      </c>
      <c r="AW183" s="21">
        <f t="shared" si="72"/>
        <v>0.12413793103448276</v>
      </c>
      <c r="AX183" s="100">
        <f t="shared" si="73"/>
        <v>15103</v>
      </c>
      <c r="AY183" s="100">
        <f>SUM(AX$5:AX183)</f>
        <v>1007967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IF(L184&gt;1,INDEX(挂机升级突破!$BG$49:$BG$69,卡牌消耗!L184),"")</f>
        <v>90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835</v>
      </c>
      <c r="S184" s="14">
        <f>ROUND(INDEX(挂机升级突破!$AT$65:$BC$85,L184,MATCH(R184,挂机升级突破!$AT$63:$BC$63,0))*INDEX($B$5:$F$5,K184)/5,0)*5</f>
        <v>0</v>
      </c>
      <c r="T184" s="14" t="s">
        <v>836</v>
      </c>
      <c r="U184" s="14">
        <f>ROUND(INDEX(挂机升级突破!$AT$65:$BC$85,L184,MATCH(T184,挂机升级突破!$AT$63:$BC$63,0))*INDEX($B$5:$F$5,K184)/5,0)*5</f>
        <v>0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682</v>
      </c>
      <c r="AB184" s="14">
        <f t="shared" si="70"/>
        <v>587625</v>
      </c>
      <c r="AC184" s="72" t="str">
        <f t="shared" si="71"/>
        <v>石灵明碎片</v>
      </c>
      <c r="AD184" s="14">
        <f t="shared" si="61"/>
        <v>80</v>
      </c>
      <c r="AU184" s="100">
        <v>150</v>
      </c>
      <c r="AV184" s="100">
        <v>19</v>
      </c>
      <c r="AW184" s="21">
        <f t="shared" si="72"/>
        <v>0.1310344827586207</v>
      </c>
      <c r="AX184" s="100">
        <f t="shared" si="73"/>
        <v>15942</v>
      </c>
      <c r="AY184" s="100">
        <f>SUM(AX$5:AX184)</f>
        <v>1023909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14" t="str">
        <f>IF(INDEX(挂机升级突破!$AS$65:$AS$85,卡牌消耗!L185)&gt;0,"灵玉","")</f>
        <v/>
      </c>
      <c r="U185" s="14" t="str">
        <f>IF(INDEX(挂机升级突破!$AS$65:$AS$85,卡牌消耗!L185)&gt;0,INDEX(挂机升级突破!$BD$80:$BD$85,卡牌消耗!L185),"")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682</v>
      </c>
      <c r="AB185" s="14">
        <f t="shared" si="70"/>
        <v>469875</v>
      </c>
      <c r="AC185" s="72" t="str">
        <f t="shared" si="71"/>
        <v>石灵明碎片</v>
      </c>
      <c r="AD185" s="14">
        <f t="shared" si="61"/>
        <v>160</v>
      </c>
      <c r="AS185" s="100" t="s">
        <v>130</v>
      </c>
      <c r="AT185" s="100">
        <v>19</v>
      </c>
      <c r="AU185" s="100">
        <v>141</v>
      </c>
      <c r="AV185" s="100">
        <v>10</v>
      </c>
      <c r="AW185" s="21">
        <f t="shared" ref="AW185:AW194" si="74">AV185/AT$148</f>
        <v>6.8965517241379309E-2</v>
      </c>
      <c r="AX185" s="100">
        <f>INT($AT$186*AW185)</f>
        <v>8682</v>
      </c>
      <c r="AY185" s="100">
        <f>SUM(AX$5:AX185)</f>
        <v>1032591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14" t="str">
        <f>IF(INDEX(挂机升级突破!$AS$65:$AS$85,卡牌消耗!L186)&gt;0,"灵玉","")</f>
        <v/>
      </c>
      <c r="U186" s="14" t="str">
        <f>IF(INDEX(挂机升级突破!$AS$65:$AS$85,卡牌消耗!L186)&gt;0,INDEX(挂机升级突破!$BD$80:$BD$85,卡牌消耗!L186),"")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682</v>
      </c>
      <c r="AB186" s="14">
        <f t="shared" si="70"/>
        <v>650681.25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125903</v>
      </c>
      <c r="AU186" s="100">
        <v>142</v>
      </c>
      <c r="AV186" s="100">
        <v>11</v>
      </c>
      <c r="AW186" s="21">
        <f t="shared" si="74"/>
        <v>7.586206896551724E-2</v>
      </c>
      <c r="AX186" s="100">
        <f t="shared" ref="AX186:AX194" si="75">INT($AT$186*AW186)</f>
        <v>9551</v>
      </c>
      <c r="AY186" s="100">
        <f>SUM(AX$5:AX186)</f>
        <v>1042142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14" t="str">
        <f>IF(INDEX(挂机升级突破!$AS$65:$AS$85,卡牌消耗!L187)&gt;0,"灵玉","")</f>
        <v/>
      </c>
      <c r="U187" s="14" t="str">
        <f>IF(INDEX(挂机升级突破!$AS$65:$AS$85,卡牌消耗!L187)&gt;0,INDEX(挂机升级突破!$BD$80:$BD$85,卡牌消耗!L187),"")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682</v>
      </c>
      <c r="AB187" s="14">
        <f t="shared" si="70"/>
        <v>1457456.25</v>
      </c>
      <c r="AC187" s="72" t="str">
        <f t="shared" si="71"/>
        <v>石灵明碎片</v>
      </c>
      <c r="AD187" s="14">
        <f t="shared" si="61"/>
        <v>320</v>
      </c>
      <c r="AS187" s="100" t="s">
        <v>520</v>
      </c>
      <c r="AT187" s="14">
        <f>INDEX($AP$5:$AP$24,AT185)</f>
        <v>14</v>
      </c>
      <c r="AU187" s="100">
        <v>143</v>
      </c>
      <c r="AV187" s="100">
        <v>12</v>
      </c>
      <c r="AW187" s="21">
        <f t="shared" si="74"/>
        <v>8.2758620689655171E-2</v>
      </c>
      <c r="AX187" s="100">
        <f t="shared" si="75"/>
        <v>10419</v>
      </c>
      <c r="AY187" s="100">
        <f>SUM(AX$5:AX187)</f>
        <v>1052561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14" t="str">
        <f>IF(INDEX(挂机升级突破!$AS$65:$AS$85,卡牌消耗!L188)&gt;0,"灵玉","")</f>
        <v/>
      </c>
      <c r="U188" s="14" t="str">
        <f>IF(INDEX(挂机升级突破!$AS$65:$AS$85,卡牌消耗!L188)&gt;0,INDEX(挂机升级突破!$BD$80:$BD$85,卡牌消耗!L188),"")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682</v>
      </c>
      <c r="AB188" s="14">
        <f t="shared" si="70"/>
        <v>62877.499999999993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0">
        <v>144</v>
      </c>
      <c r="AV188" s="100">
        <v>13</v>
      </c>
      <c r="AW188" s="21">
        <f t="shared" si="74"/>
        <v>8.9655172413793102E-2</v>
      </c>
      <c r="AX188" s="100">
        <f t="shared" si="75"/>
        <v>11287</v>
      </c>
      <c r="AY188" s="100">
        <f>SUM(AX$5:AX188)</f>
        <v>1063848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805</v>
      </c>
      <c r="S189" s="14">
        <f>ROUND(INDEX(挂机升级突破!$AT$65:$BC$85,L189,MATCH(R189,挂机升级突破!$AT$63:$BC$63,0))*INDEX($B$5:$F$5,K189)/5,0)*5</f>
        <v>0</v>
      </c>
      <c r="T189" s="14" t="str">
        <f>IF(INDEX(挂机升级突破!$AS$65:$AS$85,卡牌消耗!L189)&gt;0,"灵玉","")</f>
        <v/>
      </c>
      <c r="U189" s="14" t="str">
        <f>IF(INDEX(挂机升级突破!$AS$65:$AS$85,卡牌消耗!L189)&gt;0,INDEX(挂机升级突破!$BD$80:$BD$85,卡牌消耗!L189),"")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682</v>
      </c>
      <c r="AB189" s="14">
        <f t="shared" si="70"/>
        <v>274225</v>
      </c>
      <c r="AC189" s="72" t="str">
        <f t="shared" si="71"/>
        <v>于禁碎片</v>
      </c>
      <c r="AD189" s="14">
        <f t="shared" si="61"/>
        <v>40</v>
      </c>
      <c r="AU189" s="100">
        <v>145</v>
      </c>
      <c r="AV189" s="100">
        <v>14</v>
      </c>
      <c r="AW189" s="21">
        <f t="shared" si="74"/>
        <v>9.6551724137931033E-2</v>
      </c>
      <c r="AX189" s="100">
        <f t="shared" si="75"/>
        <v>12156</v>
      </c>
      <c r="AY189" s="100">
        <f>SUM(AX$5:AX189)</f>
        <v>1076004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805</v>
      </c>
      <c r="S190" s="14">
        <f>ROUND(INDEX(挂机升级突破!$AT$65:$BC$85,L190,MATCH(R190,挂机升级突破!$AT$63:$BC$63,0))*INDEX($B$5:$F$5,K190)/5,0)*5</f>
        <v>0</v>
      </c>
      <c r="T190" s="14" t="str">
        <f>IF(INDEX(挂机升级突破!$AS$65:$AS$85,卡牌消耗!L190)&gt;0,"灵玉","")</f>
        <v/>
      </c>
      <c r="U190" s="14" t="str">
        <f>IF(INDEX(挂机升级突破!$AS$65:$AS$85,卡牌消耗!L190)&gt;0,INDEX(挂机升级突破!$BD$80:$BD$85,卡牌消耗!L190),"")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682</v>
      </c>
      <c r="AB190" s="14">
        <f t="shared" si="70"/>
        <v>219275</v>
      </c>
      <c r="AC190" s="72" t="str">
        <f t="shared" si="71"/>
        <v>于禁碎片</v>
      </c>
      <c r="AD190" s="14">
        <f t="shared" si="61"/>
        <v>80</v>
      </c>
      <c r="AU190" s="100">
        <v>146</v>
      </c>
      <c r="AV190" s="100">
        <v>15</v>
      </c>
      <c r="AW190" s="21">
        <f t="shared" si="74"/>
        <v>0.10344827586206896</v>
      </c>
      <c r="AX190" s="100">
        <f t="shared" si="75"/>
        <v>13024</v>
      </c>
      <c r="AY190" s="100">
        <f>SUM(AX$5:AX190)</f>
        <v>1089028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805</v>
      </c>
      <c r="S191" s="14">
        <f>ROUND(INDEX(挂机升级突破!$AT$65:$BC$85,L191,MATCH(R191,挂机升级突破!$AT$63:$BC$63,0))*INDEX($B$5:$F$5,K191)/5,0)*5</f>
        <v>0</v>
      </c>
      <c r="T191" s="14" t="str">
        <f>IF(INDEX(挂机升级突破!$AS$65:$AS$85,卡牌消耗!L191)&gt;0,"灵玉","")</f>
        <v/>
      </c>
      <c r="U191" s="14" t="str">
        <f>IF(INDEX(挂机升级突破!$AS$65:$AS$85,卡牌消耗!L191)&gt;0,INDEX(挂机升级突破!$BD$80:$BD$85,卡牌消耗!L191),"")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682</v>
      </c>
      <c r="AB191" s="14">
        <f t="shared" si="70"/>
        <v>303651.25</v>
      </c>
      <c r="AC191" s="72" t="str">
        <f t="shared" si="71"/>
        <v>于禁碎片</v>
      </c>
      <c r="AD191" s="14">
        <f t="shared" si="61"/>
        <v>120</v>
      </c>
      <c r="AU191" s="100">
        <v>147</v>
      </c>
      <c r="AV191" s="100">
        <v>16</v>
      </c>
      <c r="AW191" s="21">
        <f t="shared" si="74"/>
        <v>0.1103448275862069</v>
      </c>
      <c r="AX191" s="100">
        <f t="shared" si="75"/>
        <v>13892</v>
      </c>
      <c r="AY191" s="100">
        <f>SUM(AX$5:AX191)</f>
        <v>1102920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805</v>
      </c>
      <c r="S192" s="14">
        <f>ROUND(INDEX(挂机升级突破!$AT$65:$BC$85,L192,MATCH(R192,挂机升级突破!$AT$63:$BC$63,0))*INDEX($B$5:$F$5,K192)/5,0)*5</f>
        <v>10</v>
      </c>
      <c r="T192" s="14" t="str">
        <f>IF(INDEX(挂机升级突破!$AS$65:$AS$85,卡牌消耗!L192)&gt;0,"灵玉","")</f>
        <v/>
      </c>
      <c r="U192" s="14" t="str">
        <f>IF(INDEX(挂机升级突破!$AS$65:$AS$85,卡牌消耗!L192)&gt;0,INDEX(挂机升级突破!$BD$80:$BD$85,卡牌消耗!L192),"")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682</v>
      </c>
      <c r="AB192" s="14">
        <f t="shared" si="70"/>
        <v>680146.25</v>
      </c>
      <c r="AC192" s="72" t="str">
        <f t="shared" si="71"/>
        <v>于禁碎片</v>
      </c>
      <c r="AD192" s="14">
        <f t="shared" si="61"/>
        <v>160</v>
      </c>
      <c r="AU192" s="100">
        <v>148</v>
      </c>
      <c r="AV192" s="100">
        <v>17</v>
      </c>
      <c r="AW192" s="21">
        <f t="shared" si="74"/>
        <v>0.11724137931034483</v>
      </c>
      <c r="AX192" s="100">
        <f t="shared" si="75"/>
        <v>14761</v>
      </c>
      <c r="AY192" s="100">
        <f>SUM(AX$5:AX192)</f>
        <v>1117681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806</v>
      </c>
      <c r="S193" s="14">
        <f>ROUND(INDEX(挂机升级突破!$AT$65:$BC$85,L193,MATCH(R193,挂机升级突破!$AT$63:$BC$63,0))*INDEX($B$5:$F$5,K193)/5,0)*5</f>
        <v>0</v>
      </c>
      <c r="T193" s="14" t="str">
        <f>IF(INDEX(挂机升级突破!$AS$65:$AS$85,卡牌消耗!L193)&gt;0,"灵玉","")</f>
        <v/>
      </c>
      <c r="U193" s="14" t="str">
        <f>IF(INDEX(挂机升级突破!$AS$65:$AS$85,卡牌消耗!L193)&gt;0,INDEX(挂机升级突破!$BD$80:$BD$85,卡牌消耗!L193),"")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682</v>
      </c>
      <c r="AB193" s="14">
        <f t="shared" si="70"/>
        <v>134737.5</v>
      </c>
      <c r="AC193" s="72" t="str">
        <f t="shared" si="71"/>
        <v>西方龙碎片</v>
      </c>
      <c r="AD193" s="14">
        <f t="shared" si="61"/>
        <v>80</v>
      </c>
      <c r="AU193" s="100">
        <v>149</v>
      </c>
      <c r="AV193" s="100">
        <v>18</v>
      </c>
      <c r="AW193" s="21">
        <f t="shared" si="74"/>
        <v>0.12413793103448276</v>
      </c>
      <c r="AX193" s="100">
        <f t="shared" si="75"/>
        <v>15629</v>
      </c>
      <c r="AY193" s="100">
        <f>SUM(AX$5:AX193)</f>
        <v>1133310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806</v>
      </c>
      <c r="S194" s="14">
        <f>ROUND(INDEX(挂机升级突破!$AT$65:$BC$85,L194,MATCH(R194,挂机升级突破!$AT$63:$BC$63,0))*INDEX($B$5:$F$5,K194)/5,0)*5</f>
        <v>0</v>
      </c>
      <c r="T194" s="14" t="str">
        <f>IF(INDEX(挂机升级突破!$AS$65:$AS$85,卡牌消耗!L194)&gt;0,"灵玉","")</f>
        <v/>
      </c>
      <c r="U194" s="14" t="str">
        <f>IF(INDEX(挂机升级突破!$AS$65:$AS$85,卡牌消耗!L194)&gt;0,INDEX(挂机升级突破!$BD$80:$BD$85,卡牌消耗!L194),"")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682</v>
      </c>
      <c r="AB194" s="14">
        <f t="shared" si="70"/>
        <v>587625</v>
      </c>
      <c r="AC194" s="72" t="str">
        <f t="shared" si="71"/>
        <v>西方龙碎片</v>
      </c>
      <c r="AD194" s="14">
        <f t="shared" si="61"/>
        <v>80</v>
      </c>
      <c r="AU194" s="100">
        <v>150</v>
      </c>
      <c r="AV194" s="100">
        <v>19</v>
      </c>
      <c r="AW194" s="21">
        <f t="shared" si="74"/>
        <v>0.1310344827586207</v>
      </c>
      <c r="AX194" s="100">
        <f t="shared" si="75"/>
        <v>16497</v>
      </c>
      <c r="AY194" s="100">
        <f>SUM(AX$5:AX194)</f>
        <v>1149807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806</v>
      </c>
      <c r="S195" s="14">
        <f>ROUND(INDEX(挂机升级突破!$AT$65:$BC$85,L195,MATCH(R195,挂机升级突破!$AT$63:$BC$63,0))*INDEX($B$5:$F$5,K195)/5,0)*5</f>
        <v>0</v>
      </c>
      <c r="T195" s="14" t="str">
        <f>IF(INDEX(挂机升级突破!$AS$65:$AS$85,卡牌消耗!L195)&gt;0,"灵玉","")</f>
        <v/>
      </c>
      <c r="U195" s="14" t="str">
        <f>IF(INDEX(挂机升级突破!$AS$65:$AS$85,卡牌消耗!L195)&gt;0,INDEX(挂机升级突破!$BD$80:$BD$85,卡牌消耗!L195),"")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682</v>
      </c>
      <c r="AB195" s="14">
        <f t="shared" si="70"/>
        <v>469875</v>
      </c>
      <c r="AC195" s="72" t="str">
        <f t="shared" si="71"/>
        <v>西方龙碎片</v>
      </c>
      <c r="AD195" s="14">
        <f t="shared" si="61"/>
        <v>160</v>
      </c>
      <c r="AS195" s="100" t="s">
        <v>130</v>
      </c>
      <c r="AT195" s="100">
        <v>20</v>
      </c>
      <c r="AU195" s="100">
        <v>141</v>
      </c>
      <c r="AV195" s="100">
        <v>10</v>
      </c>
      <c r="AW195" s="21">
        <f t="shared" ref="AW195:AW204" si="77">AV195/AT$148</f>
        <v>6.8965517241379309E-2</v>
      </c>
      <c r="AX195" s="100">
        <f>INT($AT$196*AW195)</f>
        <v>9191</v>
      </c>
      <c r="AY195" s="100">
        <f>SUM(AX$5:AX195)</f>
        <v>1158998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806</v>
      </c>
      <c r="S196" s="14">
        <f>ROUND(INDEX(挂机升级突破!$AT$65:$BC$85,L196,MATCH(R196,挂机升级突破!$AT$63:$BC$63,0))*INDEX($B$5:$F$5,K196)/5,0)*5</f>
        <v>0</v>
      </c>
      <c r="T196" s="14" t="str">
        <f>IF(INDEX(挂机升级突破!$AS$65:$AS$85,卡牌消耗!L196)&gt;0,"灵玉","")</f>
        <v/>
      </c>
      <c r="U196" s="14" t="str">
        <f>IF(INDEX(挂机升级突破!$AS$65:$AS$85,卡牌消耗!L196)&gt;0,INDEX(挂机升级突破!$BD$80:$BD$85,卡牌消耗!L196),"")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682</v>
      </c>
      <c r="AB196" s="14">
        <f t="shared" si="70"/>
        <v>650681.25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133270</v>
      </c>
      <c r="AU196" s="100">
        <v>142</v>
      </c>
      <c r="AV196" s="100">
        <v>11</v>
      </c>
      <c r="AW196" s="21">
        <f t="shared" si="77"/>
        <v>7.586206896551724E-2</v>
      </c>
      <c r="AX196" s="100">
        <f t="shared" ref="AX196:AX204" si="78">INT($AT$196*AW196)</f>
        <v>10110</v>
      </c>
      <c r="AY196" s="100">
        <f>SUM(AX$5:AX196)</f>
        <v>1169108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807</v>
      </c>
      <c r="S197" s="14">
        <f>ROUND(INDEX(挂机升级突破!$AT$65:$BC$85,L197,MATCH(R197,挂机升级突破!$AT$63:$BC$63,0))*INDEX($B$5:$F$5,K197)/5,0)*5</f>
        <v>0</v>
      </c>
      <c r="T197" s="14" t="str">
        <f>IF(INDEX(挂机升级突破!$AS$65:$AS$85,卡牌消耗!L197)&gt;0,"灵玉","")</f>
        <v/>
      </c>
      <c r="U197" s="14" t="str">
        <f>IF(INDEX(挂机升级突破!$AS$65:$AS$85,卡牌消耗!L197)&gt;0,INDEX(挂机升级突破!$BD$80:$BD$85,卡牌消耗!L197),"")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682</v>
      </c>
      <c r="AB197" s="14">
        <f t="shared" si="70"/>
        <v>1457456.25</v>
      </c>
      <c r="AC197" s="72" t="str">
        <f t="shared" si="71"/>
        <v>西方龙碎片</v>
      </c>
      <c r="AD197" s="14">
        <f t="shared" si="61"/>
        <v>320</v>
      </c>
      <c r="AS197" s="100" t="s">
        <v>520</v>
      </c>
      <c r="AT197" s="14">
        <f>INDEX($AP$5:$AP$24,AT195)</f>
        <v>15</v>
      </c>
      <c r="AU197" s="100">
        <v>143</v>
      </c>
      <c r="AV197" s="100">
        <v>12</v>
      </c>
      <c r="AW197" s="21">
        <f t="shared" si="77"/>
        <v>8.2758620689655171E-2</v>
      </c>
      <c r="AX197" s="100">
        <f t="shared" si="78"/>
        <v>11029</v>
      </c>
      <c r="AY197" s="100">
        <f>SUM(AX$5:AX197)</f>
        <v>1180137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807</v>
      </c>
      <c r="S198" s="14">
        <f>ROUND(INDEX(挂机升级突破!$AT$65:$BC$85,L198,MATCH(R198,挂机升级突破!$AT$63:$BC$63,0))*INDEX($B$5:$F$5,K198)/5,0)*5</f>
        <v>0</v>
      </c>
      <c r="T198" s="14" t="str">
        <f>IF(INDEX(挂机升级突破!$AS$65:$AS$85,卡牌消耗!L198)&gt;0,"灵玉","")</f>
        <v/>
      </c>
      <c r="U198" s="14" t="str">
        <f>IF(INDEX(挂机升级突破!$AS$65:$AS$85,卡牌消耗!L198)&gt;0,INDEX(挂机升级突破!$BD$80:$BD$85,卡牌消耗!L198),"")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682</v>
      </c>
      <c r="AB198" s="14">
        <f t="shared" si="70"/>
        <v>134737.5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0">
        <v>144</v>
      </c>
      <c r="AV198" s="100">
        <v>13</v>
      </c>
      <c r="AW198" s="21">
        <f t="shared" si="77"/>
        <v>8.9655172413793102E-2</v>
      </c>
      <c r="AX198" s="100">
        <f t="shared" si="78"/>
        <v>11948</v>
      </c>
      <c r="AY198" s="100">
        <f>SUM(AX$5:AX198)</f>
        <v>1192085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807</v>
      </c>
      <c r="S199" s="14">
        <f>ROUND(INDEX(挂机升级突破!$AT$65:$BC$85,L199,MATCH(R199,挂机升级突破!$AT$63:$BC$63,0))*INDEX($B$5:$F$5,K199)/5,0)*5</f>
        <v>0</v>
      </c>
      <c r="T199" s="14" t="str">
        <f>IF(INDEX(挂机升级突破!$AS$65:$AS$85,卡牌消耗!L199)&gt;0,"灵玉","")</f>
        <v/>
      </c>
      <c r="U199" s="14" t="str">
        <f>IF(INDEX(挂机升级突破!$AS$65:$AS$85,卡牌消耗!L199)&gt;0,INDEX(挂机升级突破!$BD$80:$BD$85,卡牌消耗!L199),"")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682</v>
      </c>
      <c r="AB199" s="14">
        <f t="shared" si="70"/>
        <v>587625</v>
      </c>
      <c r="AC199" s="72" t="str">
        <f t="shared" si="71"/>
        <v>飞廉碎片</v>
      </c>
      <c r="AD199" s="14">
        <f t="shared" si="79"/>
        <v>80</v>
      </c>
      <c r="AU199" s="100">
        <v>145</v>
      </c>
      <c r="AV199" s="100">
        <v>14</v>
      </c>
      <c r="AW199" s="21">
        <f t="shared" si="77"/>
        <v>9.6551724137931033E-2</v>
      </c>
      <c r="AX199" s="100">
        <f t="shared" si="78"/>
        <v>12867</v>
      </c>
      <c r="AY199" s="100">
        <f>SUM(AX$5:AX199)</f>
        <v>1204952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807</v>
      </c>
      <c r="S200" s="14">
        <f>ROUND(INDEX(挂机升级突破!$AT$65:$BC$85,L200,MATCH(R200,挂机升级突破!$AT$63:$BC$63,0))*INDEX($B$5:$F$5,K200)/5,0)*5</f>
        <v>0</v>
      </c>
      <c r="T200" s="14" t="str">
        <f>IF(INDEX(挂机升级突破!$AS$65:$AS$85,卡牌消耗!L200)&gt;0,"灵玉","")</f>
        <v/>
      </c>
      <c r="U200" s="14" t="str">
        <f>IF(INDEX(挂机升级突破!$AS$65:$AS$85,卡牌消耗!L200)&gt;0,INDEX(挂机升级突破!$BD$80:$BD$85,卡牌消耗!L200),"")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682</v>
      </c>
      <c r="AB200" s="14">
        <f t="shared" si="70"/>
        <v>469875</v>
      </c>
      <c r="AC200" s="72" t="str">
        <f t="shared" si="71"/>
        <v>飞廉碎片</v>
      </c>
      <c r="AD200" s="14">
        <f t="shared" si="79"/>
        <v>160</v>
      </c>
      <c r="AU200" s="100">
        <v>146</v>
      </c>
      <c r="AV200" s="100">
        <v>15</v>
      </c>
      <c r="AW200" s="21">
        <f t="shared" si="77"/>
        <v>0.10344827586206896</v>
      </c>
      <c r="AX200" s="100">
        <f t="shared" si="78"/>
        <v>13786</v>
      </c>
      <c r="AY200" s="100">
        <f>SUM(AX$5:AX200)</f>
        <v>1218738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IF(L201&gt;1,INDEX(挂机升级突破!$BG$49:$BG$69,卡牌消耗!L201),"")</f>
        <v>15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835</v>
      </c>
      <c r="S201" s="14">
        <f>ROUND(INDEX(挂机升级突破!$AT$65:$BC$85,L201,MATCH(R201,挂机升级突破!$AT$63:$BC$63,0))*INDEX($B$5:$F$5,K201)/5,0)*5</f>
        <v>0</v>
      </c>
      <c r="T201" s="14" t="s">
        <v>836</v>
      </c>
      <c r="U201" s="14">
        <f>ROUND(INDEX(挂机升级突破!$AT$65:$BC$85,L201,MATCH(T201,挂机升级突破!$AT$63:$BC$63,0))*INDEX($B$5:$F$5,K201)/5,0)*5</f>
        <v>0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682</v>
      </c>
      <c r="AB201" s="14">
        <f t="shared" si="70"/>
        <v>650681.25</v>
      </c>
      <c r="AC201" s="72" t="str">
        <f t="shared" si="71"/>
        <v>飞廉碎片</v>
      </c>
      <c r="AD201" s="14">
        <f t="shared" si="79"/>
        <v>240</v>
      </c>
      <c r="AU201" s="100">
        <v>147</v>
      </c>
      <c r="AV201" s="100">
        <v>16</v>
      </c>
      <c r="AW201" s="21">
        <f t="shared" si="77"/>
        <v>0.1103448275862069</v>
      </c>
      <c r="AX201" s="100">
        <f t="shared" si="78"/>
        <v>14705</v>
      </c>
      <c r="AY201" s="100">
        <f>SUM(AX$5:AX201)</f>
        <v>1233443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IF(L202&gt;1,INDEX(挂机升级突破!$BG$49:$BG$69,卡牌消耗!L202),"")</f>
        <v>45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835</v>
      </c>
      <c r="S202" s="14">
        <f>ROUND(INDEX(挂机升级突破!$AT$65:$BC$85,L202,MATCH(R202,挂机升级突破!$AT$63:$BC$63,0))*INDEX($B$5:$F$5,K202)/5,0)*5</f>
        <v>0</v>
      </c>
      <c r="T202" s="14" t="s">
        <v>836</v>
      </c>
      <c r="U202" s="14">
        <f>ROUND(INDEX(挂机升级突破!$AT$65:$BC$85,L202,MATCH(T202,挂机升级突破!$AT$63:$BC$63,0))*INDEX($B$5:$F$5,K202)/5,0)*5</f>
        <v>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682</v>
      </c>
      <c r="AB202" s="14">
        <f t="shared" si="70"/>
        <v>1457456.25</v>
      </c>
      <c r="AC202" s="72" t="str">
        <f t="shared" si="71"/>
        <v>飞廉碎片</v>
      </c>
      <c r="AD202" s="14">
        <f t="shared" si="79"/>
        <v>320</v>
      </c>
      <c r="AU202" s="100">
        <v>148</v>
      </c>
      <c r="AV202" s="100">
        <v>17</v>
      </c>
      <c r="AW202" s="21">
        <f t="shared" si="77"/>
        <v>0.11724137931034483</v>
      </c>
      <c r="AX202" s="100">
        <f t="shared" si="78"/>
        <v>15624</v>
      </c>
      <c r="AY202" s="100">
        <f>SUM(AX$5:AX202)</f>
        <v>1249067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IF(L203&gt;1,INDEX(挂机升级突破!$BG$49:$BG$69,卡牌消耗!L203),"")</f>
        <v>60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835</v>
      </c>
      <c r="S203" s="14">
        <f>ROUND(INDEX(挂机升级突破!$AT$65:$BC$85,L203,MATCH(R203,挂机升级突破!$AT$63:$BC$63,0))*INDEX($B$5:$F$5,K203)/5,0)*5</f>
        <v>0</v>
      </c>
      <c r="T203" s="14" t="s">
        <v>836</v>
      </c>
      <c r="U203" s="14">
        <f>ROUND(INDEX(挂机升级突破!$AT$65:$BC$85,L203,MATCH(T203,挂机升级突破!$AT$63:$BC$63,0))*INDEX($B$5:$F$5,K203)/5,0)*5</f>
        <v>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682</v>
      </c>
      <c r="AB203" s="14">
        <f t="shared" si="70"/>
        <v>62877.499999999993</v>
      </c>
      <c r="AC203" s="72" t="str">
        <f t="shared" si="71"/>
        <v>噬日碎片</v>
      </c>
      <c r="AD203" s="14">
        <f t="shared" si="79"/>
        <v>20</v>
      </c>
      <c r="AU203" s="100">
        <v>149</v>
      </c>
      <c r="AV203" s="100">
        <v>18</v>
      </c>
      <c r="AW203" s="21">
        <f t="shared" si="77"/>
        <v>0.12413793103448276</v>
      </c>
      <c r="AX203" s="100">
        <f t="shared" si="78"/>
        <v>16543</v>
      </c>
      <c r="AY203" s="100">
        <f>SUM(AX$5:AX203)</f>
        <v>1265610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IF(L204&gt;1,INDEX(挂机升级突破!$BG$49:$BG$69,卡牌消耗!L204),"")</f>
        <v>90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835</v>
      </c>
      <c r="S204" s="14">
        <f>ROUND(INDEX(挂机升级突破!$AT$65:$BC$85,L204,MATCH(R204,挂机升级突破!$AT$63:$BC$63,0))*INDEX($B$5:$F$5,K204)/5,0)*5</f>
        <v>0</v>
      </c>
      <c r="T204" s="14" t="s">
        <v>836</v>
      </c>
      <c r="U204" s="14">
        <f>ROUND(INDEX(挂机升级突破!$AT$65:$BC$85,L204,MATCH(T204,挂机升级突破!$AT$63:$BC$63,0))*INDEX($B$5:$F$5,K204)/5,0)*5</f>
        <v>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682</v>
      </c>
      <c r="AB204" s="14">
        <f t="shared" si="70"/>
        <v>274225</v>
      </c>
      <c r="AC204" s="72" t="str">
        <f t="shared" si="71"/>
        <v>噬日碎片</v>
      </c>
      <c r="AD204" s="14">
        <f t="shared" si="79"/>
        <v>40</v>
      </c>
      <c r="AU204" s="100">
        <v>150</v>
      </c>
      <c r="AV204" s="100">
        <v>19</v>
      </c>
      <c r="AW204" s="21">
        <f t="shared" si="77"/>
        <v>0.1310344827586207</v>
      </c>
      <c r="AX204" s="100">
        <f t="shared" si="78"/>
        <v>17462</v>
      </c>
      <c r="AY204" s="100">
        <f>SUM(AX$5:AX204)</f>
        <v>1283072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IF(L205&gt;1,INDEX(挂机升级突破!$BG$49:$BG$69,卡牌消耗!L205),"")</f>
        <v>90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835</v>
      </c>
      <c r="S205" s="14">
        <f>ROUND(INDEX(挂机升级突破!$AT$65:$BC$85,L205,MATCH(R205,挂机升级突破!$AT$63:$BC$63,0))*INDEX($B$5:$F$5,K205)/5,0)*5</f>
        <v>0</v>
      </c>
      <c r="T205" s="14" t="s">
        <v>836</v>
      </c>
      <c r="U205" s="14">
        <f>ROUND(INDEX(挂机升级突破!$AT$65:$BC$85,L205,MATCH(T205,挂机升级突破!$AT$63:$BC$63,0))*INDEX($B$5:$F$5,K205)/5,0)*5</f>
        <v>0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682</v>
      </c>
      <c r="AB205" s="14">
        <f t="shared" si="70"/>
        <v>219275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14" t="str">
        <f>IF(INDEX(挂机升级突破!$AS$65:$AS$85,卡牌消耗!L206)&gt;0,"灵玉","")</f>
        <v/>
      </c>
      <c r="U206" s="14" t="str">
        <f>IF(INDEX(挂机升级突破!$AS$65:$AS$85,卡牌消耗!L206)&gt;0,INDEX(挂机升级突破!$BD$80:$BD$85,卡牌消耗!L206),"")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682</v>
      </c>
      <c r="AB206" s="14">
        <f t="shared" si="70"/>
        <v>303651.25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14" t="str">
        <f>IF(INDEX(挂机升级突破!$AS$65:$AS$85,卡牌消耗!L207)&gt;0,"灵玉","")</f>
        <v/>
      </c>
      <c r="U207" s="14" t="str">
        <f>IF(INDEX(挂机升级突破!$AS$65:$AS$85,卡牌消耗!L207)&gt;0,INDEX(挂机升级突破!$BD$80:$BD$85,卡牌消耗!L207),"")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682</v>
      </c>
      <c r="AB207" s="14">
        <f t="shared" si="70"/>
        <v>680146.25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14" t="str">
        <f>IF(INDEX(挂机升级突破!$AS$65:$AS$85,卡牌消耗!L208)&gt;0,"灵玉","")</f>
        <v/>
      </c>
      <c r="U208" s="14" t="str">
        <f>IF(INDEX(挂机升级突破!$AS$65:$AS$85,卡牌消耗!L208)&gt;0,INDEX(挂机升级突破!$BD$80:$BD$85,卡牌消耗!L208),"")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682</v>
      </c>
      <c r="AB208" s="14">
        <f t="shared" si="70"/>
        <v>62877.499999999993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14" t="str">
        <f>IF(INDEX(挂机升级突破!$AS$65:$AS$85,卡牌消耗!L209)&gt;0,"灵玉","")</f>
        <v/>
      </c>
      <c r="U209" s="14" t="str">
        <f>IF(INDEX(挂机升级突破!$AS$65:$AS$85,卡牌消耗!L209)&gt;0,INDEX(挂机升级突破!$BD$80:$BD$85,卡牌消耗!L209),"")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682</v>
      </c>
      <c r="AB209" s="14">
        <f t="shared" si="70"/>
        <v>274225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805</v>
      </c>
      <c r="S210" s="14">
        <f>ROUND(INDEX(挂机升级突破!$AT$65:$BC$85,L210,MATCH(R210,挂机升级突破!$AT$63:$BC$63,0))*INDEX($B$5:$F$5,K210)/5,0)*5</f>
        <v>0</v>
      </c>
      <c r="T210" s="14" t="str">
        <f>IF(INDEX(挂机升级突破!$AS$65:$AS$85,卡牌消耗!L210)&gt;0,"灵玉","")</f>
        <v/>
      </c>
      <c r="U210" s="14" t="str">
        <f>IF(INDEX(挂机升级突破!$AS$65:$AS$85,卡牌消耗!L210)&gt;0,INDEX(挂机升级突破!$BD$80:$BD$85,卡牌消耗!L210),"")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682</v>
      </c>
      <c r="AB210" s="14">
        <f t="shared" si="70"/>
        <v>219275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805</v>
      </c>
      <c r="S211" s="14">
        <f>ROUND(INDEX(挂机升级突破!$AT$65:$BC$85,L211,MATCH(R211,挂机升级突破!$AT$63:$BC$63,0))*INDEX($B$5:$F$5,K211)/5,0)*5</f>
        <v>0</v>
      </c>
      <c r="T211" s="14" t="str">
        <f>IF(INDEX(挂机升级突破!$AS$65:$AS$85,卡牌消耗!L211)&gt;0,"灵玉","")</f>
        <v/>
      </c>
      <c r="U211" s="14" t="str">
        <f>IF(INDEX(挂机升级突破!$AS$65:$AS$85,卡牌消耗!L211)&gt;0,INDEX(挂机升级突破!$BD$80:$BD$85,卡牌消耗!L211),"")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682</v>
      </c>
      <c r="AB211" s="14">
        <f t="shared" si="70"/>
        <v>303651.25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805</v>
      </c>
      <c r="S212" s="14">
        <f>ROUND(INDEX(挂机升级突破!$AT$65:$BC$85,L212,MATCH(R212,挂机升级突破!$AT$63:$BC$63,0))*INDEX($B$5:$F$5,K212)/5,0)*5</f>
        <v>0</v>
      </c>
      <c r="T212" s="14" t="str">
        <f>IF(INDEX(挂机升级突破!$AS$65:$AS$85,卡牌消耗!L212)&gt;0,"灵玉","")</f>
        <v/>
      </c>
      <c r="U212" s="14" t="str">
        <f>IF(INDEX(挂机升级突破!$AS$65:$AS$85,卡牌消耗!L212)&gt;0,INDEX(挂机升级突破!$BD$80:$BD$85,卡牌消耗!L212),"")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682</v>
      </c>
      <c r="AB212" s="14">
        <f t="shared" si="70"/>
        <v>680146.25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805</v>
      </c>
      <c r="S213" s="14">
        <f>ROUND(INDEX(挂机升级突破!$AT$65:$BC$85,L213,MATCH(R213,挂机升级突破!$AT$63:$BC$63,0))*INDEX($B$5:$F$5,K213)/5,0)*5</f>
        <v>10</v>
      </c>
      <c r="T213" s="14" t="str">
        <f>IF(INDEX(挂机升级突破!$AS$65:$AS$85,卡牌消耗!L213)&gt;0,"灵玉","")</f>
        <v/>
      </c>
      <c r="U213" s="14" t="str">
        <f>IF(INDEX(挂机升级突破!$AS$65:$AS$85,卡牌消耗!L213)&gt;0,INDEX(挂机升级突破!$BD$80:$BD$85,卡牌消耗!L213),"")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682</v>
      </c>
      <c r="AB213" s="14">
        <f t="shared" ref="AB213:AB227" si="81">INDEX($N$13:$Q$17,Z213,INDEX($C$38:$C$75,X213)-1)</f>
        <v>89825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806</v>
      </c>
      <c r="S214" s="14">
        <f>ROUND(INDEX(挂机升级突破!$AT$65:$BC$85,L214,MATCH(R214,挂机升级突破!$AT$63:$BC$63,0))*INDEX($B$5:$F$5,K214)/5,0)*5</f>
        <v>0</v>
      </c>
      <c r="T214" s="14" t="str">
        <f>IF(INDEX(挂机升级突破!$AS$65:$AS$85,卡牌消耗!L214)&gt;0,"灵玉","")</f>
        <v/>
      </c>
      <c r="U214" s="14" t="str">
        <f>IF(INDEX(挂机升级突破!$AS$65:$AS$85,卡牌消耗!L214)&gt;0,INDEX(挂机升级突破!$BD$80:$BD$85,卡牌消耗!L214),"")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682</v>
      </c>
      <c r="AB214" s="14">
        <f t="shared" si="81"/>
        <v>391750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806</v>
      </c>
      <c r="S215" s="14">
        <f>ROUND(INDEX(挂机升级突破!$AT$65:$BC$85,L215,MATCH(R215,挂机升级突破!$AT$63:$BC$63,0))*INDEX($B$5:$F$5,K215)/5,0)*5</f>
        <v>0</v>
      </c>
      <c r="T215" s="14" t="str">
        <f>IF(INDEX(挂机升级突破!$AS$65:$AS$85,卡牌消耗!L215)&gt;0,"灵玉","")</f>
        <v/>
      </c>
      <c r="U215" s="14" t="str">
        <f>IF(INDEX(挂机升级突破!$AS$65:$AS$85,卡牌消耗!L215)&gt;0,INDEX(挂机升级突破!$BD$80:$BD$85,卡牌消耗!L215),"")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682</v>
      </c>
      <c r="AB215" s="14">
        <f t="shared" si="81"/>
        <v>313250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806</v>
      </c>
      <c r="S216" s="14">
        <f>ROUND(INDEX(挂机升级突破!$AT$65:$BC$85,L216,MATCH(R216,挂机升级突破!$AT$63:$BC$63,0))*INDEX($B$5:$F$5,K216)/5,0)*5</f>
        <v>0</v>
      </c>
      <c r="T216" s="14" t="str">
        <f>IF(INDEX(挂机升级突破!$AS$65:$AS$85,卡牌消耗!L216)&gt;0,"灵玉","")</f>
        <v/>
      </c>
      <c r="U216" s="14" t="str">
        <f>IF(INDEX(挂机升级突破!$AS$65:$AS$85,卡牌消耗!L216)&gt;0,INDEX(挂机升级突破!$BD$80:$BD$85,卡牌消耗!L216),"")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682</v>
      </c>
      <c r="AB216" s="14">
        <f t="shared" si="81"/>
        <v>433787.5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806</v>
      </c>
      <c r="S217" s="14">
        <f>ROUND(INDEX(挂机升级突破!$AT$65:$BC$85,L217,MATCH(R217,挂机升级突破!$AT$63:$BC$63,0))*INDEX($B$5:$F$5,K217)/5,0)*5</f>
        <v>0</v>
      </c>
      <c r="T217" s="14" t="str">
        <f>IF(INDEX(挂机升级突破!$AS$65:$AS$85,卡牌消耗!L217)&gt;0,"灵玉","")</f>
        <v/>
      </c>
      <c r="U217" s="14" t="str">
        <f>IF(INDEX(挂机升级突破!$AS$65:$AS$85,卡牌消耗!L217)&gt;0,INDEX(挂机升级突破!$BD$80:$BD$85,卡牌消耗!L217),"")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682</v>
      </c>
      <c r="AB217" s="14">
        <f t="shared" si="81"/>
        <v>971637.5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807</v>
      </c>
      <c r="S218" s="14">
        <f>ROUND(INDEX(挂机升级突破!$AT$65:$BC$85,L218,MATCH(R218,挂机升级突破!$AT$63:$BC$63,0))*INDEX($B$5:$F$5,K218)/5,0)*5</f>
        <v>0</v>
      </c>
      <c r="T218" s="14" t="str">
        <f>IF(INDEX(挂机升级突破!$AS$65:$AS$85,卡牌消耗!L218)&gt;0,"灵玉","")</f>
        <v/>
      </c>
      <c r="U218" s="14" t="str">
        <f>IF(INDEX(挂机升级突破!$AS$65:$AS$85,卡牌消耗!L218)&gt;0,INDEX(挂机升级突破!$BD$80:$BD$85,卡牌消耗!L218),"")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682</v>
      </c>
      <c r="AB218" s="14">
        <f t="shared" si="81"/>
        <v>62877.499999999993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807</v>
      </c>
      <c r="S219" s="14">
        <f>ROUND(INDEX(挂机升级突破!$AT$65:$BC$85,L219,MATCH(R219,挂机升级突破!$AT$63:$BC$63,0))*INDEX($B$5:$F$5,K219)/5,0)*5</f>
        <v>0</v>
      </c>
      <c r="T219" s="14" t="str">
        <f>IF(INDEX(挂机升级突破!$AS$65:$AS$85,卡牌消耗!L219)&gt;0,"灵玉","")</f>
        <v/>
      </c>
      <c r="U219" s="14" t="str">
        <f>IF(INDEX(挂机升级突破!$AS$65:$AS$85,卡牌消耗!L219)&gt;0,INDEX(挂机升级突破!$BD$80:$BD$85,卡牌消耗!L219),"")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682</v>
      </c>
      <c r="AB219" s="14">
        <f t="shared" si="81"/>
        <v>274225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807</v>
      </c>
      <c r="S220" s="14">
        <f>ROUND(INDEX(挂机升级突破!$AT$65:$BC$85,L220,MATCH(R220,挂机升级突破!$AT$63:$BC$63,0))*INDEX($B$5:$F$5,K220)/5,0)*5</f>
        <v>0</v>
      </c>
      <c r="T220" s="14" t="str">
        <f>IF(INDEX(挂机升级突破!$AS$65:$AS$85,卡牌消耗!L220)&gt;0,"灵玉","")</f>
        <v/>
      </c>
      <c r="U220" s="14" t="str">
        <f>IF(INDEX(挂机升级突破!$AS$65:$AS$85,卡牌消耗!L220)&gt;0,INDEX(挂机升级突破!$BD$80:$BD$85,卡牌消耗!L220),"")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682</v>
      </c>
      <c r="AB220" s="14">
        <f t="shared" si="81"/>
        <v>219275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807</v>
      </c>
      <c r="S221" s="14">
        <f>ROUND(INDEX(挂机升级突破!$AT$65:$BC$85,L221,MATCH(R221,挂机升级突破!$AT$63:$BC$63,0))*INDEX($B$5:$F$5,K221)/5,0)*5</f>
        <v>0</v>
      </c>
      <c r="T221" s="14" t="str">
        <f>IF(INDEX(挂机升级突破!$AS$65:$AS$85,卡牌消耗!L221)&gt;0,"灵玉","")</f>
        <v/>
      </c>
      <c r="U221" s="14" t="str">
        <f>IF(INDEX(挂机升级突破!$AS$65:$AS$85,卡牌消耗!L221)&gt;0,INDEX(挂机升级突破!$BD$80:$BD$85,卡牌消耗!L221),"")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682</v>
      </c>
      <c r="AB221" s="14">
        <f t="shared" si="81"/>
        <v>303651.25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IF(L222&gt;1,INDEX(挂机升级突破!$BG$49:$BG$69,卡牌消耗!L222),"")</f>
        <v>15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835</v>
      </c>
      <c r="S222" s="14">
        <f>ROUND(INDEX(挂机升级突破!$AT$65:$BC$85,L222,MATCH(R222,挂机升级突破!$AT$63:$BC$63,0))*INDEX($B$5:$F$5,K222)/5,0)*5</f>
        <v>0</v>
      </c>
      <c r="T222" s="14" t="s">
        <v>836</v>
      </c>
      <c r="U222" s="14">
        <f>ROUND(INDEX(挂机升级突破!$AT$65:$BC$85,L222,MATCH(T222,挂机升级突破!$AT$63:$BC$63,0))*INDEX($B$5:$F$5,K222)/5,0)*5</f>
        <v>0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682</v>
      </c>
      <c r="AB222" s="14">
        <f t="shared" si="81"/>
        <v>680146.25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IF(L223&gt;1,INDEX(挂机升级突破!$BG$49:$BG$69,卡牌消耗!L223),"")</f>
        <v>45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835</v>
      </c>
      <c r="S223" s="14">
        <f>ROUND(INDEX(挂机升级突破!$AT$65:$BC$85,L223,MATCH(R223,挂机升级突破!$AT$63:$BC$63,0))*INDEX($B$5:$F$5,K223)/5,0)*5</f>
        <v>0</v>
      </c>
      <c r="T223" s="14" t="s">
        <v>836</v>
      </c>
      <c r="U223" s="14">
        <f>ROUND(INDEX(挂机升级突破!$AT$65:$BC$85,L223,MATCH(T223,挂机升级突破!$AT$63:$BC$63,0))*INDEX($B$5:$F$5,K223)/5,0)*5</f>
        <v>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682</v>
      </c>
      <c r="AB223" s="14">
        <f t="shared" si="81"/>
        <v>62877.499999999993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IF(L224&gt;1,INDEX(挂机升级突破!$BG$49:$BG$69,卡牌消耗!L224),"")</f>
        <v>60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835</v>
      </c>
      <c r="S224" s="14">
        <f>ROUND(INDEX(挂机升级突破!$AT$65:$BC$85,L224,MATCH(R224,挂机升级突破!$AT$63:$BC$63,0))*INDEX($B$5:$F$5,K224)/5,0)*5</f>
        <v>0</v>
      </c>
      <c r="T224" s="14" t="s">
        <v>836</v>
      </c>
      <c r="U224" s="14">
        <f>ROUND(INDEX(挂机升级突破!$AT$65:$BC$85,L224,MATCH(T224,挂机升级突破!$AT$63:$BC$63,0))*INDEX($B$5:$F$5,K224)/5,0)*5</f>
        <v>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682</v>
      </c>
      <c r="AB224" s="14">
        <f t="shared" si="81"/>
        <v>274225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IF(L225&gt;1,INDEX(挂机升级突破!$BG$49:$BG$69,卡牌消耗!L225),"")</f>
        <v>90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835</v>
      </c>
      <c r="S225" s="14">
        <f>ROUND(INDEX(挂机升级突破!$AT$65:$BC$85,L225,MATCH(R225,挂机升级突破!$AT$63:$BC$63,0))*INDEX($B$5:$F$5,K225)/5,0)*5</f>
        <v>0</v>
      </c>
      <c r="T225" s="14" t="s">
        <v>836</v>
      </c>
      <c r="U225" s="14">
        <f>ROUND(INDEX(挂机升级突破!$AT$65:$BC$85,L225,MATCH(T225,挂机升级突破!$AT$63:$BC$63,0))*INDEX($B$5:$F$5,K225)/5,0)*5</f>
        <v>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682</v>
      </c>
      <c r="AB225" s="14">
        <f t="shared" si="81"/>
        <v>219275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IF(L226&gt;1,INDEX(挂机升级突破!$BG$49:$BG$69,卡牌消耗!L226),"")</f>
        <v>90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835</v>
      </c>
      <c r="S226" s="14">
        <f>ROUND(INDEX(挂机升级突破!$AT$65:$BC$85,L226,MATCH(R226,挂机升级突破!$AT$63:$BC$63,0))*INDEX($B$5:$F$5,K226)/5,0)*5</f>
        <v>0</v>
      </c>
      <c r="T226" s="14" t="s">
        <v>836</v>
      </c>
      <c r="U226" s="14">
        <f>ROUND(INDEX(挂机升级突破!$AT$65:$BC$85,L226,MATCH(T226,挂机升级突破!$AT$63:$BC$63,0))*INDEX($B$5:$F$5,K226)/5,0)*5</f>
        <v>0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682</v>
      </c>
      <c r="AB226" s="14">
        <f t="shared" si="81"/>
        <v>303651.25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14" t="str">
        <f>IF(INDEX(挂机升级突破!$AS$65:$AS$85,卡牌消耗!L227)&gt;0,"灵玉","")</f>
        <v/>
      </c>
      <c r="U227" s="14" t="str">
        <f>IF(INDEX(挂机升级突破!$AS$65:$AS$85,卡牌消耗!L227)&gt;0,INDEX(挂机升级突破!$BD$80:$BD$85,卡牌消耗!L227),"")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682</v>
      </c>
      <c r="AB227" s="14">
        <f t="shared" si="81"/>
        <v>680146.25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  <c r="T228" s="14" t="str">
        <f>IF(INDEX(挂机升级突破!$AS$65:$AS$85,卡牌消耗!L228)&gt;0,"灵玉","")</f>
        <v/>
      </c>
      <c r="U228" s="14" t="str">
        <f>IF(INDEX(挂机升级突破!$AS$65:$AS$85,卡牌消耗!L228)&gt;0,INDEX(挂机升级突破!$BD$80:$BD$85,卡牌消耗!L228),"")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  <c r="T229" s="14" t="str">
        <f>IF(INDEX(挂机升级突破!$AS$65:$AS$85,卡牌消耗!L229)&gt;0,"灵玉","")</f>
        <v/>
      </c>
      <c r="U229" s="14" t="str">
        <f>IF(INDEX(挂机升级突破!$AS$65:$AS$85,卡牌消耗!L229)&gt;0,INDEX(挂机升级突破!$BD$80:$BD$85,卡牌消耗!L229),"")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  <c r="T230" s="14" t="str">
        <f>IF(INDEX(挂机升级突破!$AS$65:$AS$85,卡牌消耗!L230)&gt;0,"灵玉","")</f>
        <v/>
      </c>
      <c r="U230" s="14" t="str">
        <f>IF(INDEX(挂机升级突破!$AS$65:$AS$85,卡牌消耗!L230)&gt;0,INDEX(挂机升级突破!$BD$80:$BD$85,卡牌消耗!L230),"")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805</v>
      </c>
      <c r="S231" s="14">
        <f>ROUND(INDEX(挂机升级突破!$AT$65:$BC$85,L231,MATCH(R231,挂机升级突破!$AT$63:$BC$63,0))*INDEX($B$5:$F$5,K231)/5,0)*5</f>
        <v>0</v>
      </c>
      <c r="T231" s="14" t="str">
        <f>IF(INDEX(挂机升级突破!$AS$65:$AS$85,卡牌消耗!L231)&gt;0,"灵玉","")</f>
        <v/>
      </c>
      <c r="U231" s="14" t="str">
        <f>IF(INDEX(挂机升级突破!$AS$65:$AS$85,卡牌消耗!L231)&gt;0,INDEX(挂机升级突破!$BD$80:$BD$85,卡牌消耗!L231),"")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805</v>
      </c>
      <c r="S232" s="14">
        <f>ROUND(INDEX(挂机升级突破!$AT$65:$BC$85,L232,MATCH(R232,挂机升级突破!$AT$63:$BC$63,0))*INDEX($B$5:$F$5,K232)/5,0)*5</f>
        <v>0</v>
      </c>
      <c r="T232" s="14" t="str">
        <f>IF(INDEX(挂机升级突破!$AS$65:$AS$85,卡牌消耗!L232)&gt;0,"灵玉","")</f>
        <v/>
      </c>
      <c r="U232" s="14" t="str">
        <f>IF(INDEX(挂机升级突破!$AS$65:$AS$85,卡牌消耗!L232)&gt;0,INDEX(挂机升级突破!$BD$80:$BD$85,卡牌消耗!L232),"")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805</v>
      </c>
      <c r="S233" s="14">
        <f>ROUND(INDEX(挂机升级突破!$AT$65:$BC$85,L233,MATCH(R233,挂机升级突破!$AT$63:$BC$63,0))*INDEX($B$5:$F$5,K233)/5,0)*5</f>
        <v>0</v>
      </c>
      <c r="T233" s="14" t="str">
        <f>IF(INDEX(挂机升级突破!$AS$65:$AS$85,卡牌消耗!L233)&gt;0,"灵玉","")</f>
        <v/>
      </c>
      <c r="U233" s="14" t="str">
        <f>IF(INDEX(挂机升级突破!$AS$65:$AS$85,卡牌消耗!L233)&gt;0,INDEX(挂机升级突破!$BD$80:$BD$85,卡牌消耗!L233),"")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805</v>
      </c>
      <c r="S234" s="14">
        <f>ROUND(INDEX(挂机升级突破!$AT$65:$BC$85,L234,MATCH(R234,挂机升级突破!$AT$63:$BC$63,0))*INDEX($B$5:$F$5,K234)/5,0)*5</f>
        <v>10</v>
      </c>
      <c r="T234" s="14" t="str">
        <f>IF(INDEX(挂机升级突破!$AS$65:$AS$85,卡牌消耗!L234)&gt;0,"灵玉","")</f>
        <v/>
      </c>
      <c r="U234" s="14" t="str">
        <f>IF(INDEX(挂机升级突破!$AS$65:$AS$85,卡牌消耗!L234)&gt;0,INDEX(挂机升级突破!$BD$80:$BD$85,卡牌消耗!L234),"")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806</v>
      </c>
      <c r="S235" s="14">
        <f>ROUND(INDEX(挂机升级突破!$AT$65:$BC$85,L235,MATCH(R235,挂机升级突破!$AT$63:$BC$63,0))*INDEX($B$5:$F$5,K235)/5,0)*5</f>
        <v>0</v>
      </c>
      <c r="T235" s="14" t="str">
        <f>IF(INDEX(挂机升级突破!$AS$65:$AS$85,卡牌消耗!L235)&gt;0,"灵玉","")</f>
        <v/>
      </c>
      <c r="U235" s="14" t="str">
        <f>IF(INDEX(挂机升级突破!$AS$65:$AS$85,卡牌消耗!L235)&gt;0,INDEX(挂机升级突破!$BD$80:$BD$85,卡牌消耗!L235),"")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806</v>
      </c>
      <c r="S236" s="14">
        <f>ROUND(INDEX(挂机升级突破!$AT$65:$BC$85,L236,MATCH(R236,挂机升级突破!$AT$63:$BC$63,0))*INDEX($B$5:$F$5,K236)/5,0)*5</f>
        <v>0</v>
      </c>
      <c r="T236" s="14" t="str">
        <f>IF(INDEX(挂机升级突破!$AS$65:$AS$85,卡牌消耗!L236)&gt;0,"灵玉","")</f>
        <v/>
      </c>
      <c r="U236" s="14" t="str">
        <f>IF(INDEX(挂机升级突破!$AS$65:$AS$85,卡牌消耗!L236)&gt;0,INDEX(挂机升级突破!$BD$80:$BD$85,卡牌消耗!L236),"")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806</v>
      </c>
      <c r="S237" s="14">
        <f>ROUND(INDEX(挂机升级突破!$AT$65:$BC$85,L237,MATCH(R237,挂机升级突破!$AT$63:$BC$63,0))*INDEX($B$5:$F$5,K237)/5,0)*5</f>
        <v>0</v>
      </c>
      <c r="T237" s="14" t="str">
        <f>IF(INDEX(挂机升级突破!$AS$65:$AS$85,卡牌消耗!L237)&gt;0,"灵玉","")</f>
        <v/>
      </c>
      <c r="U237" s="14" t="str">
        <f>IF(INDEX(挂机升级突破!$AS$65:$AS$85,卡牌消耗!L237)&gt;0,INDEX(挂机升级突破!$BD$80:$BD$85,卡牌消耗!L237),"")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806</v>
      </c>
      <c r="S238" s="14">
        <f>ROUND(INDEX(挂机升级突破!$AT$65:$BC$85,L238,MATCH(R238,挂机升级突破!$AT$63:$BC$63,0))*INDEX($B$5:$F$5,K238)/5,0)*5</f>
        <v>0</v>
      </c>
      <c r="T238" s="14" t="str">
        <f>IF(INDEX(挂机升级突破!$AS$65:$AS$85,卡牌消耗!L238)&gt;0,"灵玉","")</f>
        <v/>
      </c>
      <c r="U238" s="14" t="str">
        <f>IF(INDEX(挂机升级突破!$AS$65:$AS$85,卡牌消耗!L238)&gt;0,INDEX(挂机升级突破!$BD$80:$BD$85,卡牌消耗!L238),"")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807</v>
      </c>
      <c r="S239" s="14">
        <f>ROUND(INDEX(挂机升级突破!$AT$65:$BC$85,L239,MATCH(R239,挂机升级突破!$AT$63:$BC$63,0))*INDEX($B$5:$F$5,K239)/5,0)*5</f>
        <v>0</v>
      </c>
      <c r="T239" s="14" t="str">
        <f>IF(INDEX(挂机升级突破!$AS$65:$AS$85,卡牌消耗!L239)&gt;0,"灵玉","")</f>
        <v/>
      </c>
      <c r="U239" s="14" t="str">
        <f>IF(INDEX(挂机升级突破!$AS$65:$AS$85,卡牌消耗!L239)&gt;0,INDEX(挂机升级突破!$BD$80:$BD$85,卡牌消耗!L239),"")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807</v>
      </c>
      <c r="S240" s="14">
        <f>ROUND(INDEX(挂机升级突破!$AT$65:$BC$85,L240,MATCH(R240,挂机升级突破!$AT$63:$BC$63,0))*INDEX($B$5:$F$5,K240)/5,0)*5</f>
        <v>0</v>
      </c>
      <c r="T240" s="14" t="str">
        <f>IF(INDEX(挂机升级突破!$AS$65:$AS$85,卡牌消耗!L240)&gt;0,"灵玉","")</f>
        <v/>
      </c>
      <c r="U240" s="14" t="str">
        <f>IF(INDEX(挂机升级突破!$AS$65:$AS$85,卡牌消耗!L240)&gt;0,INDEX(挂机升级突破!$BD$80:$BD$85,卡牌消耗!L240),"")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807</v>
      </c>
      <c r="S241" s="14">
        <f>ROUND(INDEX(挂机升级突破!$AT$65:$BC$85,L241,MATCH(R241,挂机升级突破!$AT$63:$BC$63,0))*INDEX($B$5:$F$5,K241)/5,0)*5</f>
        <v>0</v>
      </c>
      <c r="T241" s="14" t="str">
        <f>IF(INDEX(挂机升级突破!$AS$65:$AS$85,卡牌消耗!L241)&gt;0,"灵玉","")</f>
        <v/>
      </c>
      <c r="U241" s="14" t="str">
        <f>IF(INDEX(挂机升级突破!$AS$65:$AS$85,卡牌消耗!L241)&gt;0,INDEX(挂机升级突破!$BD$80:$BD$85,卡牌消耗!L241),"")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807</v>
      </c>
      <c r="S242" s="14">
        <f>ROUND(INDEX(挂机升级突破!$AT$65:$BC$85,L242,MATCH(R242,挂机升级突破!$AT$63:$BC$63,0))*INDEX($B$5:$F$5,K242)/5,0)*5</f>
        <v>0</v>
      </c>
      <c r="T242" s="14" t="str">
        <f>IF(INDEX(挂机升级突破!$AS$65:$AS$85,卡牌消耗!L242)&gt;0,"灵玉","")</f>
        <v/>
      </c>
      <c r="U242" s="14" t="str">
        <f>IF(INDEX(挂机升级突破!$AS$65:$AS$85,卡牌消耗!L242)&gt;0,INDEX(挂机升级突破!$BD$80:$BD$85,卡牌消耗!L242),"")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IF(L243&gt;1,INDEX(挂机升级突破!$BG$49:$BG$69,卡牌消耗!L243),"")</f>
        <v>15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835</v>
      </c>
      <c r="S243" s="14">
        <f>ROUND(INDEX(挂机升级突破!$AT$65:$BC$85,L243,MATCH(R243,挂机升级突破!$AT$63:$BC$63,0))*INDEX($B$5:$F$5,K243)/5,0)*5</f>
        <v>0</v>
      </c>
      <c r="T243" s="14" t="s">
        <v>836</v>
      </c>
      <c r="U243" s="14">
        <f>ROUND(INDEX(挂机升级突破!$AT$65:$BC$85,L243,MATCH(T243,挂机升级突破!$AT$63:$BC$63,0))*INDEX($B$5:$F$5,K243)/5,0)*5</f>
        <v>0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IF(L244&gt;1,INDEX(挂机升级突破!$BG$49:$BG$69,卡牌消耗!L244),"")</f>
        <v>45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835</v>
      </c>
      <c r="S244" s="14">
        <f>ROUND(INDEX(挂机升级突破!$AT$65:$BC$85,L244,MATCH(R244,挂机升级突破!$AT$63:$BC$63,0))*INDEX($B$5:$F$5,K244)/5,0)*5</f>
        <v>0</v>
      </c>
      <c r="T244" s="14" t="s">
        <v>836</v>
      </c>
      <c r="U244" s="14">
        <f>ROUND(INDEX(挂机升级突破!$AT$65:$BC$85,L244,MATCH(T244,挂机升级突破!$AT$63:$BC$63,0))*INDEX($B$5:$F$5,K244)/5,0)*5</f>
        <v>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IF(L245&gt;1,INDEX(挂机升级突破!$BG$49:$BG$69,卡牌消耗!L245),"")</f>
        <v>60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835</v>
      </c>
      <c r="S245" s="14">
        <f>ROUND(INDEX(挂机升级突破!$AT$65:$BC$85,L245,MATCH(R245,挂机升级突破!$AT$63:$BC$63,0))*INDEX($B$5:$F$5,K245)/5,0)*5</f>
        <v>0</v>
      </c>
      <c r="T245" s="14" t="s">
        <v>836</v>
      </c>
      <c r="U245" s="14">
        <f>ROUND(INDEX(挂机升级突破!$AT$65:$BC$85,L245,MATCH(T245,挂机升级突破!$AT$63:$BC$63,0))*INDEX($B$5:$F$5,K245)/5,0)*5</f>
        <v>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IF(L246&gt;1,INDEX(挂机升级突破!$BG$49:$BG$69,卡牌消耗!L246),"")</f>
        <v>90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835</v>
      </c>
      <c r="S246" s="14">
        <f>ROUND(INDEX(挂机升级突破!$AT$65:$BC$85,L246,MATCH(R246,挂机升级突破!$AT$63:$BC$63,0))*INDEX($B$5:$F$5,K246)/5,0)*5</f>
        <v>0</v>
      </c>
      <c r="T246" s="14" t="s">
        <v>836</v>
      </c>
      <c r="U246" s="14">
        <f>ROUND(INDEX(挂机升级突破!$AT$65:$BC$85,L246,MATCH(T246,挂机升级突破!$AT$63:$BC$63,0))*INDEX($B$5:$F$5,K246)/5,0)*5</f>
        <v>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IF(L247&gt;1,INDEX(挂机升级突破!$BG$49:$BG$69,卡牌消耗!L247),"")</f>
        <v>90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835</v>
      </c>
      <c r="S247" s="14">
        <f>ROUND(INDEX(挂机升级突破!$AT$65:$BC$85,L247,MATCH(R247,挂机升级突破!$AT$63:$BC$63,0))*INDEX($B$5:$F$5,K247)/5,0)*5</f>
        <v>0</v>
      </c>
      <c r="T247" s="14" t="s">
        <v>836</v>
      </c>
      <c r="U247" s="14">
        <f>ROUND(INDEX(挂机升级突破!$AT$65:$BC$85,L247,MATCH(T247,挂机升级突破!$AT$63:$BC$63,0))*INDEX($B$5:$F$5,K247)/5,0)*5</f>
        <v>0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  <c r="T248" s="14" t="str">
        <f>IF(INDEX(挂机升级突破!$AS$65:$AS$85,卡牌消耗!L248)&gt;0,"灵玉","")</f>
        <v/>
      </c>
      <c r="U248" s="14" t="str">
        <f>IF(INDEX(挂机升级突破!$AS$65:$AS$85,卡牌消耗!L248)&gt;0,INDEX(挂机升级突破!$BD$80:$BD$85,卡牌消耗!L248),"")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  <c r="T249" s="14" t="str">
        <f>IF(INDEX(挂机升级突破!$AS$65:$AS$85,卡牌消耗!L249)&gt;0,"灵玉","")</f>
        <v/>
      </c>
      <c r="U249" s="14" t="str">
        <f>IF(INDEX(挂机升级突破!$AS$65:$AS$85,卡牌消耗!L249)&gt;0,INDEX(挂机升级突破!$BD$80:$BD$85,卡牌消耗!L249),"")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  <c r="T250" s="14" t="str">
        <f>IF(INDEX(挂机升级突破!$AS$65:$AS$85,卡牌消耗!L250)&gt;0,"灵玉","")</f>
        <v/>
      </c>
      <c r="U250" s="14" t="str">
        <f>IF(INDEX(挂机升级突破!$AS$65:$AS$85,卡牌消耗!L250)&gt;0,INDEX(挂机升级突破!$BD$80:$BD$85,卡牌消耗!L250),"")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  <c r="T251" s="14" t="str">
        <f>IF(INDEX(挂机升级突破!$AS$65:$AS$85,卡牌消耗!L251)&gt;0,"灵玉","")</f>
        <v/>
      </c>
      <c r="U251" s="14" t="str">
        <f>IF(INDEX(挂机升级突破!$AS$65:$AS$85,卡牌消耗!L251)&gt;0,INDEX(挂机升级突破!$BD$80:$BD$85,卡牌消耗!L251),"")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805</v>
      </c>
      <c r="S252" s="14">
        <f>ROUND(INDEX(挂机升级突破!$AT$65:$BC$85,L252,MATCH(R252,挂机升级突破!$AT$63:$BC$63,0))*INDEX($B$5:$F$5,K252)/5,0)*5</f>
        <v>0</v>
      </c>
      <c r="T252" s="14" t="str">
        <f>IF(INDEX(挂机升级突破!$AS$65:$AS$85,卡牌消耗!L252)&gt;0,"灵玉","")</f>
        <v/>
      </c>
      <c r="U252" s="14" t="str">
        <f>IF(INDEX(挂机升级突破!$AS$65:$AS$85,卡牌消耗!L252)&gt;0,INDEX(挂机升级突破!$BD$80:$BD$85,卡牌消耗!L252),"")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805</v>
      </c>
      <c r="S253" s="14">
        <f>ROUND(INDEX(挂机升级突破!$AT$65:$BC$85,L253,MATCH(R253,挂机升级突破!$AT$63:$BC$63,0))*INDEX($B$5:$F$5,K253)/5,0)*5</f>
        <v>0</v>
      </c>
      <c r="T253" s="14" t="str">
        <f>IF(INDEX(挂机升级突破!$AS$65:$AS$85,卡牌消耗!L253)&gt;0,"灵玉","")</f>
        <v/>
      </c>
      <c r="U253" s="14" t="str">
        <f>IF(INDEX(挂机升级突破!$AS$65:$AS$85,卡牌消耗!L253)&gt;0,INDEX(挂机升级突破!$BD$80:$BD$85,卡牌消耗!L253),"")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805</v>
      </c>
      <c r="S254" s="14">
        <f>ROUND(INDEX(挂机升级突破!$AT$65:$BC$85,L254,MATCH(R254,挂机升级突破!$AT$63:$BC$63,0))*INDEX($B$5:$F$5,K254)/5,0)*5</f>
        <v>0</v>
      </c>
      <c r="T254" s="14" t="str">
        <f>IF(INDEX(挂机升级突破!$AS$65:$AS$85,卡牌消耗!L254)&gt;0,"灵玉","")</f>
        <v/>
      </c>
      <c r="U254" s="14" t="str">
        <f>IF(INDEX(挂机升级突破!$AS$65:$AS$85,卡牌消耗!L254)&gt;0,INDEX(挂机升级突破!$BD$80:$BD$85,卡牌消耗!L254),"")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805</v>
      </c>
      <c r="S255" s="14">
        <f>ROUND(INDEX(挂机升级突破!$AT$65:$BC$85,L255,MATCH(R255,挂机升级突破!$AT$63:$BC$63,0))*INDEX($B$5:$F$5,K255)/5,0)*5</f>
        <v>10</v>
      </c>
      <c r="T255" s="14" t="str">
        <f>IF(INDEX(挂机升级突破!$AS$65:$AS$85,卡牌消耗!L255)&gt;0,"灵玉","")</f>
        <v/>
      </c>
      <c r="U255" s="14" t="str">
        <f>IF(INDEX(挂机升级突破!$AS$65:$AS$85,卡牌消耗!L255)&gt;0,INDEX(挂机升级突破!$BD$80:$BD$85,卡牌消耗!L255),"")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806</v>
      </c>
      <c r="S256" s="14">
        <f>ROUND(INDEX(挂机升级突破!$AT$65:$BC$85,L256,MATCH(R256,挂机升级突破!$AT$63:$BC$63,0))*INDEX($B$5:$F$5,K256)/5,0)*5</f>
        <v>0</v>
      </c>
      <c r="T256" s="14" t="str">
        <f>IF(INDEX(挂机升级突破!$AS$65:$AS$85,卡牌消耗!L256)&gt;0,"灵玉","")</f>
        <v/>
      </c>
      <c r="U256" s="14" t="str">
        <f>IF(INDEX(挂机升级突破!$AS$65:$AS$85,卡牌消耗!L256)&gt;0,INDEX(挂机升级突破!$BD$80:$BD$85,卡牌消耗!L256),"")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806</v>
      </c>
      <c r="S257" s="14">
        <f>ROUND(INDEX(挂机升级突破!$AT$65:$BC$85,L257,MATCH(R257,挂机升级突破!$AT$63:$BC$63,0))*INDEX($B$5:$F$5,K257)/5,0)*5</f>
        <v>0</v>
      </c>
      <c r="T257" s="14" t="str">
        <f>IF(INDEX(挂机升级突破!$AS$65:$AS$85,卡牌消耗!L257)&gt;0,"灵玉","")</f>
        <v/>
      </c>
      <c r="U257" s="14" t="str">
        <f>IF(INDEX(挂机升级突破!$AS$65:$AS$85,卡牌消耗!L257)&gt;0,INDEX(挂机升级突破!$BD$80:$BD$85,卡牌消耗!L257),"")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806</v>
      </c>
      <c r="S258" s="14">
        <f>ROUND(INDEX(挂机升级突破!$AT$65:$BC$85,L258,MATCH(R258,挂机升级突破!$AT$63:$BC$63,0))*INDEX($B$5:$F$5,K258)/5,0)*5</f>
        <v>0</v>
      </c>
      <c r="T258" s="14" t="str">
        <f>IF(INDEX(挂机升级突破!$AS$65:$AS$85,卡牌消耗!L258)&gt;0,"灵玉","")</f>
        <v/>
      </c>
      <c r="U258" s="14" t="str">
        <f>IF(INDEX(挂机升级突破!$AS$65:$AS$85,卡牌消耗!L258)&gt;0,INDEX(挂机升级突破!$BD$80:$BD$85,卡牌消耗!L258),"")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806</v>
      </c>
      <c r="S259" s="14">
        <f>ROUND(INDEX(挂机升级突破!$AT$65:$BC$85,L259,MATCH(R259,挂机升级突破!$AT$63:$BC$63,0))*INDEX($B$5:$F$5,K259)/5,0)*5</f>
        <v>0</v>
      </c>
      <c r="T259" s="14" t="str">
        <f>IF(INDEX(挂机升级突破!$AS$65:$AS$85,卡牌消耗!L259)&gt;0,"灵玉","")</f>
        <v/>
      </c>
      <c r="U259" s="14" t="str">
        <f>IF(INDEX(挂机升级突破!$AS$65:$AS$85,卡牌消耗!L259)&gt;0,INDEX(挂机升级突破!$BD$80:$BD$85,卡牌消耗!L259),"")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807</v>
      </c>
      <c r="S260" s="14">
        <f>ROUND(INDEX(挂机升级突破!$AT$65:$BC$85,L260,MATCH(R260,挂机升级突破!$AT$63:$BC$63,0))*INDEX($B$5:$F$5,K260)/5,0)*5</f>
        <v>0</v>
      </c>
      <c r="T260" s="14" t="str">
        <f>IF(INDEX(挂机升级突破!$AS$65:$AS$85,卡牌消耗!L260)&gt;0,"灵玉","")</f>
        <v/>
      </c>
      <c r="U260" s="14" t="str">
        <f>IF(INDEX(挂机升级突破!$AS$65:$AS$85,卡牌消耗!L260)&gt;0,INDEX(挂机升级突破!$BD$80:$BD$85,卡牌消耗!L260),"")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807</v>
      </c>
      <c r="S261" s="14">
        <f>ROUND(INDEX(挂机升级突破!$AT$65:$BC$85,L261,MATCH(R261,挂机升级突破!$AT$63:$BC$63,0))*INDEX($B$5:$F$5,K261)/5,0)*5</f>
        <v>0</v>
      </c>
      <c r="T261" s="14" t="str">
        <f>IF(INDEX(挂机升级突破!$AS$65:$AS$85,卡牌消耗!L261)&gt;0,"灵玉","")</f>
        <v/>
      </c>
      <c r="U261" s="14" t="str">
        <f>IF(INDEX(挂机升级突破!$AS$65:$AS$85,卡牌消耗!L261)&gt;0,INDEX(挂机升级突破!$BD$80:$BD$85,卡牌消耗!L261),"")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807</v>
      </c>
      <c r="S262" s="14">
        <f>ROUND(INDEX(挂机升级突破!$AT$65:$BC$85,L262,MATCH(R262,挂机升级突破!$AT$63:$BC$63,0))*INDEX($B$5:$F$5,K262)/5,0)*5</f>
        <v>0</v>
      </c>
      <c r="T262" s="14" t="str">
        <f>IF(INDEX(挂机升级突破!$AS$65:$AS$85,卡牌消耗!L262)&gt;0,"灵玉","")</f>
        <v/>
      </c>
      <c r="U262" s="14" t="str">
        <f>IF(INDEX(挂机升级突破!$AS$65:$AS$85,卡牌消耗!L262)&gt;0,INDEX(挂机升级突破!$BD$80:$BD$85,卡牌消耗!L262),"")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807</v>
      </c>
      <c r="S263" s="14">
        <f>ROUND(INDEX(挂机升级突破!$AT$65:$BC$85,L263,MATCH(R263,挂机升级突破!$AT$63:$BC$63,0))*INDEX($B$5:$F$5,K263)/5,0)*5</f>
        <v>0</v>
      </c>
      <c r="T263" s="14" t="str">
        <f>IF(INDEX(挂机升级突破!$AS$65:$AS$85,卡牌消耗!L263)&gt;0,"灵玉","")</f>
        <v/>
      </c>
      <c r="U263" s="14" t="str">
        <f>IF(INDEX(挂机升级突破!$AS$65:$AS$85,卡牌消耗!L263)&gt;0,INDEX(挂机升级突破!$BD$80:$BD$85,卡牌消耗!L263),"")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IF(L264&gt;1,INDEX(挂机升级突破!$BG$49:$BG$69,卡牌消耗!L264),"")</f>
        <v>15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835</v>
      </c>
      <c r="S264" s="14">
        <f>ROUND(INDEX(挂机升级突破!$AT$65:$BC$85,L264,MATCH(R264,挂机升级突破!$AT$63:$BC$63,0))*INDEX($B$5:$F$5,K264)/5,0)*5</f>
        <v>0</v>
      </c>
      <c r="T264" s="14" t="s">
        <v>836</v>
      </c>
      <c r="U264" s="14">
        <f>ROUND(INDEX(挂机升级突破!$AT$65:$BC$85,L264,MATCH(T264,挂机升级突破!$AT$63:$BC$63,0))*INDEX($B$5:$F$5,K264)/5,0)*5</f>
        <v>0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IF(L265&gt;1,INDEX(挂机升级突破!$BG$49:$BG$69,卡牌消耗!L265),"")</f>
        <v>45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835</v>
      </c>
      <c r="S265" s="14">
        <f>ROUND(INDEX(挂机升级突破!$AT$65:$BC$85,L265,MATCH(R265,挂机升级突破!$AT$63:$BC$63,0))*INDEX($B$5:$F$5,K265)/5,0)*5</f>
        <v>0</v>
      </c>
      <c r="T265" s="14" t="s">
        <v>836</v>
      </c>
      <c r="U265" s="14">
        <f>ROUND(INDEX(挂机升级突破!$AT$65:$BC$85,L265,MATCH(T265,挂机升级突破!$AT$63:$BC$63,0))*INDEX($B$5:$F$5,K265)/5,0)*5</f>
        <v>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IF(L266&gt;1,INDEX(挂机升级突破!$BG$49:$BG$69,卡牌消耗!L266),"")</f>
        <v>60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835</v>
      </c>
      <c r="S266" s="14">
        <f>ROUND(INDEX(挂机升级突破!$AT$65:$BC$85,L266,MATCH(R266,挂机升级突破!$AT$63:$BC$63,0))*INDEX($B$5:$F$5,K266)/5,0)*5</f>
        <v>0</v>
      </c>
      <c r="T266" s="14" t="s">
        <v>836</v>
      </c>
      <c r="U266" s="14">
        <f>ROUND(INDEX(挂机升级突破!$AT$65:$BC$85,L266,MATCH(T266,挂机升级突破!$AT$63:$BC$63,0))*INDEX($B$5:$F$5,K266)/5,0)*5</f>
        <v>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IF(L267&gt;1,INDEX(挂机升级突破!$BG$49:$BG$69,卡牌消耗!L267),"")</f>
        <v>90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835</v>
      </c>
      <c r="S267" s="14">
        <f>ROUND(INDEX(挂机升级突破!$AT$65:$BC$85,L267,MATCH(R267,挂机升级突破!$AT$63:$BC$63,0))*INDEX($B$5:$F$5,K267)/5,0)*5</f>
        <v>0</v>
      </c>
      <c r="T267" s="14" t="s">
        <v>836</v>
      </c>
      <c r="U267" s="14">
        <f>ROUND(INDEX(挂机升级突破!$AT$65:$BC$85,L267,MATCH(T267,挂机升级突破!$AT$63:$BC$63,0))*INDEX($B$5:$F$5,K267)/5,0)*5</f>
        <v>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IF(L268&gt;1,INDEX(挂机升级突破!$BG$49:$BG$69,卡牌消耗!L268),"")</f>
        <v>90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835</v>
      </c>
      <c r="S268" s="14">
        <f>ROUND(INDEX(挂机升级突破!$AT$65:$BC$85,L268,MATCH(R268,挂机升级突破!$AT$63:$BC$63,0))*INDEX($B$5:$F$5,K268)/5,0)*5</f>
        <v>0</v>
      </c>
      <c r="T268" s="14" t="s">
        <v>836</v>
      </c>
      <c r="U268" s="14">
        <f>ROUND(INDEX(挂机升级突破!$AT$65:$BC$85,L268,MATCH(T268,挂机升级突破!$AT$63:$BC$63,0))*INDEX($B$5:$F$5,K268)/5,0)*5</f>
        <v>0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  <c r="T269" s="14" t="str">
        <f>IF(INDEX(挂机升级突破!$AS$65:$AS$85,卡牌消耗!L269)&gt;0,"灵玉","")</f>
        <v/>
      </c>
      <c r="U269" s="14" t="str">
        <f>IF(INDEX(挂机升级突破!$AS$65:$AS$85,卡牌消耗!L269)&gt;0,INDEX(挂机升级突破!$BD$80:$BD$85,卡牌消耗!L269),"")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  <c r="T270" s="14" t="str">
        <f>IF(INDEX(挂机升级突破!$AS$65:$AS$85,卡牌消耗!L270)&gt;0,"灵玉","")</f>
        <v/>
      </c>
      <c r="U270" s="14" t="str">
        <f>IF(INDEX(挂机升级突破!$AS$65:$AS$85,卡牌消耗!L270)&gt;0,INDEX(挂机升级突破!$BD$80:$BD$85,卡牌消耗!L270),"")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  <c r="T271" s="14" t="str">
        <f>IF(INDEX(挂机升级突破!$AS$65:$AS$85,卡牌消耗!L271)&gt;0,"灵玉","")</f>
        <v/>
      </c>
      <c r="U271" s="14" t="str">
        <f>IF(INDEX(挂机升级突破!$AS$65:$AS$85,卡牌消耗!L271)&gt;0,INDEX(挂机升级突破!$BD$80:$BD$85,卡牌消耗!L271),"")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  <c r="T272" s="14" t="str">
        <f>IF(INDEX(挂机升级突破!$AS$65:$AS$85,卡牌消耗!L272)&gt;0,"灵玉","")</f>
        <v/>
      </c>
      <c r="U272" s="14" t="str">
        <f>IF(INDEX(挂机升级突破!$AS$65:$AS$85,卡牌消耗!L272)&gt;0,INDEX(挂机升级突破!$BD$80:$BD$85,卡牌消耗!L272),"")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805</v>
      </c>
      <c r="S273" s="14">
        <f>ROUND(INDEX(挂机升级突破!$AT$65:$BC$85,L273,MATCH(R273,挂机升级突破!$AT$63:$BC$63,0))*INDEX($B$5:$F$5,K273)/5,0)*5</f>
        <v>0</v>
      </c>
      <c r="T273" s="14" t="str">
        <f>IF(INDEX(挂机升级突破!$AS$65:$AS$85,卡牌消耗!L273)&gt;0,"灵玉","")</f>
        <v/>
      </c>
      <c r="U273" s="14" t="str">
        <f>IF(INDEX(挂机升级突破!$AS$65:$AS$85,卡牌消耗!L273)&gt;0,INDEX(挂机升级突破!$BD$80:$BD$85,卡牌消耗!L273),"")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805</v>
      </c>
      <c r="S274" s="14">
        <f>ROUND(INDEX(挂机升级突破!$AT$65:$BC$85,L274,MATCH(R274,挂机升级突破!$AT$63:$BC$63,0))*INDEX($B$5:$F$5,K274)/5,0)*5</f>
        <v>0</v>
      </c>
      <c r="T274" s="14" t="str">
        <f>IF(INDEX(挂机升级突破!$AS$65:$AS$85,卡牌消耗!L274)&gt;0,"灵玉","")</f>
        <v/>
      </c>
      <c r="U274" s="14" t="str">
        <f>IF(INDEX(挂机升级突破!$AS$65:$AS$85,卡牌消耗!L274)&gt;0,INDEX(挂机升级突破!$BD$80:$BD$85,卡牌消耗!L274),"")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805</v>
      </c>
      <c r="S275" s="14">
        <f>ROUND(INDEX(挂机升级突破!$AT$65:$BC$85,L275,MATCH(R275,挂机升级突破!$AT$63:$BC$63,0))*INDEX($B$5:$F$5,K275)/5,0)*5</f>
        <v>0</v>
      </c>
      <c r="T275" s="14" t="str">
        <f>IF(INDEX(挂机升级突破!$AS$65:$AS$85,卡牌消耗!L275)&gt;0,"灵玉","")</f>
        <v/>
      </c>
      <c r="U275" s="14" t="str">
        <f>IF(INDEX(挂机升级突破!$AS$65:$AS$85,卡牌消耗!L275)&gt;0,INDEX(挂机升级突破!$BD$80:$BD$85,卡牌消耗!L275),"")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805</v>
      </c>
      <c r="S276" s="14">
        <f>ROUND(INDEX(挂机升级突破!$AT$65:$BC$85,L276,MATCH(R276,挂机升级突破!$AT$63:$BC$63,0))*INDEX($B$5:$F$5,K276)/5,0)*5</f>
        <v>10</v>
      </c>
      <c r="T276" s="14" t="str">
        <f>IF(INDEX(挂机升级突破!$AS$65:$AS$85,卡牌消耗!L276)&gt;0,"灵玉","")</f>
        <v/>
      </c>
      <c r="U276" s="14" t="str">
        <f>IF(INDEX(挂机升级突破!$AS$65:$AS$85,卡牌消耗!L276)&gt;0,INDEX(挂机升级突破!$BD$80:$BD$85,卡牌消耗!L276),"")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806</v>
      </c>
      <c r="S277" s="14">
        <f>ROUND(INDEX(挂机升级突破!$AT$65:$BC$85,L277,MATCH(R277,挂机升级突破!$AT$63:$BC$63,0))*INDEX($B$5:$F$5,K277)/5,0)*5</f>
        <v>0</v>
      </c>
      <c r="T277" s="14" t="str">
        <f>IF(INDEX(挂机升级突破!$AS$65:$AS$85,卡牌消耗!L277)&gt;0,"灵玉","")</f>
        <v/>
      </c>
      <c r="U277" s="14" t="str">
        <f>IF(INDEX(挂机升级突破!$AS$65:$AS$85,卡牌消耗!L277)&gt;0,INDEX(挂机升级突破!$BD$80:$BD$85,卡牌消耗!L277),"")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806</v>
      </c>
      <c r="S278" s="14">
        <f>ROUND(INDEX(挂机升级突破!$AT$65:$BC$85,L278,MATCH(R278,挂机升级突破!$AT$63:$BC$63,0))*INDEX($B$5:$F$5,K278)/5,0)*5</f>
        <v>0</v>
      </c>
      <c r="T278" s="14" t="str">
        <f>IF(INDEX(挂机升级突破!$AS$65:$AS$85,卡牌消耗!L278)&gt;0,"灵玉","")</f>
        <v/>
      </c>
      <c r="U278" s="14" t="str">
        <f>IF(INDEX(挂机升级突破!$AS$65:$AS$85,卡牌消耗!L278)&gt;0,INDEX(挂机升级突破!$BD$80:$BD$85,卡牌消耗!L278),"")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806</v>
      </c>
      <c r="S279" s="14">
        <f>ROUND(INDEX(挂机升级突破!$AT$65:$BC$85,L279,MATCH(R279,挂机升级突破!$AT$63:$BC$63,0))*INDEX($B$5:$F$5,K279)/5,0)*5</f>
        <v>0</v>
      </c>
      <c r="T279" s="14" t="str">
        <f>IF(INDEX(挂机升级突破!$AS$65:$AS$85,卡牌消耗!L279)&gt;0,"灵玉","")</f>
        <v/>
      </c>
      <c r="U279" s="14" t="str">
        <f>IF(INDEX(挂机升级突破!$AS$65:$AS$85,卡牌消耗!L279)&gt;0,INDEX(挂机升级突破!$BD$80:$BD$85,卡牌消耗!L279),"")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806</v>
      </c>
      <c r="S280" s="14">
        <f>ROUND(INDEX(挂机升级突破!$AT$65:$BC$85,L280,MATCH(R280,挂机升级突破!$AT$63:$BC$63,0))*INDEX($B$5:$F$5,K280)/5,0)*5</f>
        <v>0</v>
      </c>
      <c r="T280" s="14" t="str">
        <f>IF(INDEX(挂机升级突破!$AS$65:$AS$85,卡牌消耗!L280)&gt;0,"灵玉","")</f>
        <v/>
      </c>
      <c r="U280" s="14" t="str">
        <f>IF(INDEX(挂机升级突破!$AS$65:$AS$85,卡牌消耗!L280)&gt;0,INDEX(挂机升级突破!$BD$80:$BD$85,卡牌消耗!L280),"")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807</v>
      </c>
      <c r="S281" s="14">
        <f>ROUND(INDEX(挂机升级突破!$AT$65:$BC$85,L281,MATCH(R281,挂机升级突破!$AT$63:$BC$63,0))*INDEX($B$5:$F$5,K281)/5,0)*5</f>
        <v>0</v>
      </c>
      <c r="T281" s="14" t="str">
        <f>IF(INDEX(挂机升级突破!$AS$65:$AS$85,卡牌消耗!L281)&gt;0,"灵玉","")</f>
        <v/>
      </c>
      <c r="U281" s="14" t="str">
        <f>IF(INDEX(挂机升级突破!$AS$65:$AS$85,卡牌消耗!L281)&gt;0,INDEX(挂机升级突破!$BD$80:$BD$85,卡牌消耗!L281),"")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807</v>
      </c>
      <c r="S282" s="14">
        <f>ROUND(INDEX(挂机升级突破!$AT$65:$BC$85,L282,MATCH(R282,挂机升级突破!$AT$63:$BC$63,0))*INDEX($B$5:$F$5,K282)/5,0)*5</f>
        <v>0</v>
      </c>
      <c r="T282" s="14" t="str">
        <f>IF(INDEX(挂机升级突破!$AS$65:$AS$85,卡牌消耗!L282)&gt;0,"灵玉","")</f>
        <v/>
      </c>
      <c r="U282" s="14" t="str">
        <f>IF(INDEX(挂机升级突破!$AS$65:$AS$85,卡牌消耗!L282)&gt;0,INDEX(挂机升级突破!$BD$80:$BD$85,卡牌消耗!L282),"")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807</v>
      </c>
      <c r="S283" s="14">
        <f>ROUND(INDEX(挂机升级突破!$AT$65:$BC$85,L283,MATCH(R283,挂机升级突破!$AT$63:$BC$63,0))*INDEX($B$5:$F$5,K283)/5,0)*5</f>
        <v>0</v>
      </c>
      <c r="T283" s="14" t="str">
        <f>IF(INDEX(挂机升级突破!$AS$65:$AS$85,卡牌消耗!L283)&gt;0,"灵玉","")</f>
        <v/>
      </c>
      <c r="U283" s="14" t="str">
        <f>IF(INDEX(挂机升级突破!$AS$65:$AS$85,卡牌消耗!L283)&gt;0,INDEX(挂机升级突破!$BD$80:$BD$85,卡牌消耗!L283),"")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807</v>
      </c>
      <c r="S284" s="14">
        <f>ROUND(INDEX(挂机升级突破!$AT$65:$BC$85,L284,MATCH(R284,挂机升级突破!$AT$63:$BC$63,0))*INDEX($B$5:$F$5,K284)/5,0)*5</f>
        <v>0</v>
      </c>
      <c r="T284" s="14" t="str">
        <f>IF(INDEX(挂机升级突破!$AS$65:$AS$85,卡牌消耗!L284)&gt;0,"灵玉","")</f>
        <v/>
      </c>
      <c r="U284" s="14" t="str">
        <f>IF(INDEX(挂机升级突破!$AS$65:$AS$85,卡牌消耗!L284)&gt;0,INDEX(挂机升级突破!$BD$80:$BD$85,卡牌消耗!L284),"")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IF(L285&gt;1,INDEX(挂机升级突破!$BG$49:$BG$69,卡牌消耗!L285),"")</f>
        <v>15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835</v>
      </c>
      <c r="S285" s="14">
        <f>ROUND(INDEX(挂机升级突破!$AT$65:$BC$85,L285,MATCH(R285,挂机升级突破!$AT$63:$BC$63,0))*INDEX($B$5:$F$5,K285)/5,0)*5</f>
        <v>0</v>
      </c>
      <c r="T285" s="14" t="s">
        <v>836</v>
      </c>
      <c r="U285" s="14">
        <f>ROUND(INDEX(挂机升级突破!$AT$65:$BC$85,L285,MATCH(T285,挂机升级突破!$AT$63:$BC$63,0))*INDEX($B$5:$F$5,K285)/5,0)*5</f>
        <v>0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IF(L286&gt;1,INDEX(挂机升级突破!$BG$49:$BG$69,卡牌消耗!L286),"")</f>
        <v>45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835</v>
      </c>
      <c r="S286" s="14">
        <f>ROUND(INDEX(挂机升级突破!$AT$65:$BC$85,L286,MATCH(R286,挂机升级突破!$AT$63:$BC$63,0))*INDEX($B$5:$F$5,K286)/5,0)*5</f>
        <v>0</v>
      </c>
      <c r="T286" s="14" t="s">
        <v>836</v>
      </c>
      <c r="U286" s="14">
        <f>ROUND(INDEX(挂机升级突破!$AT$65:$BC$85,L286,MATCH(T286,挂机升级突破!$AT$63:$BC$63,0))*INDEX($B$5:$F$5,K286)/5,0)*5</f>
        <v>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IF(L287&gt;1,INDEX(挂机升级突破!$BG$49:$BG$69,卡牌消耗!L287),"")</f>
        <v>60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835</v>
      </c>
      <c r="S287" s="14">
        <f>ROUND(INDEX(挂机升级突破!$AT$65:$BC$85,L287,MATCH(R287,挂机升级突破!$AT$63:$BC$63,0))*INDEX($B$5:$F$5,K287)/5,0)*5</f>
        <v>0</v>
      </c>
      <c r="T287" s="14" t="s">
        <v>836</v>
      </c>
      <c r="U287" s="14">
        <f>ROUND(INDEX(挂机升级突破!$AT$65:$BC$85,L287,MATCH(T287,挂机升级突破!$AT$63:$BC$63,0))*INDEX($B$5:$F$5,K287)/5,0)*5</f>
        <v>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IF(L288&gt;1,INDEX(挂机升级突破!$BG$49:$BG$69,卡牌消耗!L288),"")</f>
        <v>90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835</v>
      </c>
      <c r="S288" s="14">
        <f>ROUND(INDEX(挂机升级突破!$AT$65:$BC$85,L288,MATCH(R288,挂机升级突破!$AT$63:$BC$63,0))*INDEX($B$5:$F$5,K288)/5,0)*5</f>
        <v>0</v>
      </c>
      <c r="T288" s="14" t="s">
        <v>836</v>
      </c>
      <c r="U288" s="14">
        <f>ROUND(INDEX(挂机升级突破!$AT$65:$BC$85,L288,MATCH(T288,挂机升级突破!$AT$63:$BC$63,0))*INDEX($B$5:$F$5,K288)/5,0)*5</f>
        <v>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IF(L289&gt;1,INDEX(挂机升级突破!$BG$49:$BG$69,卡牌消耗!L289),"")</f>
        <v>90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835</v>
      </c>
      <c r="S289" s="14">
        <f>ROUND(INDEX(挂机升级突破!$AT$65:$BC$85,L289,MATCH(R289,挂机升级突破!$AT$63:$BC$63,0))*INDEX($B$5:$F$5,K289)/5,0)*5</f>
        <v>0</v>
      </c>
      <c r="T289" s="14" t="s">
        <v>836</v>
      </c>
      <c r="U289" s="14">
        <f>ROUND(INDEX(挂机升级突破!$AT$65:$BC$85,L289,MATCH(T289,挂机升级突破!$AT$63:$BC$63,0))*INDEX($B$5:$F$5,K289)/5,0)*5</f>
        <v>0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  <c r="T290" s="14" t="str">
        <f>IF(INDEX(挂机升级突破!$AS$65:$AS$85,卡牌消耗!L290)&gt;0,"灵玉","")</f>
        <v/>
      </c>
      <c r="U290" s="14" t="str">
        <f>IF(INDEX(挂机升级突破!$AS$65:$AS$85,卡牌消耗!L290)&gt;0,INDEX(挂机升级突破!$BD$80:$BD$85,卡牌消耗!L290),"")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  <c r="T291" s="14" t="str">
        <f>IF(INDEX(挂机升级突破!$AS$65:$AS$85,卡牌消耗!L291)&gt;0,"灵玉","")</f>
        <v/>
      </c>
      <c r="U291" s="14" t="str">
        <f>IF(INDEX(挂机升级突破!$AS$65:$AS$85,卡牌消耗!L291)&gt;0,INDEX(挂机升级突破!$BD$80:$BD$85,卡牌消耗!L291),"")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  <c r="T292" s="14" t="str">
        <f>IF(INDEX(挂机升级突破!$AS$65:$AS$85,卡牌消耗!L292)&gt;0,"灵玉","")</f>
        <v/>
      </c>
      <c r="U292" s="14" t="str">
        <f>IF(INDEX(挂机升级突破!$AS$65:$AS$85,卡牌消耗!L292)&gt;0,INDEX(挂机升级突破!$BD$80:$BD$85,卡牌消耗!L292),"")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  <c r="T293" s="14" t="str">
        <f>IF(INDEX(挂机升级突破!$AS$65:$AS$85,卡牌消耗!L293)&gt;0,"灵玉","")</f>
        <v/>
      </c>
      <c r="U293" s="14" t="str">
        <f>IF(INDEX(挂机升级突破!$AS$65:$AS$85,卡牌消耗!L293)&gt;0,INDEX(挂机升级突破!$BD$80:$BD$85,卡牌消耗!L293),"")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805</v>
      </c>
      <c r="S294" s="14">
        <f>ROUND(INDEX(挂机升级突破!$AT$65:$BC$85,L294,MATCH(R294,挂机升级突破!$AT$63:$BC$63,0))*INDEX($B$5:$F$5,K294)/5,0)*5</f>
        <v>0</v>
      </c>
      <c r="T294" s="14" t="str">
        <f>IF(INDEX(挂机升级突破!$AS$65:$AS$85,卡牌消耗!L294)&gt;0,"灵玉","")</f>
        <v/>
      </c>
      <c r="U294" s="14" t="str">
        <f>IF(INDEX(挂机升级突破!$AS$65:$AS$85,卡牌消耗!L294)&gt;0,INDEX(挂机升级突破!$BD$80:$BD$85,卡牌消耗!L294),"")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805</v>
      </c>
      <c r="S295" s="14">
        <f>ROUND(INDEX(挂机升级突破!$AT$65:$BC$85,L295,MATCH(R295,挂机升级突破!$AT$63:$BC$63,0))*INDEX($B$5:$F$5,K295)/5,0)*5</f>
        <v>0</v>
      </c>
      <c r="T295" s="14" t="str">
        <f>IF(INDEX(挂机升级突破!$AS$65:$AS$85,卡牌消耗!L295)&gt;0,"灵玉","")</f>
        <v/>
      </c>
      <c r="U295" s="14" t="str">
        <f>IF(INDEX(挂机升级突破!$AS$65:$AS$85,卡牌消耗!L295)&gt;0,INDEX(挂机升级突破!$BD$80:$BD$85,卡牌消耗!L295),"")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805</v>
      </c>
      <c r="S296" s="14">
        <f>ROUND(INDEX(挂机升级突破!$AT$65:$BC$85,L296,MATCH(R296,挂机升级突破!$AT$63:$BC$63,0))*INDEX($B$5:$F$5,K296)/5,0)*5</f>
        <v>0</v>
      </c>
      <c r="T296" s="14" t="str">
        <f>IF(INDEX(挂机升级突破!$AS$65:$AS$85,卡牌消耗!L296)&gt;0,"灵玉","")</f>
        <v/>
      </c>
      <c r="U296" s="14" t="str">
        <f>IF(INDEX(挂机升级突破!$AS$65:$AS$85,卡牌消耗!L296)&gt;0,INDEX(挂机升级突破!$BD$80:$BD$85,卡牌消耗!L296),"")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805</v>
      </c>
      <c r="S297" s="14">
        <f>ROUND(INDEX(挂机升级突破!$AT$65:$BC$85,L297,MATCH(R297,挂机升级突破!$AT$63:$BC$63,0))*INDEX($B$5:$F$5,K297)/5,0)*5</f>
        <v>5</v>
      </c>
      <c r="T297" s="14" t="str">
        <f>IF(INDEX(挂机升级突破!$AS$65:$AS$85,卡牌消耗!L297)&gt;0,"灵玉","")</f>
        <v/>
      </c>
      <c r="U297" s="14" t="str">
        <f>IF(INDEX(挂机升级突破!$AS$65:$AS$85,卡牌消耗!L297)&gt;0,INDEX(挂机升级突破!$BD$80:$BD$85,卡牌消耗!L297),"")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806</v>
      </c>
      <c r="S298" s="14">
        <f>ROUND(INDEX(挂机升级突破!$AT$65:$BC$85,L298,MATCH(R298,挂机升级突破!$AT$63:$BC$63,0))*INDEX($B$5:$F$5,K298)/5,0)*5</f>
        <v>0</v>
      </c>
      <c r="T298" s="14" t="str">
        <f>IF(INDEX(挂机升级突破!$AS$65:$AS$85,卡牌消耗!L298)&gt;0,"灵玉","")</f>
        <v/>
      </c>
      <c r="U298" s="14" t="str">
        <f>IF(INDEX(挂机升级突破!$AS$65:$AS$85,卡牌消耗!L298)&gt;0,INDEX(挂机升级突破!$BD$80:$BD$85,卡牌消耗!L298),"")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806</v>
      </c>
      <c r="S299" s="14">
        <f>ROUND(INDEX(挂机升级突破!$AT$65:$BC$85,L299,MATCH(R299,挂机升级突破!$AT$63:$BC$63,0))*INDEX($B$5:$F$5,K299)/5,0)*5</f>
        <v>0</v>
      </c>
      <c r="T299" s="14" t="str">
        <f>IF(INDEX(挂机升级突破!$AS$65:$AS$85,卡牌消耗!L299)&gt;0,"灵玉","")</f>
        <v/>
      </c>
      <c r="U299" s="14" t="str">
        <f>IF(INDEX(挂机升级突破!$AS$65:$AS$85,卡牌消耗!L299)&gt;0,INDEX(挂机升级突破!$BD$80:$BD$85,卡牌消耗!L299),"")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806</v>
      </c>
      <c r="S300" s="14">
        <f>ROUND(INDEX(挂机升级突破!$AT$65:$BC$85,L300,MATCH(R300,挂机升级突破!$AT$63:$BC$63,0))*INDEX($B$5:$F$5,K300)/5,0)*5</f>
        <v>0</v>
      </c>
      <c r="T300" s="14" t="str">
        <f>IF(INDEX(挂机升级突破!$AS$65:$AS$85,卡牌消耗!L300)&gt;0,"灵玉","")</f>
        <v/>
      </c>
      <c r="U300" s="14" t="str">
        <f>IF(INDEX(挂机升级突破!$AS$65:$AS$85,卡牌消耗!L300)&gt;0,INDEX(挂机升级突破!$BD$80:$BD$85,卡牌消耗!L300),"")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806</v>
      </c>
      <c r="S301" s="14">
        <f>ROUND(INDEX(挂机升级突破!$AT$65:$BC$85,L301,MATCH(R301,挂机升级突破!$AT$63:$BC$63,0))*INDEX($B$5:$F$5,K301)/5,0)*5</f>
        <v>0</v>
      </c>
      <c r="T301" s="14" t="str">
        <f>IF(INDEX(挂机升级突破!$AS$65:$AS$85,卡牌消耗!L301)&gt;0,"灵玉","")</f>
        <v/>
      </c>
      <c r="U301" s="14" t="str">
        <f>IF(INDEX(挂机升级突破!$AS$65:$AS$85,卡牌消耗!L301)&gt;0,INDEX(挂机升级突破!$BD$80:$BD$85,卡牌消耗!L301),"")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807</v>
      </c>
      <c r="S302" s="14">
        <f>ROUND(INDEX(挂机升级突破!$AT$65:$BC$85,L302,MATCH(R302,挂机升级突破!$AT$63:$BC$63,0))*INDEX($B$5:$F$5,K302)/5,0)*5</f>
        <v>0</v>
      </c>
      <c r="T302" s="14" t="str">
        <f>IF(INDEX(挂机升级突破!$AS$65:$AS$85,卡牌消耗!L302)&gt;0,"灵玉","")</f>
        <v/>
      </c>
      <c r="U302" s="14" t="str">
        <f>IF(INDEX(挂机升级突破!$AS$65:$AS$85,卡牌消耗!L302)&gt;0,INDEX(挂机升级突破!$BD$80:$BD$85,卡牌消耗!L302),"")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807</v>
      </c>
      <c r="S303" s="14">
        <f>ROUND(INDEX(挂机升级突破!$AT$65:$BC$85,L303,MATCH(R303,挂机升级突破!$AT$63:$BC$63,0))*INDEX($B$5:$F$5,K303)/5,0)*5</f>
        <v>0</v>
      </c>
      <c r="T303" s="14" t="str">
        <f>IF(INDEX(挂机升级突破!$AS$65:$AS$85,卡牌消耗!L303)&gt;0,"灵玉","")</f>
        <v/>
      </c>
      <c r="U303" s="14" t="str">
        <f>IF(INDEX(挂机升级突破!$AS$65:$AS$85,卡牌消耗!L303)&gt;0,INDEX(挂机升级突破!$BD$80:$BD$85,卡牌消耗!L303),"")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807</v>
      </c>
      <c r="S304" s="14">
        <f>ROUND(INDEX(挂机升级突破!$AT$65:$BC$85,L304,MATCH(R304,挂机升级突破!$AT$63:$BC$63,0))*INDEX($B$5:$F$5,K304)/5,0)*5</f>
        <v>0</v>
      </c>
      <c r="T304" s="14" t="str">
        <f>IF(INDEX(挂机升级突破!$AS$65:$AS$85,卡牌消耗!L304)&gt;0,"灵玉","")</f>
        <v/>
      </c>
      <c r="U304" s="14" t="str">
        <f>IF(INDEX(挂机升级突破!$AS$65:$AS$85,卡牌消耗!L304)&gt;0,INDEX(挂机升级突破!$BD$80:$BD$85,卡牌消耗!L304),"")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807</v>
      </c>
      <c r="S305" s="14">
        <f>ROUND(INDEX(挂机升级突破!$AT$65:$BC$85,L305,MATCH(R305,挂机升级突破!$AT$63:$BC$63,0))*INDEX($B$5:$F$5,K305)/5,0)*5</f>
        <v>0</v>
      </c>
      <c r="T305" s="14" t="str">
        <f>IF(INDEX(挂机升级突破!$AS$65:$AS$85,卡牌消耗!L305)&gt;0,"灵玉","")</f>
        <v/>
      </c>
      <c r="U305" s="14" t="str">
        <f>IF(INDEX(挂机升级突破!$AS$65:$AS$85,卡牌消耗!L305)&gt;0,INDEX(挂机升级突破!$BD$80:$BD$85,卡牌消耗!L305),"")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IF(L306&gt;1,INDEX(挂机升级突破!$BG$49:$BG$69,卡牌消耗!L306),"")</f>
        <v>15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835</v>
      </c>
      <c r="S306" s="14">
        <f>ROUND(INDEX(挂机升级突破!$AT$65:$BC$85,L306,MATCH(R306,挂机升级突破!$AT$63:$BC$63,0))*INDEX($B$5:$F$5,K306)/5,0)*5</f>
        <v>0</v>
      </c>
      <c r="T306" s="14" t="s">
        <v>836</v>
      </c>
      <c r="U306" s="14">
        <f>ROUND(INDEX(挂机升级突破!$AT$65:$BC$85,L306,MATCH(T306,挂机升级突破!$AT$63:$BC$63,0))*INDEX($B$5:$F$5,K306)/5,0)*5</f>
        <v>0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IF(L307&gt;1,INDEX(挂机升级突破!$BG$49:$BG$69,卡牌消耗!L307),"")</f>
        <v>45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835</v>
      </c>
      <c r="S307" s="14">
        <f>ROUND(INDEX(挂机升级突破!$AT$65:$BC$85,L307,MATCH(R307,挂机升级突破!$AT$63:$BC$63,0))*INDEX($B$5:$F$5,K307)/5,0)*5</f>
        <v>0</v>
      </c>
      <c r="T307" s="14" t="s">
        <v>836</v>
      </c>
      <c r="U307" s="14">
        <f>ROUND(INDEX(挂机升级突破!$AT$65:$BC$85,L307,MATCH(T307,挂机升级突破!$AT$63:$BC$63,0))*INDEX($B$5:$F$5,K307)/5,0)*5</f>
        <v>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IF(L308&gt;1,INDEX(挂机升级突破!$BG$49:$BG$69,卡牌消耗!L308),"")</f>
        <v>60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835</v>
      </c>
      <c r="S308" s="14">
        <f>ROUND(INDEX(挂机升级突破!$AT$65:$BC$85,L308,MATCH(R308,挂机升级突破!$AT$63:$BC$63,0))*INDEX($B$5:$F$5,K308)/5,0)*5</f>
        <v>0</v>
      </c>
      <c r="T308" s="14" t="s">
        <v>836</v>
      </c>
      <c r="U308" s="14">
        <f>ROUND(INDEX(挂机升级突破!$AT$65:$BC$85,L308,MATCH(T308,挂机升级突破!$AT$63:$BC$63,0))*INDEX($B$5:$F$5,K308)/5,0)*5</f>
        <v>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IF(L309&gt;1,INDEX(挂机升级突破!$BG$49:$BG$69,卡牌消耗!L309),"")</f>
        <v>90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835</v>
      </c>
      <c r="S309" s="14">
        <f>ROUND(INDEX(挂机升级突破!$AT$65:$BC$85,L309,MATCH(R309,挂机升级突破!$AT$63:$BC$63,0))*INDEX($B$5:$F$5,K309)/5,0)*5</f>
        <v>0</v>
      </c>
      <c r="T309" s="14" t="s">
        <v>836</v>
      </c>
      <c r="U309" s="14">
        <f>ROUND(INDEX(挂机升级突破!$AT$65:$BC$85,L309,MATCH(T309,挂机升级突破!$AT$63:$BC$63,0))*INDEX($B$5:$F$5,K309)/5,0)*5</f>
        <v>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IF(L310&gt;1,INDEX(挂机升级突破!$BG$49:$BG$69,卡牌消耗!L310),"")</f>
        <v>90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835</v>
      </c>
      <c r="S310" s="14">
        <f>ROUND(INDEX(挂机升级突破!$AT$65:$BC$85,L310,MATCH(R310,挂机升级突破!$AT$63:$BC$63,0))*INDEX($B$5:$F$5,K310)/5,0)*5</f>
        <v>0</v>
      </c>
      <c r="T310" s="14" t="s">
        <v>836</v>
      </c>
      <c r="U310" s="14">
        <f>ROUND(INDEX(挂机升级突破!$AT$65:$BC$85,L310,MATCH(T310,挂机升级突破!$AT$63:$BC$63,0))*INDEX($B$5:$F$5,K310)/5,0)*5</f>
        <v>0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  <c r="T311" s="14" t="str">
        <f>IF(INDEX(挂机升级突破!$AS$65:$AS$85,卡牌消耗!L311)&gt;0,"灵玉","")</f>
        <v/>
      </c>
      <c r="U311" s="14" t="str">
        <f>IF(INDEX(挂机升级突破!$AS$65:$AS$85,卡牌消耗!L311)&gt;0,INDEX(挂机升级突破!$BD$80:$BD$85,卡牌消耗!L311),"")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  <c r="T312" s="14" t="str">
        <f>IF(INDEX(挂机升级突破!$AS$65:$AS$85,卡牌消耗!L312)&gt;0,"灵玉","")</f>
        <v/>
      </c>
      <c r="U312" s="14" t="str">
        <f>IF(INDEX(挂机升级突破!$AS$65:$AS$85,卡牌消耗!L312)&gt;0,INDEX(挂机升级突破!$BD$80:$BD$85,卡牌消耗!L312),"")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  <c r="T313" s="14" t="str">
        <f>IF(INDEX(挂机升级突破!$AS$65:$AS$85,卡牌消耗!L313)&gt;0,"灵玉","")</f>
        <v/>
      </c>
      <c r="U313" s="14" t="str">
        <f>IF(INDEX(挂机升级突破!$AS$65:$AS$85,卡牌消耗!L313)&gt;0,INDEX(挂机升级突破!$BD$80:$BD$85,卡牌消耗!L313),"")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  <c r="T314" s="14" t="str">
        <f>IF(INDEX(挂机升级突破!$AS$65:$AS$85,卡牌消耗!L314)&gt;0,"灵玉","")</f>
        <v/>
      </c>
      <c r="U314" s="14" t="str">
        <f>IF(INDEX(挂机升级突破!$AS$65:$AS$85,卡牌消耗!L314)&gt;0,INDEX(挂机升级突破!$BD$80:$BD$85,卡牌消耗!L314),"")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805</v>
      </c>
      <c r="S315" s="14">
        <f>ROUND(INDEX(挂机升级突破!$AT$65:$BC$85,L315,MATCH(R315,挂机升级突破!$AT$63:$BC$63,0))*INDEX($B$5:$F$5,K315)/5,0)*5</f>
        <v>0</v>
      </c>
      <c r="T315" s="14" t="str">
        <f>IF(INDEX(挂机升级突破!$AS$65:$AS$85,卡牌消耗!L315)&gt;0,"灵玉","")</f>
        <v/>
      </c>
      <c r="U315" s="14" t="str">
        <f>IF(INDEX(挂机升级突破!$AS$65:$AS$85,卡牌消耗!L315)&gt;0,INDEX(挂机升级突破!$BD$80:$BD$85,卡牌消耗!L315),"")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805</v>
      </c>
      <c r="S316" s="14">
        <f>ROUND(INDEX(挂机升级突破!$AT$65:$BC$85,L316,MATCH(R316,挂机升级突破!$AT$63:$BC$63,0))*INDEX($B$5:$F$5,K316)/5,0)*5</f>
        <v>0</v>
      </c>
      <c r="T316" s="14" t="str">
        <f>IF(INDEX(挂机升级突破!$AS$65:$AS$85,卡牌消耗!L316)&gt;0,"灵玉","")</f>
        <v/>
      </c>
      <c r="U316" s="14" t="str">
        <f>IF(INDEX(挂机升级突破!$AS$65:$AS$85,卡牌消耗!L316)&gt;0,INDEX(挂机升级突破!$BD$80:$BD$85,卡牌消耗!L316),"")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805</v>
      </c>
      <c r="S317" s="14">
        <f>ROUND(INDEX(挂机升级突破!$AT$65:$BC$85,L317,MATCH(R317,挂机升级突破!$AT$63:$BC$63,0))*INDEX($B$5:$F$5,K317)/5,0)*5</f>
        <v>0</v>
      </c>
      <c r="T317" s="14" t="str">
        <f>IF(INDEX(挂机升级突破!$AS$65:$AS$85,卡牌消耗!L317)&gt;0,"灵玉","")</f>
        <v/>
      </c>
      <c r="U317" s="14" t="str">
        <f>IF(INDEX(挂机升级突破!$AS$65:$AS$85,卡牌消耗!L317)&gt;0,INDEX(挂机升级突破!$BD$80:$BD$85,卡牌消耗!L317),"")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805</v>
      </c>
      <c r="S318" s="14">
        <f>ROUND(INDEX(挂机升级突破!$AT$65:$BC$85,L318,MATCH(R318,挂机升级突破!$AT$63:$BC$63,0))*INDEX($B$5:$F$5,K318)/5,0)*5</f>
        <v>10</v>
      </c>
      <c r="T318" s="14" t="str">
        <f>IF(INDEX(挂机升级突破!$AS$65:$AS$85,卡牌消耗!L318)&gt;0,"灵玉","")</f>
        <v/>
      </c>
      <c r="U318" s="14" t="str">
        <f>IF(INDEX(挂机升级突破!$AS$65:$AS$85,卡牌消耗!L318)&gt;0,INDEX(挂机升级突破!$BD$80:$BD$85,卡牌消耗!L318),"")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806</v>
      </c>
      <c r="S319" s="14">
        <f>ROUND(INDEX(挂机升级突破!$AT$65:$BC$85,L319,MATCH(R319,挂机升级突破!$AT$63:$BC$63,0))*INDEX($B$5:$F$5,K319)/5,0)*5</f>
        <v>0</v>
      </c>
      <c r="T319" s="14" t="str">
        <f>IF(INDEX(挂机升级突破!$AS$65:$AS$85,卡牌消耗!L319)&gt;0,"灵玉","")</f>
        <v/>
      </c>
      <c r="U319" s="14" t="str">
        <f>IF(INDEX(挂机升级突破!$AS$65:$AS$85,卡牌消耗!L319)&gt;0,INDEX(挂机升级突破!$BD$80:$BD$85,卡牌消耗!L319),"")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806</v>
      </c>
      <c r="S320" s="14">
        <f>ROUND(INDEX(挂机升级突破!$AT$65:$BC$85,L320,MATCH(R320,挂机升级突破!$AT$63:$BC$63,0))*INDEX($B$5:$F$5,K320)/5,0)*5</f>
        <v>0</v>
      </c>
      <c r="T320" s="14" t="str">
        <f>IF(INDEX(挂机升级突破!$AS$65:$AS$85,卡牌消耗!L320)&gt;0,"灵玉","")</f>
        <v/>
      </c>
      <c r="U320" s="14" t="str">
        <f>IF(INDEX(挂机升级突破!$AS$65:$AS$85,卡牌消耗!L320)&gt;0,INDEX(挂机升级突破!$BD$80:$BD$85,卡牌消耗!L320),"")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806</v>
      </c>
      <c r="S321" s="14">
        <f>ROUND(INDEX(挂机升级突破!$AT$65:$BC$85,L321,MATCH(R321,挂机升级突破!$AT$63:$BC$63,0))*INDEX($B$5:$F$5,K321)/5,0)*5</f>
        <v>0</v>
      </c>
      <c r="T321" s="14" t="str">
        <f>IF(INDEX(挂机升级突破!$AS$65:$AS$85,卡牌消耗!L321)&gt;0,"灵玉","")</f>
        <v/>
      </c>
      <c r="U321" s="14" t="str">
        <f>IF(INDEX(挂机升级突破!$AS$65:$AS$85,卡牌消耗!L321)&gt;0,INDEX(挂机升级突破!$BD$80:$BD$85,卡牌消耗!L321),"")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806</v>
      </c>
      <c r="S322" s="14">
        <f>ROUND(INDEX(挂机升级突破!$AT$65:$BC$85,L322,MATCH(R322,挂机升级突破!$AT$63:$BC$63,0))*INDEX($B$5:$F$5,K322)/5,0)*5</f>
        <v>0</v>
      </c>
      <c r="T322" s="14" t="str">
        <f>IF(INDEX(挂机升级突破!$AS$65:$AS$85,卡牌消耗!L322)&gt;0,"灵玉","")</f>
        <v/>
      </c>
      <c r="U322" s="14" t="str">
        <f>IF(INDEX(挂机升级突破!$AS$65:$AS$85,卡牌消耗!L322)&gt;0,INDEX(挂机升级突破!$BD$80:$BD$85,卡牌消耗!L322),"")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807</v>
      </c>
      <c r="S323" s="14">
        <f>ROUND(INDEX(挂机升级突破!$AT$65:$BC$85,L323,MATCH(R323,挂机升级突破!$AT$63:$BC$63,0))*INDEX($B$5:$F$5,K323)/5,0)*5</f>
        <v>0</v>
      </c>
      <c r="T323" s="14" t="str">
        <f>IF(INDEX(挂机升级突破!$AS$65:$AS$85,卡牌消耗!L323)&gt;0,"灵玉","")</f>
        <v/>
      </c>
      <c r="U323" s="14" t="str">
        <f>IF(INDEX(挂机升级突破!$AS$65:$AS$85,卡牌消耗!L323)&gt;0,INDEX(挂机升级突破!$BD$80:$BD$85,卡牌消耗!L323),"")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807</v>
      </c>
      <c r="S324" s="14">
        <f>ROUND(INDEX(挂机升级突破!$AT$65:$BC$85,L324,MATCH(R324,挂机升级突破!$AT$63:$BC$63,0))*INDEX($B$5:$F$5,K324)/5,0)*5</f>
        <v>0</v>
      </c>
      <c r="T324" s="14" t="str">
        <f>IF(INDEX(挂机升级突破!$AS$65:$AS$85,卡牌消耗!L324)&gt;0,"灵玉","")</f>
        <v/>
      </c>
      <c r="U324" s="14" t="str">
        <f>IF(INDEX(挂机升级突破!$AS$65:$AS$85,卡牌消耗!L324)&gt;0,INDEX(挂机升级突破!$BD$80:$BD$85,卡牌消耗!L324),"")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807</v>
      </c>
      <c r="S325" s="14">
        <f>ROUND(INDEX(挂机升级突破!$AT$65:$BC$85,L325,MATCH(R325,挂机升级突破!$AT$63:$BC$63,0))*INDEX($B$5:$F$5,K325)/5,0)*5</f>
        <v>0</v>
      </c>
      <c r="T325" s="14" t="str">
        <f>IF(INDEX(挂机升级突破!$AS$65:$AS$85,卡牌消耗!L325)&gt;0,"灵玉","")</f>
        <v/>
      </c>
      <c r="U325" s="14" t="str">
        <f>IF(INDEX(挂机升级突破!$AS$65:$AS$85,卡牌消耗!L325)&gt;0,INDEX(挂机升级突破!$BD$80:$BD$85,卡牌消耗!L325),"")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807</v>
      </c>
      <c r="S326" s="14">
        <f>ROUND(INDEX(挂机升级突破!$AT$65:$BC$85,L326,MATCH(R326,挂机升级突破!$AT$63:$BC$63,0))*INDEX($B$5:$F$5,K326)/5,0)*5</f>
        <v>0</v>
      </c>
      <c r="T326" s="14" t="str">
        <f>IF(INDEX(挂机升级突破!$AS$65:$AS$85,卡牌消耗!L326)&gt;0,"灵玉","")</f>
        <v/>
      </c>
      <c r="U326" s="14" t="str">
        <f>IF(INDEX(挂机升级突破!$AS$65:$AS$85,卡牌消耗!L326)&gt;0,INDEX(挂机升级突破!$BD$80:$BD$85,卡牌消耗!L326),"")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IF(L327&gt;1,INDEX(挂机升级突破!$BG$49:$BG$69,卡牌消耗!L327),"")</f>
        <v>15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835</v>
      </c>
      <c r="S327" s="14">
        <f>ROUND(INDEX(挂机升级突破!$AT$65:$BC$85,L327,MATCH(R327,挂机升级突破!$AT$63:$BC$63,0))*INDEX($B$5:$F$5,K327)/5,0)*5</f>
        <v>0</v>
      </c>
      <c r="T327" s="14" t="s">
        <v>836</v>
      </c>
      <c r="U327" s="14">
        <f>ROUND(INDEX(挂机升级突破!$AT$65:$BC$85,L327,MATCH(T327,挂机升级突破!$AT$63:$BC$63,0))*INDEX($B$5:$F$5,K327)/5,0)*5</f>
        <v>0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IF(L328&gt;1,INDEX(挂机升级突破!$BG$49:$BG$69,卡牌消耗!L328),"")</f>
        <v>45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835</v>
      </c>
      <c r="S328" s="14">
        <f>ROUND(INDEX(挂机升级突破!$AT$65:$BC$85,L328,MATCH(R328,挂机升级突破!$AT$63:$BC$63,0))*INDEX($B$5:$F$5,K328)/5,0)*5</f>
        <v>0</v>
      </c>
      <c r="T328" s="14" t="s">
        <v>836</v>
      </c>
      <c r="U328" s="14">
        <f>ROUND(INDEX(挂机升级突破!$AT$65:$BC$85,L328,MATCH(T328,挂机升级突破!$AT$63:$BC$63,0))*INDEX($B$5:$F$5,K328)/5,0)*5</f>
        <v>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IF(L329&gt;1,INDEX(挂机升级突破!$BG$49:$BG$69,卡牌消耗!L329),"")</f>
        <v>60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835</v>
      </c>
      <c r="S329" s="14">
        <f>ROUND(INDEX(挂机升级突破!$AT$65:$BC$85,L329,MATCH(R329,挂机升级突破!$AT$63:$BC$63,0))*INDEX($B$5:$F$5,K329)/5,0)*5</f>
        <v>0</v>
      </c>
      <c r="T329" s="14" t="s">
        <v>836</v>
      </c>
      <c r="U329" s="14">
        <f>ROUND(INDEX(挂机升级突破!$AT$65:$BC$85,L329,MATCH(T329,挂机升级突破!$AT$63:$BC$63,0))*INDEX($B$5:$F$5,K329)/5,0)*5</f>
        <v>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IF(L330&gt;1,INDEX(挂机升级突破!$BG$49:$BG$69,卡牌消耗!L330),"")</f>
        <v>90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835</v>
      </c>
      <c r="S330" s="14">
        <f>ROUND(INDEX(挂机升级突破!$AT$65:$BC$85,L330,MATCH(R330,挂机升级突破!$AT$63:$BC$63,0))*INDEX($B$5:$F$5,K330)/5,0)*5</f>
        <v>0</v>
      </c>
      <c r="T330" s="14" t="s">
        <v>836</v>
      </c>
      <c r="U330" s="14">
        <f>ROUND(INDEX(挂机升级突破!$AT$65:$BC$85,L330,MATCH(T330,挂机升级突破!$AT$63:$BC$63,0))*INDEX($B$5:$F$5,K330)/5,0)*5</f>
        <v>0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IF(L331&gt;1,INDEX(挂机升级突破!$BG$49:$BG$69,卡牌消耗!L331),"")</f>
        <v>90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835</v>
      </c>
      <c r="S331" s="14">
        <f>ROUND(INDEX(挂机升级突破!$AT$65:$BC$85,L331,MATCH(R331,挂机升级突破!$AT$63:$BC$63,0))*INDEX($B$5:$F$5,K331)/5,0)*5</f>
        <v>0</v>
      </c>
      <c r="T331" s="14" t="s">
        <v>836</v>
      </c>
      <c r="U331" s="14">
        <f>ROUND(INDEX(挂机升级突破!$AT$65:$BC$85,L331,MATCH(T331,挂机升级突破!$AT$63:$BC$63,0))*INDEX($B$5:$F$5,K331)/5,0)*5</f>
        <v>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  <c r="T332" s="14" t="str">
        <f>IF(INDEX(挂机升级突破!$AS$65:$AS$85,卡牌消耗!L332)&gt;0,"灵玉","")</f>
        <v/>
      </c>
      <c r="U332" s="14" t="str">
        <f>IF(INDEX(挂机升级突破!$AS$65:$AS$85,卡牌消耗!L332)&gt;0,INDEX(挂机升级突破!$BD$80:$BD$85,卡牌消耗!L332),"")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  <c r="T333" s="14" t="str">
        <f>IF(INDEX(挂机升级突破!$AS$65:$AS$85,卡牌消耗!L333)&gt;0,"灵玉","")</f>
        <v/>
      </c>
      <c r="U333" s="14" t="str">
        <f>IF(INDEX(挂机升级突破!$AS$65:$AS$85,卡牌消耗!L333)&gt;0,INDEX(挂机升级突破!$BD$80:$BD$85,卡牌消耗!L333),"")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  <c r="T334" s="14" t="str">
        <f>IF(INDEX(挂机升级突破!$AS$65:$AS$85,卡牌消耗!L334)&gt;0,"灵玉","")</f>
        <v/>
      </c>
      <c r="U334" s="14" t="str">
        <f>IF(INDEX(挂机升级突破!$AS$65:$AS$85,卡牌消耗!L334)&gt;0,INDEX(挂机升级突破!$BD$80:$BD$85,卡牌消耗!L334),"")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  <c r="T335" s="14" t="str">
        <f>IF(INDEX(挂机升级突破!$AS$65:$AS$85,卡牌消耗!L335)&gt;0,"灵玉","")</f>
        <v/>
      </c>
      <c r="U335" s="14" t="str">
        <f>IF(INDEX(挂机升级突破!$AS$65:$AS$85,卡牌消耗!L335)&gt;0,INDEX(挂机升级突破!$BD$80:$BD$85,卡牌消耗!L335),"")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805</v>
      </c>
      <c r="S336" s="14">
        <f>ROUND(INDEX(挂机升级突破!$AT$65:$BC$85,L336,MATCH(R336,挂机升级突破!$AT$63:$BC$63,0))*INDEX($B$5:$F$5,K336)/5,0)*5</f>
        <v>0</v>
      </c>
      <c r="T336" s="14" t="str">
        <f>IF(INDEX(挂机升级突破!$AS$65:$AS$85,卡牌消耗!L336)&gt;0,"灵玉","")</f>
        <v/>
      </c>
      <c r="U336" s="14" t="str">
        <f>IF(INDEX(挂机升级突破!$AS$65:$AS$85,卡牌消耗!L336)&gt;0,INDEX(挂机升级突破!$BD$80:$BD$85,卡牌消耗!L336),"")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805</v>
      </c>
      <c r="S337" s="14">
        <f>ROUND(INDEX(挂机升级突破!$AT$65:$BC$85,L337,MATCH(R337,挂机升级突破!$AT$63:$BC$63,0))*INDEX($B$5:$F$5,K337)/5,0)*5</f>
        <v>0</v>
      </c>
      <c r="T337" s="14" t="str">
        <f>IF(INDEX(挂机升级突破!$AS$65:$AS$85,卡牌消耗!L337)&gt;0,"灵玉","")</f>
        <v/>
      </c>
      <c r="U337" s="14" t="str">
        <f>IF(INDEX(挂机升级突破!$AS$65:$AS$85,卡牌消耗!L337)&gt;0,INDEX(挂机升级突破!$BD$80:$BD$85,卡牌消耗!L337),"")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805</v>
      </c>
      <c r="S338" s="14">
        <f>ROUND(INDEX(挂机升级突破!$AT$65:$BC$85,L338,MATCH(R338,挂机升级突破!$AT$63:$BC$63,0))*INDEX($B$5:$F$5,K338)/5,0)*5</f>
        <v>0</v>
      </c>
      <c r="T338" s="14" t="str">
        <f>IF(INDEX(挂机升级突破!$AS$65:$AS$85,卡牌消耗!L338)&gt;0,"灵玉","")</f>
        <v/>
      </c>
      <c r="U338" s="14" t="str">
        <f>IF(INDEX(挂机升级突破!$AS$65:$AS$85,卡牌消耗!L338)&gt;0,INDEX(挂机升级突破!$BD$80:$BD$85,卡牌消耗!L338),"")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805</v>
      </c>
      <c r="S339" s="14">
        <f>ROUND(INDEX(挂机升级突破!$AT$65:$BC$85,L339,MATCH(R339,挂机升级突破!$AT$63:$BC$63,0))*INDEX($B$5:$F$5,K339)/5,0)*5</f>
        <v>5</v>
      </c>
      <c r="T339" s="14" t="str">
        <f>IF(INDEX(挂机升级突破!$AS$65:$AS$85,卡牌消耗!L339)&gt;0,"灵玉","")</f>
        <v/>
      </c>
      <c r="U339" s="14" t="str">
        <f>IF(INDEX(挂机升级突破!$AS$65:$AS$85,卡牌消耗!L339)&gt;0,INDEX(挂机升级突破!$BD$80:$BD$85,卡牌消耗!L339),"")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806</v>
      </c>
      <c r="S340" s="14">
        <f>ROUND(INDEX(挂机升级突破!$AT$65:$BC$85,L340,MATCH(R340,挂机升级突破!$AT$63:$BC$63,0))*INDEX($B$5:$F$5,K340)/5,0)*5</f>
        <v>0</v>
      </c>
      <c r="T340" s="14" t="str">
        <f>IF(INDEX(挂机升级突破!$AS$65:$AS$85,卡牌消耗!L340)&gt;0,"灵玉","")</f>
        <v/>
      </c>
      <c r="U340" s="14" t="str">
        <f>IF(INDEX(挂机升级突破!$AS$65:$AS$85,卡牌消耗!L340)&gt;0,INDEX(挂机升级突破!$BD$80:$BD$85,卡牌消耗!L340),"")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806</v>
      </c>
      <c r="S341" s="14">
        <f>ROUND(INDEX(挂机升级突破!$AT$65:$BC$85,L341,MATCH(R341,挂机升级突破!$AT$63:$BC$63,0))*INDEX($B$5:$F$5,K341)/5,0)*5</f>
        <v>0</v>
      </c>
      <c r="T341" s="14" t="str">
        <f>IF(INDEX(挂机升级突破!$AS$65:$AS$85,卡牌消耗!L341)&gt;0,"灵玉","")</f>
        <v/>
      </c>
      <c r="U341" s="14" t="str">
        <f>IF(INDEX(挂机升级突破!$AS$65:$AS$85,卡牌消耗!L341)&gt;0,INDEX(挂机升级突破!$BD$80:$BD$85,卡牌消耗!L341),"")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806</v>
      </c>
      <c r="S342" s="14">
        <f>ROUND(INDEX(挂机升级突破!$AT$65:$BC$85,L342,MATCH(R342,挂机升级突破!$AT$63:$BC$63,0))*INDEX($B$5:$F$5,K342)/5,0)*5</f>
        <v>0</v>
      </c>
      <c r="T342" s="14" t="str">
        <f>IF(INDEX(挂机升级突破!$AS$65:$AS$85,卡牌消耗!L342)&gt;0,"灵玉","")</f>
        <v/>
      </c>
      <c r="U342" s="14" t="str">
        <f>IF(INDEX(挂机升级突破!$AS$65:$AS$85,卡牌消耗!L342)&gt;0,INDEX(挂机升级突破!$BD$80:$BD$85,卡牌消耗!L342),"")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806</v>
      </c>
      <c r="S343" s="14">
        <f>ROUND(INDEX(挂机升级突破!$AT$65:$BC$85,L343,MATCH(R343,挂机升级突破!$AT$63:$BC$63,0))*INDEX($B$5:$F$5,K343)/5,0)*5</f>
        <v>0</v>
      </c>
      <c r="T343" s="14" t="str">
        <f>IF(INDEX(挂机升级突破!$AS$65:$AS$85,卡牌消耗!L343)&gt;0,"灵玉","")</f>
        <v/>
      </c>
      <c r="U343" s="14" t="str">
        <f>IF(INDEX(挂机升级突破!$AS$65:$AS$85,卡牌消耗!L343)&gt;0,INDEX(挂机升级突破!$BD$80:$BD$85,卡牌消耗!L343),"")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807</v>
      </c>
      <c r="S344" s="14">
        <f>ROUND(INDEX(挂机升级突破!$AT$65:$BC$85,L344,MATCH(R344,挂机升级突破!$AT$63:$BC$63,0))*INDEX($B$5:$F$5,K344)/5,0)*5</f>
        <v>0</v>
      </c>
      <c r="T344" s="14" t="str">
        <f>IF(INDEX(挂机升级突破!$AS$65:$AS$85,卡牌消耗!L344)&gt;0,"灵玉","")</f>
        <v/>
      </c>
      <c r="U344" s="14" t="str">
        <f>IF(INDEX(挂机升级突破!$AS$65:$AS$85,卡牌消耗!L344)&gt;0,INDEX(挂机升级突破!$BD$80:$BD$85,卡牌消耗!L344),"")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807</v>
      </c>
      <c r="S345" s="14">
        <f>ROUND(INDEX(挂机升级突破!$AT$65:$BC$85,L345,MATCH(R345,挂机升级突破!$AT$63:$BC$63,0))*INDEX($B$5:$F$5,K345)/5,0)*5</f>
        <v>0</v>
      </c>
      <c r="T345" s="14" t="str">
        <f>IF(INDEX(挂机升级突破!$AS$65:$AS$85,卡牌消耗!L345)&gt;0,"灵玉","")</f>
        <v/>
      </c>
      <c r="U345" s="14" t="str">
        <f>IF(INDEX(挂机升级突破!$AS$65:$AS$85,卡牌消耗!L345)&gt;0,INDEX(挂机升级突破!$BD$80:$BD$85,卡牌消耗!L345),"")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807</v>
      </c>
      <c r="S346" s="14">
        <f>ROUND(INDEX(挂机升级突破!$AT$65:$BC$85,L346,MATCH(R346,挂机升级突破!$AT$63:$BC$63,0))*INDEX($B$5:$F$5,K346)/5,0)*5</f>
        <v>0</v>
      </c>
      <c r="T346" s="14" t="str">
        <f>IF(INDEX(挂机升级突破!$AS$65:$AS$85,卡牌消耗!L346)&gt;0,"灵玉","")</f>
        <v/>
      </c>
      <c r="U346" s="14" t="str">
        <f>IF(INDEX(挂机升级突破!$AS$65:$AS$85,卡牌消耗!L346)&gt;0,INDEX(挂机升级突破!$BD$80:$BD$85,卡牌消耗!L346),"")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807</v>
      </c>
      <c r="S347" s="14">
        <f>ROUND(INDEX(挂机升级突破!$AT$65:$BC$85,L347,MATCH(R347,挂机升级突破!$AT$63:$BC$63,0))*INDEX($B$5:$F$5,K347)/5,0)*5</f>
        <v>0</v>
      </c>
      <c r="T347" s="14" t="str">
        <f>IF(INDEX(挂机升级突破!$AS$65:$AS$85,卡牌消耗!L347)&gt;0,"灵玉","")</f>
        <v/>
      </c>
      <c r="U347" s="14" t="str">
        <f>IF(INDEX(挂机升级突破!$AS$65:$AS$85,卡牌消耗!L347)&gt;0,INDEX(挂机升级突破!$BD$80:$BD$85,卡牌消耗!L347),"")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IF(L348&gt;1,INDEX(挂机升级突破!$BG$49:$BG$69,卡牌消耗!L348),"")</f>
        <v>15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835</v>
      </c>
      <c r="S348" s="14">
        <f>ROUND(INDEX(挂机升级突破!$AT$65:$BC$85,L348,MATCH(R348,挂机升级突破!$AT$63:$BC$63,0))*INDEX($B$5:$F$5,K348)/5,0)*5</f>
        <v>0</v>
      </c>
      <c r="T348" s="14" t="s">
        <v>836</v>
      </c>
      <c r="U348" s="14">
        <f>ROUND(INDEX(挂机升级突破!$AT$65:$BC$85,L348,MATCH(T348,挂机升级突破!$AT$63:$BC$63,0))*INDEX($B$5:$F$5,K348)/5,0)*5</f>
        <v>0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IF(L349&gt;1,INDEX(挂机升级突破!$BG$49:$BG$69,卡牌消耗!L349),"")</f>
        <v>45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835</v>
      </c>
      <c r="S349" s="14">
        <f>ROUND(INDEX(挂机升级突破!$AT$65:$BC$85,L349,MATCH(R349,挂机升级突破!$AT$63:$BC$63,0))*INDEX($B$5:$F$5,K349)/5,0)*5</f>
        <v>0</v>
      </c>
      <c r="T349" s="14" t="s">
        <v>836</v>
      </c>
      <c r="U349" s="14">
        <f>ROUND(INDEX(挂机升级突破!$AT$65:$BC$85,L349,MATCH(T349,挂机升级突破!$AT$63:$BC$63,0))*INDEX($B$5:$F$5,K349)/5,0)*5</f>
        <v>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IF(L350&gt;1,INDEX(挂机升级突破!$BG$49:$BG$69,卡牌消耗!L350),"")</f>
        <v>60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835</v>
      </c>
      <c r="S350" s="14">
        <f>ROUND(INDEX(挂机升级突破!$AT$65:$BC$85,L350,MATCH(R350,挂机升级突破!$AT$63:$BC$63,0))*INDEX($B$5:$F$5,K350)/5,0)*5</f>
        <v>0</v>
      </c>
      <c r="T350" s="14" t="s">
        <v>836</v>
      </c>
      <c r="U350" s="14">
        <f>ROUND(INDEX(挂机升级突破!$AT$65:$BC$85,L350,MATCH(T350,挂机升级突破!$AT$63:$BC$63,0))*INDEX($B$5:$F$5,K350)/5,0)*5</f>
        <v>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IF(L351&gt;1,INDEX(挂机升级突破!$BG$49:$BG$69,卡牌消耗!L351),"")</f>
        <v>90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835</v>
      </c>
      <c r="S351" s="14">
        <f>ROUND(INDEX(挂机升级突破!$AT$65:$BC$85,L351,MATCH(R351,挂机升级突破!$AT$63:$BC$63,0))*INDEX($B$5:$F$5,K351)/5,0)*5</f>
        <v>0</v>
      </c>
      <c r="T351" s="14" t="s">
        <v>836</v>
      </c>
      <c r="U351" s="14">
        <f>ROUND(INDEX(挂机升级突破!$AT$65:$BC$85,L351,MATCH(T351,挂机升级突破!$AT$63:$BC$63,0))*INDEX($B$5:$F$5,K351)/5,0)*5</f>
        <v>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IF(L352&gt;1,INDEX(挂机升级突破!$BG$49:$BG$69,卡牌消耗!L352),"")</f>
        <v>90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835</v>
      </c>
      <c r="S352" s="14">
        <f>ROUND(INDEX(挂机升级突破!$AT$65:$BC$85,L352,MATCH(R352,挂机升级突破!$AT$63:$BC$63,0))*INDEX($B$5:$F$5,K352)/5,0)*5</f>
        <v>0</v>
      </c>
      <c r="T352" s="14" t="s">
        <v>836</v>
      </c>
      <c r="U352" s="14">
        <f>ROUND(INDEX(挂机升级突破!$AT$65:$BC$85,L352,MATCH(T352,挂机升级突破!$AT$63:$BC$63,0))*INDEX($B$5:$F$5,K352)/5,0)*5</f>
        <v>0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T353" s="14" t="str">
        <f>IF(INDEX(挂机升级突破!$AS$65:$AS$85,卡牌消耗!L353)&gt;0,"灵玉","")</f>
        <v/>
      </c>
      <c r="U353" s="14" t="str">
        <f>IF(INDEX(挂机升级突破!$AS$65:$AS$85,卡牌消耗!L353)&gt;0,INDEX(挂机升级突破!$BD$80:$BD$85,卡牌消耗!L353),"")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T354" s="14" t="str">
        <f>IF(INDEX(挂机升级突破!$AS$65:$AS$85,卡牌消耗!L354)&gt;0,"灵玉","")</f>
        <v/>
      </c>
      <c r="U354" s="14" t="str">
        <f>IF(INDEX(挂机升级突破!$AS$65:$AS$85,卡牌消耗!L354)&gt;0,INDEX(挂机升级突破!$BD$80:$BD$85,卡牌消耗!L354),"")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T355" s="14" t="str">
        <f>IF(INDEX(挂机升级突破!$AS$65:$AS$85,卡牌消耗!L355)&gt;0,"灵玉","")</f>
        <v/>
      </c>
      <c r="U355" s="14" t="str">
        <f>IF(INDEX(挂机升级突破!$AS$65:$AS$85,卡牌消耗!L355)&gt;0,INDEX(挂机升级突破!$BD$80:$BD$85,卡牌消耗!L355),"")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T356" s="14" t="str">
        <f>IF(INDEX(挂机升级突破!$AS$65:$AS$85,卡牌消耗!L356)&gt;0,"灵玉","")</f>
        <v/>
      </c>
      <c r="U356" s="14" t="str">
        <f>IF(INDEX(挂机升级突破!$AS$65:$AS$85,卡牌消耗!L356)&gt;0,INDEX(挂机升级突破!$BD$80:$BD$85,卡牌消耗!L356),"")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805</v>
      </c>
      <c r="S357" s="14">
        <f>ROUND(INDEX(挂机升级突破!$AT$65:$BC$85,L357,MATCH(R357,挂机升级突破!$AT$63:$BC$63,0))*INDEX($B$5:$F$5,K357)/5,0)*5</f>
        <v>0</v>
      </c>
      <c r="T357" s="14" t="str">
        <f>IF(INDEX(挂机升级突破!$AS$65:$AS$85,卡牌消耗!L357)&gt;0,"灵玉","")</f>
        <v/>
      </c>
      <c r="U357" s="14" t="str">
        <f>IF(INDEX(挂机升级突破!$AS$65:$AS$85,卡牌消耗!L357)&gt;0,INDEX(挂机升级突破!$BD$80:$BD$85,卡牌消耗!L357),"")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805</v>
      </c>
      <c r="S358" s="14">
        <f>ROUND(INDEX(挂机升级突破!$AT$65:$BC$85,L358,MATCH(R358,挂机升级突破!$AT$63:$BC$63,0))*INDEX($B$5:$F$5,K358)/5,0)*5</f>
        <v>0</v>
      </c>
      <c r="T358" s="14" t="str">
        <f>IF(INDEX(挂机升级突破!$AS$65:$AS$85,卡牌消耗!L358)&gt;0,"灵玉","")</f>
        <v/>
      </c>
      <c r="U358" s="14" t="str">
        <f>IF(INDEX(挂机升级突破!$AS$65:$AS$85,卡牌消耗!L358)&gt;0,INDEX(挂机升级突破!$BD$80:$BD$85,卡牌消耗!L358),"")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805</v>
      </c>
      <c r="S359" s="14">
        <f>ROUND(INDEX(挂机升级突破!$AT$65:$BC$85,L359,MATCH(R359,挂机升级突破!$AT$63:$BC$63,0))*INDEX($B$5:$F$5,K359)/5,0)*5</f>
        <v>0</v>
      </c>
      <c r="T359" s="14" t="str">
        <f>IF(INDEX(挂机升级突破!$AS$65:$AS$85,卡牌消耗!L359)&gt;0,"灵玉","")</f>
        <v/>
      </c>
      <c r="U359" s="14" t="str">
        <f>IF(INDEX(挂机升级突破!$AS$65:$AS$85,卡牌消耗!L359)&gt;0,INDEX(挂机升级突破!$BD$80:$BD$85,卡牌消耗!L359),"")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805</v>
      </c>
      <c r="S360" s="14">
        <f>ROUND(INDEX(挂机升级突破!$AT$65:$BC$85,L360,MATCH(R360,挂机升级突破!$AT$63:$BC$63,0))*INDEX($B$5:$F$5,K360)/5,0)*5</f>
        <v>10</v>
      </c>
      <c r="T360" s="14" t="str">
        <f>IF(INDEX(挂机升级突破!$AS$65:$AS$85,卡牌消耗!L360)&gt;0,"灵玉","")</f>
        <v/>
      </c>
      <c r="U360" s="14" t="str">
        <f>IF(INDEX(挂机升级突破!$AS$65:$AS$85,卡牌消耗!L360)&gt;0,INDEX(挂机升级突破!$BD$80:$BD$85,卡牌消耗!L360),"")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806</v>
      </c>
      <c r="S361" s="14">
        <f>ROUND(INDEX(挂机升级突破!$AT$65:$BC$85,L361,MATCH(R361,挂机升级突破!$AT$63:$BC$63,0))*INDEX($B$5:$F$5,K361)/5,0)*5</f>
        <v>0</v>
      </c>
      <c r="T361" s="14" t="str">
        <f>IF(INDEX(挂机升级突破!$AS$65:$AS$85,卡牌消耗!L361)&gt;0,"灵玉","")</f>
        <v/>
      </c>
      <c r="U361" s="14" t="str">
        <f>IF(INDEX(挂机升级突破!$AS$65:$AS$85,卡牌消耗!L361)&gt;0,INDEX(挂机升级突破!$BD$80:$BD$85,卡牌消耗!L361),"")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806</v>
      </c>
      <c r="S362" s="14">
        <f>ROUND(INDEX(挂机升级突破!$AT$65:$BC$85,L362,MATCH(R362,挂机升级突破!$AT$63:$BC$63,0))*INDEX($B$5:$F$5,K362)/5,0)*5</f>
        <v>0</v>
      </c>
      <c r="T362" s="14" t="str">
        <f>IF(INDEX(挂机升级突破!$AS$65:$AS$85,卡牌消耗!L362)&gt;0,"灵玉","")</f>
        <v/>
      </c>
      <c r="U362" s="14" t="str">
        <f>IF(INDEX(挂机升级突破!$AS$65:$AS$85,卡牌消耗!L362)&gt;0,INDEX(挂机升级突破!$BD$80:$BD$85,卡牌消耗!L362),"")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806</v>
      </c>
      <c r="S363" s="14">
        <f>ROUND(INDEX(挂机升级突破!$AT$65:$BC$85,L363,MATCH(R363,挂机升级突破!$AT$63:$BC$63,0))*INDEX($B$5:$F$5,K363)/5,0)*5</f>
        <v>0</v>
      </c>
      <c r="T363" s="14" t="str">
        <f>IF(INDEX(挂机升级突破!$AS$65:$AS$85,卡牌消耗!L363)&gt;0,"灵玉","")</f>
        <v/>
      </c>
      <c r="U363" s="14" t="str">
        <f>IF(INDEX(挂机升级突破!$AS$65:$AS$85,卡牌消耗!L363)&gt;0,INDEX(挂机升级突破!$BD$80:$BD$85,卡牌消耗!L363),"")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806</v>
      </c>
      <c r="S364" s="14">
        <f>ROUND(INDEX(挂机升级突破!$AT$65:$BC$85,L364,MATCH(R364,挂机升级突破!$AT$63:$BC$63,0))*INDEX($B$5:$F$5,K364)/5,0)*5</f>
        <v>0</v>
      </c>
      <c r="T364" s="14" t="str">
        <f>IF(INDEX(挂机升级突破!$AS$65:$AS$85,卡牌消耗!L364)&gt;0,"灵玉","")</f>
        <v/>
      </c>
      <c r="U364" s="14" t="str">
        <f>IF(INDEX(挂机升级突破!$AS$65:$AS$85,卡牌消耗!L364)&gt;0,INDEX(挂机升级突破!$BD$80:$BD$85,卡牌消耗!L364),"")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807</v>
      </c>
      <c r="S365" s="14">
        <f>ROUND(INDEX(挂机升级突破!$AT$65:$BC$85,L365,MATCH(R365,挂机升级突破!$AT$63:$BC$63,0))*INDEX($B$5:$F$5,K365)/5,0)*5</f>
        <v>0</v>
      </c>
      <c r="T365" s="14" t="str">
        <f>IF(INDEX(挂机升级突破!$AS$65:$AS$85,卡牌消耗!L365)&gt;0,"灵玉","")</f>
        <v/>
      </c>
      <c r="U365" s="14" t="str">
        <f>IF(INDEX(挂机升级突破!$AS$65:$AS$85,卡牌消耗!L365)&gt;0,INDEX(挂机升级突破!$BD$80:$BD$85,卡牌消耗!L365),"")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807</v>
      </c>
      <c r="S366" s="14">
        <f>ROUND(INDEX(挂机升级突破!$AT$65:$BC$85,L366,MATCH(R366,挂机升级突破!$AT$63:$BC$63,0))*INDEX($B$5:$F$5,K366)/5,0)*5</f>
        <v>0</v>
      </c>
      <c r="T366" s="14" t="str">
        <f>IF(INDEX(挂机升级突破!$AS$65:$AS$85,卡牌消耗!L366)&gt;0,"灵玉","")</f>
        <v/>
      </c>
      <c r="U366" s="14" t="str">
        <f>IF(INDEX(挂机升级突破!$AS$65:$AS$85,卡牌消耗!L366)&gt;0,INDEX(挂机升级突破!$BD$80:$BD$85,卡牌消耗!L366),"")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807</v>
      </c>
      <c r="S367" s="14">
        <f>ROUND(INDEX(挂机升级突破!$AT$65:$BC$85,L367,MATCH(R367,挂机升级突破!$AT$63:$BC$63,0))*INDEX($B$5:$F$5,K367)/5,0)*5</f>
        <v>0</v>
      </c>
      <c r="T367" s="14" t="str">
        <f>IF(INDEX(挂机升级突破!$AS$65:$AS$85,卡牌消耗!L367)&gt;0,"灵玉","")</f>
        <v/>
      </c>
      <c r="U367" s="14" t="str">
        <f>IF(INDEX(挂机升级突破!$AS$65:$AS$85,卡牌消耗!L367)&gt;0,INDEX(挂机升级突破!$BD$80:$BD$85,卡牌消耗!L367),"")</f>
        <v/>
      </c>
      <c r="AS367" s="15"/>
    </row>
    <row r="368" spans="9:45" ht="16.5" x14ac:dyDescent="0.2">
      <c r="I368" s="98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807</v>
      </c>
      <c r="S368" s="14">
        <f>ROUND(INDEX(挂机升级突破!$AT$65:$BC$85,L368,MATCH(R368,挂机升级突破!$AT$63:$BC$63,0))*INDEX($B$5:$F$5,K368)/5,0)*5</f>
        <v>0</v>
      </c>
      <c r="T368" s="14" t="str">
        <f>IF(INDEX(挂机升级突破!$AS$65:$AS$85,卡牌消耗!L368)&gt;0,"灵玉","")</f>
        <v/>
      </c>
      <c r="U368" s="14" t="str">
        <f>IF(INDEX(挂机升级突破!$AS$65:$AS$85,卡牌消耗!L368)&gt;0,INDEX(挂机升级突破!$BD$80:$BD$85,卡牌消耗!L368),"")</f>
        <v/>
      </c>
      <c r="AS368" s="15"/>
    </row>
    <row r="369" spans="9:45" ht="16.5" x14ac:dyDescent="0.2">
      <c r="I369" s="98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IF(L369&gt;1,INDEX(挂机升级突破!$BG$49:$BG$69,卡牌消耗!L369),"")</f>
        <v>15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835</v>
      </c>
      <c r="S369" s="14">
        <f>ROUND(INDEX(挂机升级突破!$AT$65:$BC$85,L369,MATCH(R369,挂机升级突破!$AT$63:$BC$63,0))*INDEX($B$5:$F$5,K369)/5,0)*5</f>
        <v>0</v>
      </c>
      <c r="T369" s="14" t="s">
        <v>836</v>
      </c>
      <c r="U369" s="14">
        <f>ROUND(INDEX(挂机升级突破!$AT$65:$BC$85,L369,MATCH(T369,挂机升级突破!$AT$63:$BC$63,0))*INDEX($B$5:$F$5,K369)/5,0)*5</f>
        <v>0</v>
      </c>
      <c r="AS369" s="15"/>
    </row>
    <row r="370" spans="9:45" ht="16.5" x14ac:dyDescent="0.2">
      <c r="I370" s="98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IF(L370&gt;1,INDEX(挂机升级突破!$BG$49:$BG$69,卡牌消耗!L370),"")</f>
        <v>45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835</v>
      </c>
      <c r="S370" s="14">
        <f>ROUND(INDEX(挂机升级突破!$AT$65:$BC$85,L370,MATCH(R370,挂机升级突破!$AT$63:$BC$63,0))*INDEX($B$5:$F$5,K370)/5,0)*5</f>
        <v>0</v>
      </c>
      <c r="T370" s="14" t="s">
        <v>836</v>
      </c>
      <c r="U370" s="14">
        <f>ROUND(INDEX(挂机升级突破!$AT$65:$BC$85,L370,MATCH(T370,挂机升级突破!$AT$63:$BC$63,0))*INDEX($B$5:$F$5,K370)/5,0)*5</f>
        <v>0</v>
      </c>
      <c r="AS370" s="15"/>
    </row>
    <row r="371" spans="9:45" ht="16.5" x14ac:dyDescent="0.2">
      <c r="I371" s="98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IF(L371&gt;1,INDEX(挂机升级突破!$BG$49:$BG$69,卡牌消耗!L371),"")</f>
        <v>60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835</v>
      </c>
      <c r="S371" s="14">
        <f>ROUND(INDEX(挂机升级突破!$AT$65:$BC$85,L371,MATCH(R371,挂机升级突破!$AT$63:$BC$63,0))*INDEX($B$5:$F$5,K371)/5,0)*5</f>
        <v>0</v>
      </c>
      <c r="T371" s="14" t="s">
        <v>836</v>
      </c>
      <c r="U371" s="14">
        <f>ROUND(INDEX(挂机升级突破!$AT$65:$BC$85,L371,MATCH(T371,挂机升级突破!$AT$63:$BC$63,0))*INDEX($B$5:$F$5,K371)/5,0)*5</f>
        <v>0</v>
      </c>
      <c r="AS371" s="15"/>
    </row>
    <row r="372" spans="9:45" ht="16.5" x14ac:dyDescent="0.2">
      <c r="I372" s="98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IF(L372&gt;1,INDEX(挂机升级突破!$BG$49:$BG$69,卡牌消耗!L372),"")</f>
        <v>90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835</v>
      </c>
      <c r="S372" s="14">
        <f>ROUND(INDEX(挂机升级突破!$AT$65:$BC$85,L372,MATCH(R372,挂机升级突破!$AT$63:$BC$63,0))*INDEX($B$5:$F$5,K372)/5,0)*5</f>
        <v>0</v>
      </c>
      <c r="T372" s="14" t="s">
        <v>836</v>
      </c>
      <c r="U372" s="14">
        <f>ROUND(INDEX(挂机升级突破!$AT$65:$BC$85,L372,MATCH(T372,挂机升级突破!$AT$63:$BC$63,0))*INDEX($B$5:$F$5,K372)/5,0)*5</f>
        <v>0</v>
      </c>
      <c r="AS372" s="15"/>
    </row>
    <row r="373" spans="9:45" ht="16.5" x14ac:dyDescent="0.2">
      <c r="I373" s="98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IF(L373&gt;1,INDEX(挂机升级突破!$BG$49:$BG$69,卡牌消耗!L373),"")</f>
        <v>90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835</v>
      </c>
      <c r="S373" s="14">
        <f>ROUND(INDEX(挂机升级突破!$AT$65:$BC$85,L373,MATCH(R373,挂机升级突破!$AT$63:$BC$63,0))*INDEX($B$5:$F$5,K373)/5,0)*5</f>
        <v>0</v>
      </c>
      <c r="T373" s="14" t="s">
        <v>836</v>
      </c>
      <c r="U373" s="14">
        <f>ROUND(INDEX(挂机升级突破!$AT$65:$BC$85,L373,MATCH(T373,挂机升级突破!$AT$63:$BC$63,0))*INDEX($B$5:$F$5,K373)/5,0)*5</f>
        <v>0</v>
      </c>
      <c r="AS373" s="15"/>
    </row>
    <row r="374" spans="9:45" ht="16.5" x14ac:dyDescent="0.2">
      <c r="I374" s="98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T374" s="14" t="str">
        <f>IF(INDEX(挂机升级突破!$AS$65:$AS$85,卡牌消耗!L374)&gt;0,"灵玉","")</f>
        <v/>
      </c>
      <c r="U374" s="14" t="str">
        <f>IF(INDEX(挂机升级突破!$AS$65:$AS$85,卡牌消耗!L374)&gt;0,INDEX(挂机升级突破!$BD$80:$BD$85,卡牌消耗!L374),"")</f>
        <v/>
      </c>
      <c r="AS374" s="15"/>
    </row>
    <row r="375" spans="9:45" ht="16.5" x14ac:dyDescent="0.2">
      <c r="I375" s="98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T375" s="14" t="str">
        <f>IF(INDEX(挂机升级突破!$AS$65:$AS$85,卡牌消耗!L375)&gt;0,"灵玉","")</f>
        <v/>
      </c>
      <c r="U375" s="14" t="str">
        <f>IF(INDEX(挂机升级突破!$AS$65:$AS$85,卡牌消耗!L375)&gt;0,INDEX(挂机升级突破!$BD$80:$BD$85,卡牌消耗!L375),"")</f>
        <v/>
      </c>
      <c r="AS375" s="15"/>
    </row>
    <row r="376" spans="9:45" ht="16.5" x14ac:dyDescent="0.2">
      <c r="I376" s="98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T376" s="14" t="str">
        <f>IF(INDEX(挂机升级突破!$AS$65:$AS$85,卡牌消耗!L376)&gt;0,"灵玉","")</f>
        <v/>
      </c>
      <c r="U376" s="14" t="str">
        <f>IF(INDEX(挂机升级突破!$AS$65:$AS$85,卡牌消耗!L376)&gt;0,INDEX(挂机升级突破!$BD$80:$BD$85,卡牌消耗!L376),"")</f>
        <v/>
      </c>
      <c r="AS376" s="15"/>
    </row>
    <row r="377" spans="9:45" ht="16.5" x14ac:dyDescent="0.2">
      <c r="I377" s="98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T377" s="14" t="str">
        <f>IF(INDEX(挂机升级突破!$AS$65:$AS$85,卡牌消耗!L377)&gt;0,"灵玉","")</f>
        <v/>
      </c>
      <c r="U377" s="14" t="str">
        <f>IF(INDEX(挂机升级突破!$AS$65:$AS$85,卡牌消耗!L377)&gt;0,INDEX(挂机升级突破!$BD$80:$BD$85,卡牌消耗!L377),"")</f>
        <v/>
      </c>
      <c r="AS377" s="15"/>
    </row>
    <row r="378" spans="9:45" ht="16.5" x14ac:dyDescent="0.2">
      <c r="I378" s="98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805</v>
      </c>
      <c r="S378" s="14">
        <f>ROUND(INDEX(挂机升级突破!$AT$65:$BC$85,L378,MATCH(R378,挂机升级突破!$AT$63:$BC$63,0))*INDEX($B$5:$F$5,K378)/5,0)*5</f>
        <v>0</v>
      </c>
      <c r="T378" s="14" t="str">
        <f>IF(INDEX(挂机升级突破!$AS$65:$AS$85,卡牌消耗!L378)&gt;0,"灵玉","")</f>
        <v/>
      </c>
      <c r="U378" s="14" t="str">
        <f>IF(INDEX(挂机升级突破!$AS$65:$AS$85,卡牌消耗!L378)&gt;0,INDEX(挂机升级突破!$BD$80:$BD$85,卡牌消耗!L378),"")</f>
        <v/>
      </c>
      <c r="AS378" s="15"/>
    </row>
    <row r="379" spans="9:45" ht="16.5" x14ac:dyDescent="0.2">
      <c r="I379" s="98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805</v>
      </c>
      <c r="S379" s="14">
        <f>ROUND(INDEX(挂机升级突破!$AT$65:$BC$85,L379,MATCH(R379,挂机升级突破!$AT$63:$BC$63,0))*INDEX($B$5:$F$5,K379)/5,0)*5</f>
        <v>0</v>
      </c>
      <c r="T379" s="14" t="str">
        <f>IF(INDEX(挂机升级突破!$AS$65:$AS$85,卡牌消耗!L379)&gt;0,"灵玉","")</f>
        <v/>
      </c>
      <c r="U379" s="14" t="str">
        <f>IF(INDEX(挂机升级突破!$AS$65:$AS$85,卡牌消耗!L379)&gt;0,INDEX(挂机升级突破!$BD$80:$BD$85,卡牌消耗!L379),"")</f>
        <v/>
      </c>
      <c r="AS379" s="15"/>
    </row>
    <row r="380" spans="9:45" ht="16.5" x14ac:dyDescent="0.2">
      <c r="I380" s="98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805</v>
      </c>
      <c r="S380" s="14">
        <f>ROUND(INDEX(挂机升级突破!$AT$65:$BC$85,L380,MATCH(R380,挂机升级突破!$AT$63:$BC$63,0))*INDEX($B$5:$F$5,K380)/5,0)*5</f>
        <v>0</v>
      </c>
      <c r="T380" s="14" t="str">
        <f>IF(INDEX(挂机升级突破!$AS$65:$AS$85,卡牌消耗!L380)&gt;0,"灵玉","")</f>
        <v/>
      </c>
      <c r="U380" s="14" t="str">
        <f>IF(INDEX(挂机升级突破!$AS$65:$AS$85,卡牌消耗!L380)&gt;0,INDEX(挂机升级突破!$BD$80:$BD$85,卡牌消耗!L380),"")</f>
        <v/>
      </c>
      <c r="AS380" s="15"/>
    </row>
    <row r="381" spans="9:45" ht="16.5" x14ac:dyDescent="0.2">
      <c r="I381" s="98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805</v>
      </c>
      <c r="S381" s="14">
        <f>ROUND(INDEX(挂机升级突破!$AT$65:$BC$85,L381,MATCH(R381,挂机升级突破!$AT$63:$BC$63,0))*INDEX($B$5:$F$5,K381)/5,0)*5</f>
        <v>10</v>
      </c>
      <c r="T381" s="14" t="str">
        <f>IF(INDEX(挂机升级突破!$AS$65:$AS$85,卡牌消耗!L381)&gt;0,"灵玉","")</f>
        <v/>
      </c>
      <c r="U381" s="14" t="str">
        <f>IF(INDEX(挂机升级突破!$AS$65:$AS$85,卡牌消耗!L381)&gt;0,INDEX(挂机升级突破!$BD$80:$BD$85,卡牌消耗!L381),"")</f>
        <v/>
      </c>
      <c r="AS381" s="15"/>
    </row>
    <row r="382" spans="9:45" ht="16.5" x14ac:dyDescent="0.2">
      <c r="I382" s="98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806</v>
      </c>
      <c r="S382" s="14">
        <f>ROUND(INDEX(挂机升级突破!$AT$65:$BC$85,L382,MATCH(R382,挂机升级突破!$AT$63:$BC$63,0))*INDEX($B$5:$F$5,K382)/5,0)*5</f>
        <v>0</v>
      </c>
      <c r="T382" s="14" t="str">
        <f>IF(INDEX(挂机升级突破!$AS$65:$AS$85,卡牌消耗!L382)&gt;0,"灵玉","")</f>
        <v/>
      </c>
      <c r="U382" s="14" t="str">
        <f>IF(INDEX(挂机升级突破!$AS$65:$AS$85,卡牌消耗!L382)&gt;0,INDEX(挂机升级突破!$BD$80:$BD$85,卡牌消耗!L382),"")</f>
        <v/>
      </c>
      <c r="AS382" s="15"/>
    </row>
    <row r="383" spans="9:45" ht="16.5" x14ac:dyDescent="0.2">
      <c r="I383" s="98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806</v>
      </c>
      <c r="S383" s="14">
        <f>ROUND(INDEX(挂机升级突破!$AT$65:$BC$85,L383,MATCH(R383,挂机升级突破!$AT$63:$BC$63,0))*INDEX($B$5:$F$5,K383)/5,0)*5</f>
        <v>0</v>
      </c>
      <c r="T383" s="14" t="str">
        <f>IF(INDEX(挂机升级突破!$AS$65:$AS$85,卡牌消耗!L383)&gt;0,"灵玉","")</f>
        <v/>
      </c>
      <c r="U383" s="14" t="str">
        <f>IF(INDEX(挂机升级突破!$AS$65:$AS$85,卡牌消耗!L383)&gt;0,INDEX(挂机升级突破!$BD$80:$BD$85,卡牌消耗!L383),"")</f>
        <v/>
      </c>
      <c r="AS383" s="15"/>
    </row>
    <row r="384" spans="9:45" ht="16.5" x14ac:dyDescent="0.2">
      <c r="I384" s="98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806</v>
      </c>
      <c r="S384" s="14">
        <f>ROUND(INDEX(挂机升级突破!$AT$65:$BC$85,L384,MATCH(R384,挂机升级突破!$AT$63:$BC$63,0))*INDEX($B$5:$F$5,K384)/5,0)*5</f>
        <v>0</v>
      </c>
      <c r="T384" s="14" t="str">
        <f>IF(INDEX(挂机升级突破!$AS$65:$AS$85,卡牌消耗!L384)&gt;0,"灵玉","")</f>
        <v/>
      </c>
      <c r="U384" s="14" t="str">
        <f>IF(INDEX(挂机升级突破!$AS$65:$AS$85,卡牌消耗!L384)&gt;0,INDEX(挂机升级突破!$BD$80:$BD$85,卡牌消耗!L384),"")</f>
        <v/>
      </c>
      <c r="AS384" s="15"/>
    </row>
    <row r="385" spans="9:45" ht="16.5" x14ac:dyDescent="0.2">
      <c r="I385" s="98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806</v>
      </c>
      <c r="S385" s="14">
        <f>ROUND(INDEX(挂机升级突破!$AT$65:$BC$85,L385,MATCH(R385,挂机升级突破!$AT$63:$BC$63,0))*INDEX($B$5:$F$5,K385)/5,0)*5</f>
        <v>0</v>
      </c>
      <c r="T385" s="14" t="str">
        <f>IF(INDEX(挂机升级突破!$AS$65:$AS$85,卡牌消耗!L385)&gt;0,"灵玉","")</f>
        <v/>
      </c>
      <c r="U385" s="14" t="str">
        <f>IF(INDEX(挂机升级突破!$AS$65:$AS$85,卡牌消耗!L385)&gt;0,INDEX(挂机升级突破!$BD$80:$BD$85,卡牌消耗!L385),"")</f>
        <v/>
      </c>
      <c r="AS385" s="15"/>
    </row>
    <row r="386" spans="9:45" ht="16.5" x14ac:dyDescent="0.2">
      <c r="I386" s="98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807</v>
      </c>
      <c r="S386" s="14">
        <f>ROUND(INDEX(挂机升级突破!$AT$65:$BC$85,L386,MATCH(R386,挂机升级突破!$AT$63:$BC$63,0))*INDEX($B$5:$F$5,K386)/5,0)*5</f>
        <v>0</v>
      </c>
      <c r="T386" s="14" t="str">
        <f>IF(INDEX(挂机升级突破!$AS$65:$AS$85,卡牌消耗!L386)&gt;0,"灵玉","")</f>
        <v/>
      </c>
      <c r="U386" s="14" t="str">
        <f>IF(INDEX(挂机升级突破!$AS$65:$AS$85,卡牌消耗!L386)&gt;0,INDEX(挂机升级突破!$BD$80:$BD$85,卡牌消耗!L386),"")</f>
        <v/>
      </c>
      <c r="AS386" s="15"/>
    </row>
    <row r="387" spans="9:45" ht="16.5" x14ac:dyDescent="0.2">
      <c r="I387" s="98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807</v>
      </c>
      <c r="S387" s="14">
        <f>ROUND(INDEX(挂机升级突破!$AT$65:$BC$85,L387,MATCH(R387,挂机升级突破!$AT$63:$BC$63,0))*INDEX($B$5:$F$5,K387)/5,0)*5</f>
        <v>0</v>
      </c>
      <c r="T387" s="14" t="str">
        <f>IF(INDEX(挂机升级突破!$AS$65:$AS$85,卡牌消耗!L387)&gt;0,"灵玉","")</f>
        <v/>
      </c>
      <c r="U387" s="14" t="str">
        <f>IF(INDEX(挂机升级突破!$AS$65:$AS$85,卡牌消耗!L387)&gt;0,INDEX(挂机升级突破!$BD$80:$BD$85,卡牌消耗!L387),"")</f>
        <v/>
      </c>
      <c r="AS387" s="15"/>
    </row>
    <row r="388" spans="9:45" ht="16.5" x14ac:dyDescent="0.2">
      <c r="I388" s="98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807</v>
      </c>
      <c r="S388" s="14">
        <f>ROUND(INDEX(挂机升级突破!$AT$65:$BC$85,L388,MATCH(R388,挂机升级突破!$AT$63:$BC$63,0))*INDEX($B$5:$F$5,K388)/5,0)*5</f>
        <v>0</v>
      </c>
      <c r="T388" s="14" t="str">
        <f>IF(INDEX(挂机升级突破!$AS$65:$AS$85,卡牌消耗!L388)&gt;0,"灵玉","")</f>
        <v/>
      </c>
      <c r="U388" s="14" t="str">
        <f>IF(INDEX(挂机升级突破!$AS$65:$AS$85,卡牌消耗!L388)&gt;0,INDEX(挂机升级突破!$BD$80:$BD$85,卡牌消耗!L388),"")</f>
        <v/>
      </c>
      <c r="AS388" s="15"/>
    </row>
    <row r="389" spans="9:45" ht="16.5" x14ac:dyDescent="0.2">
      <c r="I389" s="98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807</v>
      </c>
      <c r="S389" s="14">
        <f>ROUND(INDEX(挂机升级突破!$AT$65:$BC$85,L389,MATCH(R389,挂机升级突破!$AT$63:$BC$63,0))*INDEX($B$5:$F$5,K389)/5,0)*5</f>
        <v>0</v>
      </c>
      <c r="T389" s="14" t="str">
        <f>IF(INDEX(挂机升级突破!$AS$65:$AS$85,卡牌消耗!L389)&gt;0,"灵玉","")</f>
        <v/>
      </c>
      <c r="U389" s="14" t="str">
        <f>IF(INDEX(挂机升级突破!$AS$65:$AS$85,卡牌消耗!L389)&gt;0,INDEX(挂机升级突破!$BD$80:$BD$85,卡牌消耗!L389),"")</f>
        <v/>
      </c>
      <c r="AS389" s="15"/>
    </row>
    <row r="390" spans="9:45" ht="16.5" x14ac:dyDescent="0.2">
      <c r="I390" s="98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IF(L390&gt;1,INDEX(挂机升级突破!$BG$49:$BG$69,卡牌消耗!L390),"")</f>
        <v>15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835</v>
      </c>
      <c r="S390" s="14">
        <f>ROUND(INDEX(挂机升级突破!$AT$65:$BC$85,L390,MATCH(R390,挂机升级突破!$AT$63:$BC$63,0))*INDEX($B$5:$F$5,K390)/5,0)*5</f>
        <v>0</v>
      </c>
      <c r="T390" s="14" t="s">
        <v>836</v>
      </c>
      <c r="U390" s="14">
        <f>ROUND(INDEX(挂机升级突破!$AT$65:$BC$85,L390,MATCH(T390,挂机升级突破!$AT$63:$BC$63,0))*INDEX($B$5:$F$5,K390)/5,0)*5</f>
        <v>0</v>
      </c>
      <c r="AS390" s="15"/>
    </row>
    <row r="391" spans="9:45" ht="16.5" x14ac:dyDescent="0.2">
      <c r="I391" s="98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IF(L391&gt;1,INDEX(挂机升级突破!$BG$49:$BG$69,卡牌消耗!L391),"")</f>
        <v>45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835</v>
      </c>
      <c r="S391" s="14">
        <f>ROUND(INDEX(挂机升级突破!$AT$65:$BC$85,L391,MATCH(R391,挂机升级突破!$AT$63:$BC$63,0))*INDEX($B$5:$F$5,K391)/5,0)*5</f>
        <v>0</v>
      </c>
      <c r="T391" s="14" t="s">
        <v>836</v>
      </c>
      <c r="U391" s="14">
        <f>ROUND(INDEX(挂机升级突破!$AT$65:$BC$85,L391,MATCH(T391,挂机升级突破!$AT$63:$BC$63,0))*INDEX($B$5:$F$5,K391)/5,0)*5</f>
        <v>0</v>
      </c>
      <c r="AS391" s="15"/>
    </row>
    <row r="392" spans="9:45" ht="16.5" x14ac:dyDescent="0.2">
      <c r="I392" s="98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IF(L392&gt;1,INDEX(挂机升级突破!$BG$49:$BG$69,卡牌消耗!L392),"")</f>
        <v>60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835</v>
      </c>
      <c r="S392" s="14">
        <f>ROUND(INDEX(挂机升级突破!$AT$65:$BC$85,L392,MATCH(R392,挂机升级突破!$AT$63:$BC$63,0))*INDEX($B$5:$F$5,K392)/5,0)*5</f>
        <v>0</v>
      </c>
      <c r="T392" s="14" t="s">
        <v>836</v>
      </c>
      <c r="U392" s="14">
        <f>ROUND(INDEX(挂机升级突破!$AT$65:$BC$85,L392,MATCH(T392,挂机升级突破!$AT$63:$BC$63,0))*INDEX($B$5:$F$5,K392)/5,0)*5</f>
        <v>0</v>
      </c>
      <c r="AS392" s="15"/>
    </row>
    <row r="393" spans="9:45" ht="16.5" x14ac:dyDescent="0.2">
      <c r="I393" s="98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IF(L393&gt;1,INDEX(挂机升级突破!$BG$49:$BG$69,卡牌消耗!L393),"")</f>
        <v>90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835</v>
      </c>
      <c r="S393" s="14">
        <f>ROUND(INDEX(挂机升级突破!$AT$65:$BC$85,L393,MATCH(R393,挂机升级突破!$AT$63:$BC$63,0))*INDEX($B$5:$F$5,K393)/5,0)*5</f>
        <v>0</v>
      </c>
      <c r="T393" s="14" t="s">
        <v>836</v>
      </c>
      <c r="U393" s="14">
        <f>ROUND(INDEX(挂机升级突破!$AT$65:$BC$85,L393,MATCH(T393,挂机升级突破!$AT$63:$BC$63,0))*INDEX($B$5:$F$5,K393)/5,0)*5</f>
        <v>0</v>
      </c>
      <c r="AS393" s="15"/>
    </row>
    <row r="394" spans="9:45" ht="16.5" x14ac:dyDescent="0.2">
      <c r="I394" s="98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IF(L394&gt;1,INDEX(挂机升级突破!$BG$49:$BG$69,卡牌消耗!L394),"")</f>
        <v>90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835</v>
      </c>
      <c r="S394" s="14">
        <f>ROUND(INDEX(挂机升级突破!$AT$65:$BC$85,L394,MATCH(R394,挂机升级突破!$AT$63:$BC$63,0))*INDEX($B$5:$F$5,K394)/5,0)*5</f>
        <v>0</v>
      </c>
      <c r="T394" s="14" t="s">
        <v>836</v>
      </c>
      <c r="U394" s="14">
        <f>ROUND(INDEX(挂机升级突破!$AT$65:$BC$85,L394,MATCH(T394,挂机升级突破!$AT$63:$BC$63,0))*INDEX($B$5:$F$5,K394)/5,0)*5</f>
        <v>0</v>
      </c>
      <c r="AS394" s="15"/>
    </row>
    <row r="395" spans="9:45" ht="16.5" x14ac:dyDescent="0.2">
      <c r="I395" s="98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T395" s="14" t="str">
        <f>IF(INDEX(挂机升级突破!$AS$65:$AS$85,卡牌消耗!L395)&gt;0,"灵玉","")</f>
        <v/>
      </c>
      <c r="U395" s="14" t="str">
        <f>IF(INDEX(挂机升级突破!$AS$65:$AS$85,卡牌消耗!L395)&gt;0,INDEX(挂机升级突破!$BD$80:$BD$85,卡牌消耗!L395),"")</f>
        <v/>
      </c>
      <c r="AS395" s="15"/>
    </row>
    <row r="396" spans="9:45" ht="16.5" x14ac:dyDescent="0.2">
      <c r="I396" s="98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T396" s="14" t="str">
        <f>IF(INDEX(挂机升级突破!$AS$65:$AS$85,卡牌消耗!L396)&gt;0,"灵玉","")</f>
        <v/>
      </c>
      <c r="U396" s="14" t="str">
        <f>IF(INDEX(挂机升级突破!$AS$65:$AS$85,卡牌消耗!L396)&gt;0,INDEX(挂机升级突破!$BD$80:$BD$85,卡牌消耗!L396),"")</f>
        <v/>
      </c>
      <c r="AS396" s="15"/>
    </row>
    <row r="397" spans="9:45" ht="16.5" x14ac:dyDescent="0.2">
      <c r="I397" s="98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T397" s="14" t="str">
        <f>IF(INDEX(挂机升级突破!$AS$65:$AS$85,卡牌消耗!L397)&gt;0,"灵玉","")</f>
        <v/>
      </c>
      <c r="U397" s="14" t="str">
        <f>IF(INDEX(挂机升级突破!$AS$65:$AS$85,卡牌消耗!L397)&gt;0,INDEX(挂机升级突破!$BD$80:$BD$85,卡牌消耗!L397),"")</f>
        <v/>
      </c>
      <c r="AS397" s="15"/>
    </row>
    <row r="398" spans="9:45" ht="16.5" x14ac:dyDescent="0.2">
      <c r="I398" s="98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T398" s="14" t="str">
        <f>IF(INDEX(挂机升级突破!$AS$65:$AS$85,卡牌消耗!L398)&gt;0,"灵玉","")</f>
        <v/>
      </c>
      <c r="U398" s="14" t="str">
        <f>IF(INDEX(挂机升级突破!$AS$65:$AS$85,卡牌消耗!L398)&gt;0,INDEX(挂机升级突破!$BD$80:$BD$85,卡牌消耗!L398),"")</f>
        <v/>
      </c>
      <c r="AS398" s="15"/>
    </row>
    <row r="399" spans="9:45" ht="16.5" x14ac:dyDescent="0.2">
      <c r="I399" s="98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805</v>
      </c>
      <c r="S399" s="14">
        <f>ROUND(INDEX(挂机升级突破!$AT$65:$BC$85,L399,MATCH(R399,挂机升级突破!$AT$63:$BC$63,0))*INDEX($B$5:$F$5,K399)/5,0)*5</f>
        <v>0</v>
      </c>
      <c r="T399" s="14" t="str">
        <f>IF(INDEX(挂机升级突破!$AS$65:$AS$85,卡牌消耗!L399)&gt;0,"灵玉","")</f>
        <v/>
      </c>
      <c r="U399" s="14" t="str">
        <f>IF(INDEX(挂机升级突破!$AS$65:$AS$85,卡牌消耗!L399)&gt;0,INDEX(挂机升级突破!$BD$80:$BD$85,卡牌消耗!L399),"")</f>
        <v/>
      </c>
      <c r="AS399" s="15"/>
    </row>
    <row r="400" spans="9:45" ht="16.5" x14ac:dyDescent="0.2">
      <c r="I400" s="98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805</v>
      </c>
      <c r="S400" s="14">
        <f>ROUND(INDEX(挂机升级突破!$AT$65:$BC$85,L400,MATCH(R400,挂机升级突破!$AT$63:$BC$63,0))*INDEX($B$5:$F$5,K400)/5,0)*5</f>
        <v>0</v>
      </c>
      <c r="T400" s="14" t="str">
        <f>IF(INDEX(挂机升级突破!$AS$65:$AS$85,卡牌消耗!L400)&gt;0,"灵玉","")</f>
        <v/>
      </c>
      <c r="U400" s="14" t="str">
        <f>IF(INDEX(挂机升级突破!$AS$65:$AS$85,卡牌消耗!L400)&gt;0,INDEX(挂机升级突破!$BD$80:$BD$85,卡牌消耗!L400),"")</f>
        <v/>
      </c>
      <c r="AS400" s="15"/>
    </row>
    <row r="401" spans="9:45" ht="16.5" x14ac:dyDescent="0.2">
      <c r="I401" s="98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805</v>
      </c>
      <c r="S401" s="14">
        <f>ROUND(INDEX(挂机升级突破!$AT$65:$BC$85,L401,MATCH(R401,挂机升级突破!$AT$63:$BC$63,0))*INDEX($B$5:$F$5,K401)/5,0)*5</f>
        <v>0</v>
      </c>
      <c r="T401" s="14" t="str">
        <f>IF(INDEX(挂机升级突破!$AS$65:$AS$85,卡牌消耗!L401)&gt;0,"灵玉","")</f>
        <v/>
      </c>
      <c r="U401" s="14" t="str">
        <f>IF(INDEX(挂机升级突破!$AS$65:$AS$85,卡牌消耗!L401)&gt;0,INDEX(挂机升级突破!$BD$80:$BD$85,卡牌消耗!L401),"")</f>
        <v/>
      </c>
      <c r="AS401" s="15"/>
    </row>
    <row r="402" spans="9:45" ht="16.5" x14ac:dyDescent="0.2">
      <c r="I402" s="98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805</v>
      </c>
      <c r="S402" s="14">
        <f>ROUND(INDEX(挂机升级突破!$AT$65:$BC$85,L402,MATCH(R402,挂机升级突破!$AT$63:$BC$63,0))*INDEX($B$5:$F$5,K402)/5,0)*5</f>
        <v>10</v>
      </c>
      <c r="T402" s="14" t="str">
        <f>IF(INDEX(挂机升级突破!$AS$65:$AS$85,卡牌消耗!L402)&gt;0,"灵玉","")</f>
        <v/>
      </c>
      <c r="U402" s="14" t="str">
        <f>IF(INDEX(挂机升级突破!$AS$65:$AS$85,卡牌消耗!L402)&gt;0,INDEX(挂机升级突破!$BD$80:$BD$85,卡牌消耗!L402),"")</f>
        <v/>
      </c>
      <c r="AS402" s="15"/>
    </row>
    <row r="403" spans="9:45" ht="16.5" x14ac:dyDescent="0.2">
      <c r="I403" s="98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806</v>
      </c>
      <c r="S403" s="14">
        <f>ROUND(INDEX(挂机升级突破!$AT$65:$BC$85,L403,MATCH(R403,挂机升级突破!$AT$63:$BC$63,0))*INDEX($B$5:$F$5,K403)/5,0)*5</f>
        <v>0</v>
      </c>
      <c r="T403" s="14" t="str">
        <f>IF(INDEX(挂机升级突破!$AS$65:$AS$85,卡牌消耗!L403)&gt;0,"灵玉","")</f>
        <v/>
      </c>
      <c r="U403" s="14" t="str">
        <f>IF(INDEX(挂机升级突破!$AS$65:$AS$85,卡牌消耗!L403)&gt;0,INDEX(挂机升级突破!$BD$80:$BD$85,卡牌消耗!L403),"")</f>
        <v/>
      </c>
    </row>
    <row r="404" spans="9:45" ht="16.5" x14ac:dyDescent="0.2">
      <c r="I404" s="98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806</v>
      </c>
      <c r="S404" s="14">
        <f>ROUND(INDEX(挂机升级突破!$AT$65:$BC$85,L404,MATCH(R404,挂机升级突破!$AT$63:$BC$63,0))*INDEX($B$5:$F$5,K404)/5,0)*5</f>
        <v>0</v>
      </c>
      <c r="T404" s="14" t="str">
        <f>IF(INDEX(挂机升级突破!$AS$65:$AS$85,卡牌消耗!L404)&gt;0,"灵玉","")</f>
        <v/>
      </c>
      <c r="U404" s="14" t="str">
        <f>IF(INDEX(挂机升级突破!$AS$65:$AS$85,卡牌消耗!L404)&gt;0,INDEX(挂机升级突破!$BD$80:$BD$85,卡牌消耗!L404),"")</f>
        <v/>
      </c>
    </row>
    <row r="405" spans="9:45" ht="16.5" x14ac:dyDescent="0.2">
      <c r="I405" s="98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806</v>
      </c>
      <c r="S405" s="14">
        <f>ROUND(INDEX(挂机升级突破!$AT$65:$BC$85,L405,MATCH(R405,挂机升级突破!$AT$63:$BC$63,0))*INDEX($B$5:$F$5,K405)/5,0)*5</f>
        <v>0</v>
      </c>
      <c r="T405" s="14" t="str">
        <f>IF(INDEX(挂机升级突破!$AS$65:$AS$85,卡牌消耗!L405)&gt;0,"灵玉","")</f>
        <v/>
      </c>
      <c r="U405" s="14" t="str">
        <f>IF(INDEX(挂机升级突破!$AS$65:$AS$85,卡牌消耗!L405)&gt;0,INDEX(挂机升级突破!$BD$80:$BD$85,卡牌消耗!L405),"")</f>
        <v/>
      </c>
    </row>
    <row r="406" spans="9:45" ht="16.5" x14ac:dyDescent="0.2">
      <c r="I406" s="98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806</v>
      </c>
      <c r="S406" s="14">
        <f>ROUND(INDEX(挂机升级突破!$AT$65:$BC$85,L406,MATCH(R406,挂机升级突破!$AT$63:$BC$63,0))*INDEX($B$5:$F$5,K406)/5,0)*5</f>
        <v>0</v>
      </c>
      <c r="T406" s="14" t="str">
        <f>IF(INDEX(挂机升级突破!$AS$65:$AS$85,卡牌消耗!L406)&gt;0,"灵玉","")</f>
        <v/>
      </c>
      <c r="U406" s="14" t="str">
        <f>IF(INDEX(挂机升级突破!$AS$65:$AS$85,卡牌消耗!L406)&gt;0,INDEX(挂机升级突破!$BD$80:$BD$85,卡牌消耗!L406),"")</f>
        <v/>
      </c>
    </row>
    <row r="407" spans="9:45" ht="16.5" x14ac:dyDescent="0.2">
      <c r="I407" s="98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807</v>
      </c>
      <c r="S407" s="14">
        <f>ROUND(INDEX(挂机升级突破!$AT$65:$BC$85,L407,MATCH(R407,挂机升级突破!$AT$63:$BC$63,0))*INDEX($B$5:$F$5,K407)/5,0)*5</f>
        <v>0</v>
      </c>
      <c r="T407" s="14" t="str">
        <f>IF(INDEX(挂机升级突破!$AS$65:$AS$85,卡牌消耗!L407)&gt;0,"灵玉","")</f>
        <v/>
      </c>
      <c r="U407" s="14" t="str">
        <f>IF(INDEX(挂机升级突破!$AS$65:$AS$85,卡牌消耗!L407)&gt;0,INDEX(挂机升级突破!$BD$80:$BD$85,卡牌消耗!L407),"")</f>
        <v/>
      </c>
    </row>
    <row r="408" spans="9:45" ht="16.5" x14ac:dyDescent="0.2">
      <c r="I408" s="98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807</v>
      </c>
      <c r="S408" s="14">
        <f>ROUND(INDEX(挂机升级突破!$AT$65:$BC$85,L408,MATCH(R408,挂机升级突破!$AT$63:$BC$63,0))*INDEX($B$5:$F$5,K408)/5,0)*5</f>
        <v>0</v>
      </c>
      <c r="T408" s="14" t="str">
        <f>IF(INDEX(挂机升级突破!$AS$65:$AS$85,卡牌消耗!L408)&gt;0,"灵玉","")</f>
        <v/>
      </c>
      <c r="U408" s="14" t="str">
        <f>IF(INDEX(挂机升级突破!$AS$65:$AS$85,卡牌消耗!L408)&gt;0,INDEX(挂机升级突破!$BD$80:$BD$85,卡牌消耗!L408),"")</f>
        <v/>
      </c>
    </row>
    <row r="409" spans="9:45" ht="16.5" x14ac:dyDescent="0.2">
      <c r="I409" s="98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807</v>
      </c>
      <c r="S409" s="14">
        <f>ROUND(INDEX(挂机升级突破!$AT$65:$BC$85,L409,MATCH(R409,挂机升级突破!$AT$63:$BC$63,0))*INDEX($B$5:$F$5,K409)/5,0)*5</f>
        <v>0</v>
      </c>
      <c r="T409" s="14" t="str">
        <f>IF(INDEX(挂机升级突破!$AS$65:$AS$85,卡牌消耗!L409)&gt;0,"灵玉","")</f>
        <v/>
      </c>
      <c r="U409" s="14" t="str">
        <f>IF(INDEX(挂机升级突破!$AS$65:$AS$85,卡牌消耗!L409)&gt;0,INDEX(挂机升级突破!$BD$80:$BD$85,卡牌消耗!L409),"")</f>
        <v/>
      </c>
    </row>
    <row r="410" spans="9:45" ht="16.5" x14ac:dyDescent="0.2">
      <c r="I410" s="98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807</v>
      </c>
      <c r="S410" s="14">
        <f>ROUND(INDEX(挂机升级突破!$AT$65:$BC$85,L410,MATCH(R410,挂机升级突破!$AT$63:$BC$63,0))*INDEX($B$5:$F$5,K410)/5,0)*5</f>
        <v>0</v>
      </c>
      <c r="T410" s="14" t="str">
        <f>IF(INDEX(挂机升级突破!$AS$65:$AS$85,卡牌消耗!L410)&gt;0,"灵玉","")</f>
        <v/>
      </c>
      <c r="U410" s="14" t="str">
        <f>IF(INDEX(挂机升级突破!$AS$65:$AS$85,卡牌消耗!L410)&gt;0,INDEX(挂机升级突破!$BD$80:$BD$85,卡牌消耗!L410),"")</f>
        <v/>
      </c>
    </row>
    <row r="411" spans="9:45" ht="16.5" x14ac:dyDescent="0.2">
      <c r="I411" s="98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IF(L411&gt;1,INDEX(挂机升级突破!$BG$49:$BG$69,卡牌消耗!L411),"")</f>
        <v>15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835</v>
      </c>
      <c r="S411" s="14">
        <f>ROUND(INDEX(挂机升级突破!$AT$65:$BC$85,L411,MATCH(R411,挂机升级突破!$AT$63:$BC$63,0))*INDEX($B$5:$F$5,K411)/5,0)*5</f>
        <v>0</v>
      </c>
      <c r="T411" s="14" t="s">
        <v>836</v>
      </c>
      <c r="U411" s="14">
        <f>ROUND(INDEX(挂机升级突破!$AT$65:$BC$85,L411,MATCH(T411,挂机升级突破!$AT$63:$BC$63,0))*INDEX($B$5:$F$5,K411)/5,0)*5</f>
        <v>0</v>
      </c>
    </row>
    <row r="412" spans="9:45" ht="16.5" x14ac:dyDescent="0.2">
      <c r="I412" s="98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IF(L412&gt;1,INDEX(挂机升级突破!$BG$49:$BG$69,卡牌消耗!L412),"")</f>
        <v>45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835</v>
      </c>
      <c r="S412" s="14">
        <f>ROUND(INDEX(挂机升级突破!$AT$65:$BC$85,L412,MATCH(R412,挂机升级突破!$AT$63:$BC$63,0))*INDEX($B$5:$F$5,K412)/5,0)*5</f>
        <v>0</v>
      </c>
      <c r="T412" s="14" t="s">
        <v>836</v>
      </c>
      <c r="U412" s="14">
        <f>ROUND(INDEX(挂机升级突破!$AT$65:$BC$85,L412,MATCH(T412,挂机升级突破!$AT$63:$BC$63,0))*INDEX($B$5:$F$5,K412)/5,0)*5</f>
        <v>0</v>
      </c>
    </row>
    <row r="413" spans="9:45" ht="16.5" x14ac:dyDescent="0.2">
      <c r="I413" s="98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IF(L413&gt;1,INDEX(挂机升级突破!$BG$49:$BG$69,卡牌消耗!L413),"")</f>
        <v>60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835</v>
      </c>
      <c r="S413" s="14">
        <f>ROUND(INDEX(挂机升级突破!$AT$65:$BC$85,L413,MATCH(R413,挂机升级突破!$AT$63:$BC$63,0))*INDEX($B$5:$F$5,K413)/5,0)*5</f>
        <v>0</v>
      </c>
      <c r="T413" s="14" t="s">
        <v>836</v>
      </c>
      <c r="U413" s="14">
        <f>ROUND(INDEX(挂机升级突破!$AT$65:$BC$85,L413,MATCH(T413,挂机升级突破!$AT$63:$BC$63,0))*INDEX($B$5:$F$5,K413)/5,0)*5</f>
        <v>0</v>
      </c>
    </row>
    <row r="414" spans="9:45" ht="16.5" x14ac:dyDescent="0.2">
      <c r="I414" s="98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IF(L414&gt;1,INDEX(挂机升级突破!$BG$49:$BG$69,卡牌消耗!L414),"")</f>
        <v>90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835</v>
      </c>
      <c r="S414" s="14">
        <f>ROUND(INDEX(挂机升级突破!$AT$65:$BC$85,L414,MATCH(R414,挂机升级突破!$AT$63:$BC$63,0))*INDEX($B$5:$F$5,K414)/5,0)*5</f>
        <v>0</v>
      </c>
      <c r="T414" s="14" t="s">
        <v>836</v>
      </c>
      <c r="U414" s="14">
        <f>ROUND(INDEX(挂机升级突破!$AT$65:$BC$85,L414,MATCH(T414,挂机升级突破!$AT$63:$BC$63,0))*INDEX($B$5:$F$5,K414)/5,0)*5</f>
        <v>0</v>
      </c>
    </row>
    <row r="415" spans="9:45" ht="16.5" x14ac:dyDescent="0.2">
      <c r="I415" s="98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IF(L415&gt;1,INDEX(挂机升级突破!$BG$49:$BG$69,卡牌消耗!L415),"")</f>
        <v>90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835</v>
      </c>
      <c r="S415" s="14">
        <f>ROUND(INDEX(挂机升级突破!$AT$65:$BC$85,L415,MATCH(R415,挂机升级突破!$AT$63:$BC$63,0))*INDEX($B$5:$F$5,K415)/5,0)*5</f>
        <v>0</v>
      </c>
      <c r="T415" s="14" t="s">
        <v>836</v>
      </c>
      <c r="U415" s="14">
        <f>ROUND(INDEX(挂机升级突破!$AT$65:$BC$85,L415,MATCH(T415,挂机升级突破!$AT$63:$BC$63,0))*INDEX($B$5:$F$5,K415)/5,0)*5</f>
        <v>0</v>
      </c>
    </row>
    <row r="416" spans="9:45" ht="16.5" x14ac:dyDescent="0.2">
      <c r="I416" s="98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  <c r="T416" s="14" t="str">
        <f>IF(INDEX(挂机升级突破!$AS$65:$AS$85,卡牌消耗!L416)&gt;0,"灵玉","")</f>
        <v/>
      </c>
      <c r="U416" s="14" t="str">
        <f>IF(INDEX(挂机升级突破!$AS$65:$AS$85,卡牌消耗!L416)&gt;0,INDEX(挂机升级突破!$BD$80:$BD$85,卡牌消耗!L416),"")</f>
        <v/>
      </c>
    </row>
    <row r="417" spans="9:21" ht="16.5" x14ac:dyDescent="0.2">
      <c r="I417" s="98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  <c r="T417" s="14" t="str">
        <f>IF(INDEX(挂机升级突破!$AS$65:$AS$85,卡牌消耗!L417)&gt;0,"灵玉","")</f>
        <v/>
      </c>
      <c r="U417" s="14" t="str">
        <f>IF(INDEX(挂机升级突破!$AS$65:$AS$85,卡牌消耗!L417)&gt;0,INDEX(挂机升级突破!$BD$80:$BD$85,卡牌消耗!L417),"")</f>
        <v/>
      </c>
    </row>
    <row r="418" spans="9:21" ht="16.5" x14ac:dyDescent="0.2">
      <c r="I418" s="98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  <c r="T418" s="14" t="str">
        <f>IF(INDEX(挂机升级突破!$AS$65:$AS$85,卡牌消耗!L418)&gt;0,"灵玉","")</f>
        <v/>
      </c>
      <c r="U418" s="14" t="str">
        <f>IF(INDEX(挂机升级突破!$AS$65:$AS$85,卡牌消耗!L418)&gt;0,INDEX(挂机升级突破!$BD$80:$BD$85,卡牌消耗!L418),"")</f>
        <v/>
      </c>
    </row>
    <row r="419" spans="9:21" ht="16.5" x14ac:dyDescent="0.2">
      <c r="I419" s="98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  <c r="T419" s="14" t="str">
        <f>IF(INDEX(挂机升级突破!$AS$65:$AS$85,卡牌消耗!L419)&gt;0,"灵玉","")</f>
        <v/>
      </c>
      <c r="U419" s="14" t="str">
        <f>IF(INDEX(挂机升级突破!$AS$65:$AS$85,卡牌消耗!L419)&gt;0,INDEX(挂机升级突破!$BD$80:$BD$85,卡牌消耗!L419),"")</f>
        <v/>
      </c>
    </row>
    <row r="420" spans="9:21" ht="16.5" x14ac:dyDescent="0.2">
      <c r="I420" s="98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805</v>
      </c>
      <c r="S420" s="14">
        <f>ROUND(INDEX(挂机升级突破!$AT$65:$BC$85,L420,MATCH(R420,挂机升级突破!$AT$63:$BC$63,0))*INDEX($B$5:$F$5,K420)/5,0)*5</f>
        <v>0</v>
      </c>
      <c r="T420" s="14" t="str">
        <f>IF(INDEX(挂机升级突破!$AS$65:$AS$85,卡牌消耗!L420)&gt;0,"灵玉","")</f>
        <v/>
      </c>
      <c r="U420" s="14" t="str">
        <f>IF(INDEX(挂机升级突破!$AS$65:$AS$85,卡牌消耗!L420)&gt;0,INDEX(挂机升级突破!$BD$80:$BD$85,卡牌消耗!L420),"")</f>
        <v/>
      </c>
    </row>
    <row r="421" spans="9:21" ht="16.5" x14ac:dyDescent="0.2">
      <c r="I421" s="98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805</v>
      </c>
      <c r="S421" s="14">
        <f>ROUND(INDEX(挂机升级突破!$AT$65:$BC$85,L421,MATCH(R421,挂机升级突破!$AT$63:$BC$63,0))*INDEX($B$5:$F$5,K421)/5,0)*5</f>
        <v>0</v>
      </c>
      <c r="T421" s="14" t="str">
        <f>IF(INDEX(挂机升级突破!$AS$65:$AS$85,卡牌消耗!L421)&gt;0,"灵玉","")</f>
        <v/>
      </c>
      <c r="U421" s="14" t="str">
        <f>IF(INDEX(挂机升级突破!$AS$65:$AS$85,卡牌消耗!L421)&gt;0,INDEX(挂机升级突破!$BD$80:$BD$85,卡牌消耗!L421),"")</f>
        <v/>
      </c>
    </row>
    <row r="422" spans="9:21" ht="16.5" x14ac:dyDescent="0.2">
      <c r="I422" s="98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805</v>
      </c>
      <c r="S422" s="14">
        <f>ROUND(INDEX(挂机升级突破!$AT$65:$BC$85,L422,MATCH(R422,挂机升级突破!$AT$63:$BC$63,0))*INDEX($B$5:$F$5,K422)/5,0)*5</f>
        <v>0</v>
      </c>
      <c r="T422" s="14" t="str">
        <f>IF(INDEX(挂机升级突破!$AS$65:$AS$85,卡牌消耗!L422)&gt;0,"灵玉","")</f>
        <v/>
      </c>
      <c r="U422" s="14" t="str">
        <f>IF(INDEX(挂机升级突破!$AS$65:$AS$85,卡牌消耗!L422)&gt;0,INDEX(挂机升级突破!$BD$80:$BD$85,卡牌消耗!L422),"")</f>
        <v/>
      </c>
    </row>
    <row r="423" spans="9:21" ht="16.5" x14ac:dyDescent="0.2">
      <c r="I423" s="98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805</v>
      </c>
      <c r="S423" s="14">
        <f>ROUND(INDEX(挂机升级突破!$AT$65:$BC$85,L423,MATCH(R423,挂机升级突破!$AT$63:$BC$63,0))*INDEX($B$5:$F$5,K423)/5,0)*5</f>
        <v>10</v>
      </c>
      <c r="T423" s="14" t="str">
        <f>IF(INDEX(挂机升级突破!$AS$65:$AS$85,卡牌消耗!L423)&gt;0,"灵玉","")</f>
        <v/>
      </c>
      <c r="U423" s="14" t="str">
        <f>IF(INDEX(挂机升级突破!$AS$65:$AS$85,卡牌消耗!L423)&gt;0,INDEX(挂机升级突破!$BD$80:$BD$85,卡牌消耗!L423),"")</f>
        <v/>
      </c>
    </row>
    <row r="424" spans="9:21" ht="16.5" x14ac:dyDescent="0.2">
      <c r="I424" s="98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806</v>
      </c>
      <c r="S424" s="14">
        <f>ROUND(INDEX(挂机升级突破!$AT$65:$BC$85,L424,MATCH(R424,挂机升级突破!$AT$63:$BC$63,0))*INDEX($B$5:$F$5,K424)/5,0)*5</f>
        <v>0</v>
      </c>
      <c r="T424" s="14" t="str">
        <f>IF(INDEX(挂机升级突破!$AS$65:$AS$85,卡牌消耗!L424)&gt;0,"灵玉","")</f>
        <v/>
      </c>
      <c r="U424" s="14" t="str">
        <f>IF(INDEX(挂机升级突破!$AS$65:$AS$85,卡牌消耗!L424)&gt;0,INDEX(挂机升级突破!$BD$80:$BD$85,卡牌消耗!L424),"")</f>
        <v/>
      </c>
    </row>
    <row r="425" spans="9:21" ht="16.5" x14ac:dyDescent="0.2">
      <c r="I425" s="98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806</v>
      </c>
      <c r="S425" s="14">
        <f>ROUND(INDEX(挂机升级突破!$AT$65:$BC$85,L425,MATCH(R425,挂机升级突破!$AT$63:$BC$63,0))*INDEX($B$5:$F$5,K425)/5,0)*5</f>
        <v>0</v>
      </c>
      <c r="T425" s="14" t="str">
        <f>IF(INDEX(挂机升级突破!$AS$65:$AS$85,卡牌消耗!L425)&gt;0,"灵玉","")</f>
        <v/>
      </c>
      <c r="U425" s="14" t="str">
        <f>IF(INDEX(挂机升级突破!$AS$65:$AS$85,卡牌消耗!L425)&gt;0,INDEX(挂机升级突破!$BD$80:$BD$85,卡牌消耗!L425),"")</f>
        <v/>
      </c>
    </row>
    <row r="426" spans="9:21" ht="16.5" x14ac:dyDescent="0.2">
      <c r="I426" s="98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806</v>
      </c>
      <c r="S426" s="14">
        <f>ROUND(INDEX(挂机升级突破!$AT$65:$BC$85,L426,MATCH(R426,挂机升级突破!$AT$63:$BC$63,0))*INDEX($B$5:$F$5,K426)/5,0)*5</f>
        <v>0</v>
      </c>
      <c r="T426" s="14" t="str">
        <f>IF(INDEX(挂机升级突破!$AS$65:$AS$85,卡牌消耗!L426)&gt;0,"灵玉","")</f>
        <v/>
      </c>
      <c r="U426" s="14" t="str">
        <f>IF(INDEX(挂机升级突破!$AS$65:$AS$85,卡牌消耗!L426)&gt;0,INDEX(挂机升级突破!$BD$80:$BD$85,卡牌消耗!L426),"")</f>
        <v/>
      </c>
    </row>
    <row r="427" spans="9:21" ht="16.5" x14ac:dyDescent="0.2">
      <c r="I427" s="98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806</v>
      </c>
      <c r="S427" s="14">
        <f>ROUND(INDEX(挂机升级突破!$AT$65:$BC$85,L427,MATCH(R427,挂机升级突破!$AT$63:$BC$63,0))*INDEX($B$5:$F$5,K427)/5,0)*5</f>
        <v>0</v>
      </c>
      <c r="T427" s="14" t="str">
        <f>IF(INDEX(挂机升级突破!$AS$65:$AS$85,卡牌消耗!L427)&gt;0,"灵玉","")</f>
        <v/>
      </c>
      <c r="U427" s="14" t="str">
        <f>IF(INDEX(挂机升级突破!$AS$65:$AS$85,卡牌消耗!L427)&gt;0,INDEX(挂机升级突破!$BD$80:$BD$85,卡牌消耗!L427),"")</f>
        <v/>
      </c>
    </row>
    <row r="428" spans="9:21" ht="16.5" x14ac:dyDescent="0.2">
      <c r="I428" s="98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807</v>
      </c>
      <c r="S428" s="14">
        <f>ROUND(INDEX(挂机升级突破!$AT$65:$BC$85,L428,MATCH(R428,挂机升级突破!$AT$63:$BC$63,0))*INDEX($B$5:$F$5,K428)/5,0)*5</f>
        <v>0</v>
      </c>
      <c r="T428" s="14" t="str">
        <f>IF(INDEX(挂机升级突破!$AS$65:$AS$85,卡牌消耗!L428)&gt;0,"灵玉","")</f>
        <v/>
      </c>
      <c r="U428" s="14" t="str">
        <f>IF(INDEX(挂机升级突破!$AS$65:$AS$85,卡牌消耗!L428)&gt;0,INDEX(挂机升级突破!$BD$80:$BD$85,卡牌消耗!L428),"")</f>
        <v/>
      </c>
    </row>
    <row r="429" spans="9:21" ht="16.5" x14ac:dyDescent="0.2">
      <c r="I429" s="98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807</v>
      </c>
      <c r="S429" s="14">
        <f>ROUND(INDEX(挂机升级突破!$AT$65:$BC$85,L429,MATCH(R429,挂机升级突破!$AT$63:$BC$63,0))*INDEX($B$5:$F$5,K429)/5,0)*5</f>
        <v>0</v>
      </c>
      <c r="T429" s="14" t="str">
        <f>IF(INDEX(挂机升级突破!$AS$65:$AS$85,卡牌消耗!L429)&gt;0,"灵玉","")</f>
        <v/>
      </c>
      <c r="U429" s="14" t="str">
        <f>IF(INDEX(挂机升级突破!$AS$65:$AS$85,卡牌消耗!L429)&gt;0,INDEX(挂机升级突破!$BD$80:$BD$85,卡牌消耗!L429),"")</f>
        <v/>
      </c>
    </row>
    <row r="430" spans="9:21" ht="16.5" x14ac:dyDescent="0.2">
      <c r="I430" s="98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807</v>
      </c>
      <c r="S430" s="14">
        <f>ROUND(INDEX(挂机升级突破!$AT$65:$BC$85,L430,MATCH(R430,挂机升级突破!$AT$63:$BC$63,0))*INDEX($B$5:$F$5,K430)/5,0)*5</f>
        <v>0</v>
      </c>
      <c r="T430" s="14" t="str">
        <f>IF(INDEX(挂机升级突破!$AS$65:$AS$85,卡牌消耗!L430)&gt;0,"灵玉","")</f>
        <v/>
      </c>
      <c r="U430" s="14" t="str">
        <f>IF(INDEX(挂机升级突破!$AS$65:$AS$85,卡牌消耗!L430)&gt;0,INDEX(挂机升级突破!$BD$80:$BD$85,卡牌消耗!L430),"")</f>
        <v/>
      </c>
    </row>
    <row r="431" spans="9:21" ht="16.5" x14ac:dyDescent="0.2">
      <c r="I431" s="98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807</v>
      </c>
      <c r="S431" s="14">
        <f>ROUND(INDEX(挂机升级突破!$AT$65:$BC$85,L431,MATCH(R431,挂机升级突破!$AT$63:$BC$63,0))*INDEX($B$5:$F$5,K431)/5,0)*5</f>
        <v>0</v>
      </c>
      <c r="T431" s="14" t="str">
        <f>IF(INDEX(挂机升级突破!$AS$65:$AS$85,卡牌消耗!L431)&gt;0,"灵玉","")</f>
        <v/>
      </c>
      <c r="U431" s="14" t="str">
        <f>IF(INDEX(挂机升级突破!$AS$65:$AS$85,卡牌消耗!L431)&gt;0,INDEX(挂机升级突破!$BD$80:$BD$85,卡牌消耗!L431),"")</f>
        <v/>
      </c>
    </row>
    <row r="432" spans="9:21" ht="16.5" x14ac:dyDescent="0.2">
      <c r="I432" s="98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IF(L432&gt;1,INDEX(挂机升级突破!$BG$49:$BG$69,卡牌消耗!L432),"")</f>
        <v>15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835</v>
      </c>
      <c r="S432" s="14">
        <f>ROUND(INDEX(挂机升级突破!$AT$65:$BC$85,L432,MATCH(R432,挂机升级突破!$AT$63:$BC$63,0))*INDEX($B$5:$F$5,K432)/5,0)*5</f>
        <v>0</v>
      </c>
      <c r="T432" s="14" t="s">
        <v>836</v>
      </c>
      <c r="U432" s="14">
        <f>ROUND(INDEX(挂机升级突破!$AT$65:$BC$85,L432,MATCH(T432,挂机升级突破!$AT$63:$BC$63,0))*INDEX($B$5:$F$5,K432)/5,0)*5</f>
        <v>0</v>
      </c>
    </row>
    <row r="433" spans="9:21" ht="16.5" x14ac:dyDescent="0.2">
      <c r="I433" s="98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IF(L433&gt;1,INDEX(挂机升级突破!$BG$49:$BG$69,卡牌消耗!L433),"")</f>
        <v>45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835</v>
      </c>
      <c r="S433" s="14">
        <f>ROUND(INDEX(挂机升级突破!$AT$65:$BC$85,L433,MATCH(R433,挂机升级突破!$AT$63:$BC$63,0))*INDEX($B$5:$F$5,K433)/5,0)*5</f>
        <v>0</v>
      </c>
      <c r="T433" s="14" t="s">
        <v>836</v>
      </c>
      <c r="U433" s="14">
        <f>ROUND(INDEX(挂机升级突破!$AT$65:$BC$85,L433,MATCH(T433,挂机升级突破!$AT$63:$BC$63,0))*INDEX($B$5:$F$5,K433)/5,0)*5</f>
        <v>0</v>
      </c>
    </row>
    <row r="434" spans="9:21" ht="16.5" x14ac:dyDescent="0.2">
      <c r="I434" s="98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IF(L434&gt;1,INDEX(挂机升级突破!$BG$49:$BG$69,卡牌消耗!L434),"")</f>
        <v>60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835</v>
      </c>
      <c r="S434" s="14">
        <f>ROUND(INDEX(挂机升级突破!$AT$65:$BC$85,L434,MATCH(R434,挂机升级突破!$AT$63:$BC$63,0))*INDEX($B$5:$F$5,K434)/5,0)*5</f>
        <v>0</v>
      </c>
      <c r="T434" s="14" t="s">
        <v>836</v>
      </c>
      <c r="U434" s="14">
        <f>ROUND(INDEX(挂机升级突破!$AT$65:$BC$85,L434,MATCH(T434,挂机升级突破!$AT$63:$BC$63,0))*INDEX($B$5:$F$5,K434)/5,0)*5</f>
        <v>0</v>
      </c>
    </row>
    <row r="435" spans="9:21" ht="16.5" x14ac:dyDescent="0.2">
      <c r="I435" s="98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IF(L435&gt;1,INDEX(挂机升级突破!$BG$49:$BG$69,卡牌消耗!L435),"")</f>
        <v>90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835</v>
      </c>
      <c r="S435" s="14">
        <f>ROUND(INDEX(挂机升级突破!$AT$65:$BC$85,L435,MATCH(R435,挂机升级突破!$AT$63:$BC$63,0))*INDEX($B$5:$F$5,K435)/5,0)*5</f>
        <v>0</v>
      </c>
      <c r="T435" s="14" t="s">
        <v>836</v>
      </c>
      <c r="U435" s="14">
        <f>ROUND(INDEX(挂机升级突破!$AT$65:$BC$85,L435,MATCH(T435,挂机升级突破!$AT$63:$BC$63,0))*INDEX($B$5:$F$5,K435)/5,0)*5</f>
        <v>0</v>
      </c>
    </row>
    <row r="436" spans="9:21" ht="16.5" x14ac:dyDescent="0.2">
      <c r="I436" s="98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IF(L436&gt;1,INDEX(挂机升级突破!$BG$49:$BG$69,卡牌消耗!L436),"")</f>
        <v>90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835</v>
      </c>
      <c r="S436" s="14">
        <f>ROUND(INDEX(挂机升级突破!$AT$65:$BC$85,L436,MATCH(R436,挂机升级突破!$AT$63:$BC$63,0))*INDEX($B$5:$F$5,K436)/5,0)*5</f>
        <v>0</v>
      </c>
      <c r="T436" s="14" t="s">
        <v>836</v>
      </c>
      <c r="U436" s="14">
        <f>ROUND(INDEX(挂机升级突破!$AT$65:$BC$85,L436,MATCH(T436,挂机升级突破!$AT$63:$BC$63,0))*INDEX($B$5:$F$5,K436)/5,0)*5</f>
        <v>0</v>
      </c>
    </row>
    <row r="437" spans="9:21" ht="16.5" x14ac:dyDescent="0.2">
      <c r="I437" s="98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  <c r="T437" s="14" t="str">
        <f>IF(INDEX(挂机升级突破!$AS$65:$AS$85,卡牌消耗!L437)&gt;0,"灵玉","")</f>
        <v/>
      </c>
      <c r="U437" s="14" t="str">
        <f>IF(INDEX(挂机升级突破!$AS$65:$AS$85,卡牌消耗!L437)&gt;0,INDEX(挂机升级突破!$BD$80:$BD$85,卡牌消耗!L437),"")</f>
        <v/>
      </c>
    </row>
    <row r="438" spans="9:21" ht="16.5" x14ac:dyDescent="0.2">
      <c r="I438" s="98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  <c r="T438" s="14" t="str">
        <f>IF(INDEX(挂机升级突破!$AS$65:$AS$85,卡牌消耗!L438)&gt;0,"灵玉","")</f>
        <v/>
      </c>
      <c r="U438" s="14" t="str">
        <f>IF(INDEX(挂机升级突破!$AS$65:$AS$85,卡牌消耗!L438)&gt;0,INDEX(挂机升级突破!$BD$80:$BD$85,卡牌消耗!L438),"")</f>
        <v/>
      </c>
    </row>
    <row r="439" spans="9:21" ht="16.5" x14ac:dyDescent="0.2">
      <c r="I439" s="98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  <c r="T439" s="14" t="str">
        <f>IF(INDEX(挂机升级突破!$AS$65:$AS$85,卡牌消耗!L439)&gt;0,"灵玉","")</f>
        <v/>
      </c>
      <c r="U439" s="14" t="str">
        <f>IF(INDEX(挂机升级突破!$AS$65:$AS$85,卡牌消耗!L439)&gt;0,INDEX(挂机升级突破!$BD$80:$BD$85,卡牌消耗!L439),"")</f>
        <v/>
      </c>
    </row>
    <row r="440" spans="9:21" ht="16.5" x14ac:dyDescent="0.2">
      <c r="I440" s="98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  <c r="T440" s="14" t="str">
        <f>IF(INDEX(挂机升级突破!$AS$65:$AS$85,卡牌消耗!L440)&gt;0,"灵玉","")</f>
        <v/>
      </c>
      <c r="U440" s="14" t="str">
        <f>IF(INDEX(挂机升级突破!$AS$65:$AS$85,卡牌消耗!L440)&gt;0,INDEX(挂机升级突破!$BD$80:$BD$85,卡牌消耗!L440),"")</f>
        <v/>
      </c>
    </row>
    <row r="441" spans="9:21" ht="16.5" x14ac:dyDescent="0.2">
      <c r="I441" s="98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805</v>
      </c>
      <c r="S441" s="14">
        <f>ROUND(INDEX(挂机升级突破!$AT$65:$BC$85,L441,MATCH(R441,挂机升级突破!$AT$63:$BC$63,0))*INDEX($B$5:$F$5,K441)/5,0)*5</f>
        <v>0</v>
      </c>
      <c r="T441" s="14" t="str">
        <f>IF(INDEX(挂机升级突破!$AS$65:$AS$85,卡牌消耗!L441)&gt;0,"灵玉","")</f>
        <v/>
      </c>
      <c r="U441" s="14" t="str">
        <f>IF(INDEX(挂机升级突破!$AS$65:$AS$85,卡牌消耗!L441)&gt;0,INDEX(挂机升级突破!$BD$80:$BD$85,卡牌消耗!L441),"")</f>
        <v/>
      </c>
    </row>
    <row r="442" spans="9:21" ht="16.5" x14ac:dyDescent="0.2">
      <c r="I442" s="98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805</v>
      </c>
      <c r="S442" s="14">
        <f>ROUND(INDEX(挂机升级突破!$AT$65:$BC$85,L442,MATCH(R442,挂机升级突破!$AT$63:$BC$63,0))*INDEX($B$5:$F$5,K442)/5,0)*5</f>
        <v>0</v>
      </c>
      <c r="T442" s="14" t="str">
        <f>IF(INDEX(挂机升级突破!$AS$65:$AS$85,卡牌消耗!L442)&gt;0,"灵玉","")</f>
        <v/>
      </c>
      <c r="U442" s="14" t="str">
        <f>IF(INDEX(挂机升级突破!$AS$65:$AS$85,卡牌消耗!L442)&gt;0,INDEX(挂机升级突破!$BD$80:$BD$85,卡牌消耗!L442),"")</f>
        <v/>
      </c>
    </row>
    <row r="443" spans="9:21" ht="16.5" x14ac:dyDescent="0.2">
      <c r="I443" s="98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805</v>
      </c>
      <c r="S443" s="14">
        <f>ROUND(INDEX(挂机升级突破!$AT$65:$BC$85,L443,MATCH(R443,挂机升级突破!$AT$63:$BC$63,0))*INDEX($B$5:$F$5,K443)/5,0)*5</f>
        <v>0</v>
      </c>
      <c r="T443" s="14" t="str">
        <f>IF(INDEX(挂机升级突破!$AS$65:$AS$85,卡牌消耗!L443)&gt;0,"灵玉","")</f>
        <v/>
      </c>
      <c r="U443" s="14" t="str">
        <f>IF(INDEX(挂机升级突破!$AS$65:$AS$85,卡牌消耗!L443)&gt;0,INDEX(挂机升级突破!$BD$80:$BD$85,卡牌消耗!L443),"")</f>
        <v/>
      </c>
    </row>
    <row r="444" spans="9:21" ht="16.5" x14ac:dyDescent="0.2">
      <c r="I444" s="98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805</v>
      </c>
      <c r="S444" s="14">
        <f>ROUND(INDEX(挂机升级突破!$AT$65:$BC$85,L444,MATCH(R444,挂机升级突破!$AT$63:$BC$63,0))*INDEX($B$5:$F$5,K444)/5,0)*5</f>
        <v>10</v>
      </c>
      <c r="T444" s="14" t="str">
        <f>IF(INDEX(挂机升级突破!$AS$65:$AS$85,卡牌消耗!L444)&gt;0,"灵玉","")</f>
        <v/>
      </c>
      <c r="U444" s="14" t="str">
        <f>IF(INDEX(挂机升级突破!$AS$65:$AS$85,卡牌消耗!L444)&gt;0,INDEX(挂机升级突破!$BD$80:$BD$85,卡牌消耗!L444),"")</f>
        <v/>
      </c>
    </row>
    <row r="445" spans="9:21" ht="16.5" x14ac:dyDescent="0.2">
      <c r="I445" s="98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806</v>
      </c>
      <c r="S445" s="14">
        <f>ROUND(INDEX(挂机升级突破!$AT$65:$BC$85,L445,MATCH(R445,挂机升级突破!$AT$63:$BC$63,0))*INDEX($B$5:$F$5,K445)/5,0)*5</f>
        <v>0</v>
      </c>
      <c r="T445" s="14" t="str">
        <f>IF(INDEX(挂机升级突破!$AS$65:$AS$85,卡牌消耗!L445)&gt;0,"灵玉","")</f>
        <v/>
      </c>
      <c r="U445" s="14" t="str">
        <f>IF(INDEX(挂机升级突破!$AS$65:$AS$85,卡牌消耗!L445)&gt;0,INDEX(挂机升级突破!$BD$80:$BD$85,卡牌消耗!L445),"")</f>
        <v/>
      </c>
    </row>
    <row r="446" spans="9:21" ht="16.5" x14ac:dyDescent="0.2">
      <c r="I446" s="98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806</v>
      </c>
      <c r="S446" s="14">
        <f>ROUND(INDEX(挂机升级突破!$AT$65:$BC$85,L446,MATCH(R446,挂机升级突破!$AT$63:$BC$63,0))*INDEX($B$5:$F$5,K446)/5,0)*5</f>
        <v>0</v>
      </c>
      <c r="T446" s="14" t="str">
        <f>IF(INDEX(挂机升级突破!$AS$65:$AS$85,卡牌消耗!L446)&gt;0,"灵玉","")</f>
        <v/>
      </c>
      <c r="U446" s="14" t="str">
        <f>IF(INDEX(挂机升级突破!$AS$65:$AS$85,卡牌消耗!L446)&gt;0,INDEX(挂机升级突破!$BD$80:$BD$85,卡牌消耗!L446),"")</f>
        <v/>
      </c>
    </row>
    <row r="447" spans="9:21" ht="16.5" x14ac:dyDescent="0.2">
      <c r="I447" s="98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806</v>
      </c>
      <c r="S447" s="14">
        <f>ROUND(INDEX(挂机升级突破!$AT$65:$BC$85,L447,MATCH(R447,挂机升级突破!$AT$63:$BC$63,0))*INDEX($B$5:$F$5,K447)/5,0)*5</f>
        <v>0</v>
      </c>
      <c r="T447" s="14" t="str">
        <f>IF(INDEX(挂机升级突破!$AS$65:$AS$85,卡牌消耗!L447)&gt;0,"灵玉","")</f>
        <v/>
      </c>
      <c r="U447" s="14" t="str">
        <f>IF(INDEX(挂机升级突破!$AS$65:$AS$85,卡牌消耗!L447)&gt;0,INDEX(挂机升级突破!$BD$80:$BD$85,卡牌消耗!L447),"")</f>
        <v/>
      </c>
    </row>
    <row r="448" spans="9:21" ht="16.5" x14ac:dyDescent="0.2">
      <c r="I448" s="98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806</v>
      </c>
      <c r="S448" s="14">
        <f>ROUND(INDEX(挂机升级突破!$AT$65:$BC$85,L448,MATCH(R448,挂机升级突破!$AT$63:$BC$63,0))*INDEX($B$5:$F$5,K448)/5,0)*5</f>
        <v>0</v>
      </c>
      <c r="T448" s="14" t="str">
        <f>IF(INDEX(挂机升级突破!$AS$65:$AS$85,卡牌消耗!L448)&gt;0,"灵玉","")</f>
        <v/>
      </c>
      <c r="U448" s="14" t="str">
        <f>IF(INDEX(挂机升级突破!$AS$65:$AS$85,卡牌消耗!L448)&gt;0,INDEX(挂机升级突破!$BD$80:$BD$85,卡牌消耗!L448),"")</f>
        <v/>
      </c>
    </row>
    <row r="449" spans="9:21" ht="16.5" x14ac:dyDescent="0.2">
      <c r="I449" s="98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807</v>
      </c>
      <c r="S449" s="14">
        <f>ROUND(INDEX(挂机升级突破!$AT$65:$BC$85,L449,MATCH(R449,挂机升级突破!$AT$63:$BC$63,0))*INDEX($B$5:$F$5,K449)/5,0)*5</f>
        <v>0</v>
      </c>
      <c r="T449" s="14" t="str">
        <f>IF(INDEX(挂机升级突破!$AS$65:$AS$85,卡牌消耗!L449)&gt;0,"灵玉","")</f>
        <v/>
      </c>
      <c r="U449" s="14" t="str">
        <f>IF(INDEX(挂机升级突破!$AS$65:$AS$85,卡牌消耗!L449)&gt;0,INDEX(挂机升级突破!$BD$80:$BD$85,卡牌消耗!L449),"")</f>
        <v/>
      </c>
    </row>
    <row r="450" spans="9:21" ht="16.5" x14ac:dyDescent="0.2">
      <c r="I450" s="98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807</v>
      </c>
      <c r="S450" s="14">
        <f>ROUND(INDEX(挂机升级突破!$AT$65:$BC$85,L450,MATCH(R450,挂机升级突破!$AT$63:$BC$63,0))*INDEX($B$5:$F$5,K450)/5,0)*5</f>
        <v>0</v>
      </c>
      <c r="T450" s="14" t="str">
        <f>IF(INDEX(挂机升级突破!$AS$65:$AS$85,卡牌消耗!L450)&gt;0,"灵玉","")</f>
        <v/>
      </c>
      <c r="U450" s="14" t="str">
        <f>IF(INDEX(挂机升级突破!$AS$65:$AS$85,卡牌消耗!L450)&gt;0,INDEX(挂机升级突破!$BD$80:$BD$85,卡牌消耗!L450),"")</f>
        <v/>
      </c>
    </row>
    <row r="451" spans="9:21" ht="16.5" x14ac:dyDescent="0.2">
      <c r="I451" s="98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807</v>
      </c>
      <c r="S451" s="14">
        <f>ROUND(INDEX(挂机升级突破!$AT$65:$BC$85,L451,MATCH(R451,挂机升级突破!$AT$63:$BC$63,0))*INDEX($B$5:$F$5,K451)/5,0)*5</f>
        <v>0</v>
      </c>
      <c r="T451" s="14" t="str">
        <f>IF(INDEX(挂机升级突破!$AS$65:$AS$85,卡牌消耗!L451)&gt;0,"灵玉","")</f>
        <v/>
      </c>
      <c r="U451" s="14" t="str">
        <f>IF(INDEX(挂机升级突破!$AS$65:$AS$85,卡牌消耗!L451)&gt;0,INDEX(挂机升级突破!$BD$80:$BD$85,卡牌消耗!L451),"")</f>
        <v/>
      </c>
    </row>
    <row r="452" spans="9:21" ht="16.5" x14ac:dyDescent="0.2">
      <c r="I452" s="98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807</v>
      </c>
      <c r="S452" s="14">
        <f>ROUND(INDEX(挂机升级突破!$AT$65:$BC$85,L452,MATCH(R452,挂机升级突破!$AT$63:$BC$63,0))*INDEX($B$5:$F$5,K452)/5,0)*5</f>
        <v>0</v>
      </c>
      <c r="T452" s="14" t="str">
        <f>IF(INDEX(挂机升级突破!$AS$65:$AS$85,卡牌消耗!L452)&gt;0,"灵玉","")</f>
        <v/>
      </c>
      <c r="U452" s="14" t="str">
        <f>IF(INDEX(挂机升级突破!$AS$65:$AS$85,卡牌消耗!L452)&gt;0,INDEX(挂机升级突破!$BD$80:$BD$85,卡牌消耗!L452),"")</f>
        <v/>
      </c>
    </row>
    <row r="453" spans="9:21" ht="16.5" x14ac:dyDescent="0.2">
      <c r="I453" s="98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IF(L453&gt;1,INDEX(挂机升级突破!$BG$49:$BG$69,卡牌消耗!L453),"")</f>
        <v>15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835</v>
      </c>
      <c r="S453" s="14">
        <f>ROUND(INDEX(挂机升级突破!$AT$65:$BC$85,L453,MATCH(R453,挂机升级突破!$AT$63:$BC$63,0))*INDEX($B$5:$F$5,K453)/5,0)*5</f>
        <v>0</v>
      </c>
      <c r="T453" s="14" t="s">
        <v>836</v>
      </c>
      <c r="U453" s="14">
        <f>ROUND(INDEX(挂机升级突破!$AT$65:$BC$85,L453,MATCH(T453,挂机升级突破!$AT$63:$BC$63,0))*INDEX($B$5:$F$5,K453)/5,0)*5</f>
        <v>0</v>
      </c>
    </row>
    <row r="454" spans="9:21" ht="16.5" x14ac:dyDescent="0.2">
      <c r="I454" s="98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IF(L454&gt;1,INDEX(挂机升级突破!$BG$49:$BG$69,卡牌消耗!L454),"")</f>
        <v>45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835</v>
      </c>
      <c r="S454" s="14">
        <f>ROUND(INDEX(挂机升级突破!$AT$65:$BC$85,L454,MATCH(R454,挂机升级突破!$AT$63:$BC$63,0))*INDEX($B$5:$F$5,K454)/5,0)*5</f>
        <v>0</v>
      </c>
      <c r="T454" s="14" t="s">
        <v>836</v>
      </c>
      <c r="U454" s="14">
        <f>ROUND(INDEX(挂机升级突破!$AT$65:$BC$85,L454,MATCH(T454,挂机升级突破!$AT$63:$BC$63,0))*INDEX($B$5:$F$5,K454)/5,0)*5</f>
        <v>0</v>
      </c>
    </row>
    <row r="455" spans="9:21" ht="16.5" x14ac:dyDescent="0.2">
      <c r="I455" s="98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IF(L455&gt;1,INDEX(挂机升级突破!$BG$49:$BG$69,卡牌消耗!L455),"")</f>
        <v>60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835</v>
      </c>
      <c r="S455" s="14">
        <f>ROUND(INDEX(挂机升级突破!$AT$65:$BC$85,L455,MATCH(R455,挂机升级突破!$AT$63:$BC$63,0))*INDEX($B$5:$F$5,K455)/5,0)*5</f>
        <v>0</v>
      </c>
      <c r="T455" s="14" t="s">
        <v>836</v>
      </c>
      <c r="U455" s="14">
        <f>ROUND(INDEX(挂机升级突破!$AT$65:$BC$85,L455,MATCH(T455,挂机升级突破!$AT$63:$BC$63,0))*INDEX($B$5:$F$5,K455)/5,0)*5</f>
        <v>0</v>
      </c>
    </row>
    <row r="456" spans="9:21" ht="16.5" x14ac:dyDescent="0.2">
      <c r="I456" s="98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IF(L456&gt;1,INDEX(挂机升级突破!$BG$49:$BG$69,卡牌消耗!L456),"")</f>
        <v>90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835</v>
      </c>
      <c r="S456" s="14">
        <f>ROUND(INDEX(挂机升级突破!$AT$65:$BC$85,L456,MATCH(R456,挂机升级突破!$AT$63:$BC$63,0))*INDEX($B$5:$F$5,K456)/5,0)*5</f>
        <v>0</v>
      </c>
      <c r="T456" s="14" t="s">
        <v>836</v>
      </c>
      <c r="U456" s="14">
        <f>ROUND(INDEX(挂机升级突破!$AT$65:$BC$85,L456,MATCH(T456,挂机升级突破!$AT$63:$BC$63,0))*INDEX($B$5:$F$5,K456)/5,0)*5</f>
        <v>0</v>
      </c>
    </row>
    <row r="457" spans="9:21" ht="16.5" x14ac:dyDescent="0.2">
      <c r="I457" s="98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IF(L457&gt;1,INDEX(挂机升级突破!$BG$49:$BG$69,卡牌消耗!L457),"")</f>
        <v>90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835</v>
      </c>
      <c r="S457" s="14">
        <f>ROUND(INDEX(挂机升级突破!$AT$65:$BC$85,L457,MATCH(R457,挂机升级突破!$AT$63:$BC$63,0))*INDEX($B$5:$F$5,K457)/5,0)*5</f>
        <v>0</v>
      </c>
      <c r="T457" s="14" t="s">
        <v>836</v>
      </c>
      <c r="U457" s="14">
        <f>ROUND(INDEX(挂机升级突破!$AT$65:$BC$85,L457,MATCH(T457,挂机升级突破!$AT$63:$BC$63,0))*INDEX($B$5:$F$5,K457)/5,0)*5</f>
        <v>0</v>
      </c>
    </row>
    <row r="458" spans="9:21" ht="16.5" x14ac:dyDescent="0.2">
      <c r="I458" s="98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  <c r="T458" s="14" t="str">
        <f>IF(INDEX(挂机升级突破!$AS$65:$AS$85,卡牌消耗!L458)&gt;0,"灵玉","")</f>
        <v/>
      </c>
      <c r="U458" s="14" t="str">
        <f>IF(INDEX(挂机升级突破!$AS$65:$AS$85,卡牌消耗!L458)&gt;0,INDEX(挂机升级突破!$BD$80:$BD$85,卡牌消耗!L458),"")</f>
        <v/>
      </c>
    </row>
    <row r="459" spans="9:21" ht="16.5" x14ac:dyDescent="0.2">
      <c r="I459" s="98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  <c r="T459" s="14" t="str">
        <f>IF(INDEX(挂机升级突破!$AS$65:$AS$85,卡牌消耗!L459)&gt;0,"灵玉","")</f>
        <v/>
      </c>
      <c r="U459" s="14" t="str">
        <f>IF(INDEX(挂机升级突破!$AS$65:$AS$85,卡牌消耗!L459)&gt;0,INDEX(挂机升级突破!$BD$80:$BD$85,卡牌消耗!L459),"")</f>
        <v/>
      </c>
    </row>
    <row r="460" spans="9:21" ht="16.5" x14ac:dyDescent="0.2">
      <c r="I460" s="98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  <c r="T460" s="14" t="str">
        <f>IF(INDEX(挂机升级突破!$AS$65:$AS$85,卡牌消耗!L460)&gt;0,"灵玉","")</f>
        <v/>
      </c>
      <c r="U460" s="14" t="str">
        <f>IF(INDEX(挂机升级突破!$AS$65:$AS$85,卡牌消耗!L460)&gt;0,INDEX(挂机升级突破!$BD$80:$BD$85,卡牌消耗!L460),"")</f>
        <v/>
      </c>
    </row>
    <row r="461" spans="9:21" ht="16.5" x14ac:dyDescent="0.2">
      <c r="I461" s="98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  <c r="T461" s="14" t="str">
        <f>IF(INDEX(挂机升级突破!$AS$65:$AS$85,卡牌消耗!L461)&gt;0,"灵玉","")</f>
        <v/>
      </c>
      <c r="U461" s="14" t="str">
        <f>IF(INDEX(挂机升级突破!$AS$65:$AS$85,卡牌消耗!L461)&gt;0,INDEX(挂机升级突破!$BD$80:$BD$85,卡牌消耗!L461),"")</f>
        <v/>
      </c>
    </row>
    <row r="462" spans="9:21" ht="16.5" x14ac:dyDescent="0.2">
      <c r="I462" s="98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805</v>
      </c>
      <c r="S462" s="14">
        <f>ROUND(INDEX(挂机升级突破!$AT$65:$BC$85,L462,MATCH(R462,挂机升级突破!$AT$63:$BC$63,0))*INDEX($B$5:$F$5,K462)/5,0)*5</f>
        <v>0</v>
      </c>
      <c r="T462" s="14" t="str">
        <f>IF(INDEX(挂机升级突破!$AS$65:$AS$85,卡牌消耗!L462)&gt;0,"灵玉","")</f>
        <v/>
      </c>
      <c r="U462" s="14" t="str">
        <f>IF(INDEX(挂机升级突破!$AS$65:$AS$85,卡牌消耗!L462)&gt;0,INDEX(挂机升级突破!$BD$80:$BD$85,卡牌消耗!L462),"")</f>
        <v/>
      </c>
    </row>
    <row r="463" spans="9:21" ht="16.5" x14ac:dyDescent="0.2">
      <c r="I463" s="98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805</v>
      </c>
      <c r="S463" s="14">
        <f>ROUND(INDEX(挂机升级突破!$AT$65:$BC$85,L463,MATCH(R463,挂机升级突破!$AT$63:$BC$63,0))*INDEX($B$5:$F$5,K463)/5,0)*5</f>
        <v>0</v>
      </c>
      <c r="T463" s="14" t="str">
        <f>IF(INDEX(挂机升级突破!$AS$65:$AS$85,卡牌消耗!L463)&gt;0,"灵玉","")</f>
        <v/>
      </c>
      <c r="U463" s="14" t="str">
        <f>IF(INDEX(挂机升级突破!$AS$65:$AS$85,卡牌消耗!L463)&gt;0,INDEX(挂机升级突破!$BD$80:$BD$85,卡牌消耗!L463),"")</f>
        <v/>
      </c>
    </row>
    <row r="464" spans="9:21" ht="16.5" x14ac:dyDescent="0.2">
      <c r="I464" s="98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805</v>
      </c>
      <c r="S464" s="14">
        <f>ROUND(INDEX(挂机升级突破!$AT$65:$BC$85,L464,MATCH(R464,挂机升级突破!$AT$63:$BC$63,0))*INDEX($B$5:$F$5,K464)/5,0)*5</f>
        <v>0</v>
      </c>
      <c r="T464" s="14" t="str">
        <f>IF(INDEX(挂机升级突破!$AS$65:$AS$85,卡牌消耗!L464)&gt;0,"灵玉","")</f>
        <v/>
      </c>
      <c r="U464" s="14" t="str">
        <f>IF(INDEX(挂机升级突破!$AS$65:$AS$85,卡牌消耗!L464)&gt;0,INDEX(挂机升级突破!$BD$80:$BD$85,卡牌消耗!L464),"")</f>
        <v/>
      </c>
    </row>
    <row r="465" spans="9:21" ht="16.5" x14ac:dyDescent="0.2">
      <c r="I465" s="98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805</v>
      </c>
      <c r="S465" s="14">
        <f>ROUND(INDEX(挂机升级突破!$AT$65:$BC$85,L465,MATCH(R465,挂机升级突破!$AT$63:$BC$63,0))*INDEX($B$5:$F$5,K465)/5,0)*5</f>
        <v>5</v>
      </c>
      <c r="T465" s="14" t="str">
        <f>IF(INDEX(挂机升级突破!$AS$65:$AS$85,卡牌消耗!L465)&gt;0,"灵玉","")</f>
        <v/>
      </c>
      <c r="U465" s="14" t="str">
        <f>IF(INDEX(挂机升级突破!$AS$65:$AS$85,卡牌消耗!L465)&gt;0,INDEX(挂机升级突破!$BD$80:$BD$85,卡牌消耗!L465),"")</f>
        <v/>
      </c>
    </row>
    <row r="466" spans="9:21" ht="16.5" x14ac:dyDescent="0.2">
      <c r="I466" s="98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806</v>
      </c>
      <c r="S466" s="14">
        <f>ROUND(INDEX(挂机升级突破!$AT$65:$BC$85,L466,MATCH(R466,挂机升级突破!$AT$63:$BC$63,0))*INDEX($B$5:$F$5,K466)/5,0)*5</f>
        <v>0</v>
      </c>
      <c r="T466" s="14" t="str">
        <f>IF(INDEX(挂机升级突破!$AS$65:$AS$85,卡牌消耗!L466)&gt;0,"灵玉","")</f>
        <v/>
      </c>
      <c r="U466" s="14" t="str">
        <f>IF(INDEX(挂机升级突破!$AS$65:$AS$85,卡牌消耗!L466)&gt;0,INDEX(挂机升级突破!$BD$80:$BD$85,卡牌消耗!L466),"")</f>
        <v/>
      </c>
    </row>
    <row r="467" spans="9:21" ht="16.5" x14ac:dyDescent="0.2">
      <c r="I467" s="98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806</v>
      </c>
      <c r="S467" s="14">
        <f>ROUND(INDEX(挂机升级突破!$AT$65:$BC$85,L467,MATCH(R467,挂机升级突破!$AT$63:$BC$63,0))*INDEX($B$5:$F$5,K467)/5,0)*5</f>
        <v>0</v>
      </c>
      <c r="T467" s="14" t="str">
        <f>IF(INDEX(挂机升级突破!$AS$65:$AS$85,卡牌消耗!L467)&gt;0,"灵玉","")</f>
        <v/>
      </c>
      <c r="U467" s="14" t="str">
        <f>IF(INDEX(挂机升级突破!$AS$65:$AS$85,卡牌消耗!L467)&gt;0,INDEX(挂机升级突破!$BD$80:$BD$85,卡牌消耗!L467),"")</f>
        <v/>
      </c>
    </row>
    <row r="468" spans="9:21" ht="16.5" x14ac:dyDescent="0.2">
      <c r="I468" s="98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806</v>
      </c>
      <c r="S468" s="14">
        <f>ROUND(INDEX(挂机升级突破!$AT$65:$BC$85,L468,MATCH(R468,挂机升级突破!$AT$63:$BC$63,0))*INDEX($B$5:$F$5,K468)/5,0)*5</f>
        <v>0</v>
      </c>
      <c r="T468" s="14" t="str">
        <f>IF(INDEX(挂机升级突破!$AS$65:$AS$85,卡牌消耗!L468)&gt;0,"灵玉","")</f>
        <v/>
      </c>
      <c r="U468" s="14" t="str">
        <f>IF(INDEX(挂机升级突破!$AS$65:$AS$85,卡牌消耗!L468)&gt;0,INDEX(挂机升级突破!$BD$80:$BD$85,卡牌消耗!L468),"")</f>
        <v/>
      </c>
    </row>
    <row r="469" spans="9:21" ht="16.5" x14ac:dyDescent="0.2">
      <c r="I469" s="98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806</v>
      </c>
      <c r="S469" s="14">
        <f>ROUND(INDEX(挂机升级突破!$AT$65:$BC$85,L469,MATCH(R469,挂机升级突破!$AT$63:$BC$63,0))*INDEX($B$5:$F$5,K469)/5,0)*5</f>
        <v>0</v>
      </c>
      <c r="T469" s="14" t="str">
        <f>IF(INDEX(挂机升级突破!$AS$65:$AS$85,卡牌消耗!L469)&gt;0,"灵玉","")</f>
        <v/>
      </c>
      <c r="U469" s="14" t="str">
        <f>IF(INDEX(挂机升级突破!$AS$65:$AS$85,卡牌消耗!L469)&gt;0,INDEX(挂机升级突破!$BD$80:$BD$85,卡牌消耗!L469),"")</f>
        <v/>
      </c>
    </row>
    <row r="470" spans="9:21" ht="16.5" x14ac:dyDescent="0.2">
      <c r="I470" s="98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807</v>
      </c>
      <c r="S470" s="14">
        <f>ROUND(INDEX(挂机升级突破!$AT$65:$BC$85,L470,MATCH(R470,挂机升级突破!$AT$63:$BC$63,0))*INDEX($B$5:$F$5,K470)/5,0)*5</f>
        <v>0</v>
      </c>
      <c r="T470" s="14" t="str">
        <f>IF(INDEX(挂机升级突破!$AS$65:$AS$85,卡牌消耗!L470)&gt;0,"灵玉","")</f>
        <v/>
      </c>
      <c r="U470" s="14" t="str">
        <f>IF(INDEX(挂机升级突破!$AS$65:$AS$85,卡牌消耗!L470)&gt;0,INDEX(挂机升级突破!$BD$80:$BD$85,卡牌消耗!L470),"")</f>
        <v/>
      </c>
    </row>
    <row r="471" spans="9:21" ht="16.5" x14ac:dyDescent="0.2">
      <c r="I471" s="98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807</v>
      </c>
      <c r="S471" s="14">
        <f>ROUND(INDEX(挂机升级突破!$AT$65:$BC$85,L471,MATCH(R471,挂机升级突破!$AT$63:$BC$63,0))*INDEX($B$5:$F$5,K471)/5,0)*5</f>
        <v>0</v>
      </c>
      <c r="T471" s="14" t="str">
        <f>IF(INDEX(挂机升级突破!$AS$65:$AS$85,卡牌消耗!L471)&gt;0,"灵玉","")</f>
        <v/>
      </c>
      <c r="U471" s="14" t="str">
        <f>IF(INDEX(挂机升级突破!$AS$65:$AS$85,卡牌消耗!L471)&gt;0,INDEX(挂机升级突破!$BD$80:$BD$85,卡牌消耗!L471),"")</f>
        <v/>
      </c>
    </row>
    <row r="472" spans="9:21" ht="16.5" x14ac:dyDescent="0.2">
      <c r="I472" s="98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807</v>
      </c>
      <c r="S472" s="14">
        <f>ROUND(INDEX(挂机升级突破!$AT$65:$BC$85,L472,MATCH(R472,挂机升级突破!$AT$63:$BC$63,0))*INDEX($B$5:$F$5,K472)/5,0)*5</f>
        <v>0</v>
      </c>
      <c r="T472" s="14" t="str">
        <f>IF(INDEX(挂机升级突破!$AS$65:$AS$85,卡牌消耗!L472)&gt;0,"灵玉","")</f>
        <v/>
      </c>
      <c r="U472" s="14" t="str">
        <f>IF(INDEX(挂机升级突破!$AS$65:$AS$85,卡牌消耗!L472)&gt;0,INDEX(挂机升级突破!$BD$80:$BD$85,卡牌消耗!L472),"")</f>
        <v/>
      </c>
    </row>
    <row r="473" spans="9:21" ht="16.5" x14ac:dyDescent="0.2">
      <c r="I473" s="98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807</v>
      </c>
      <c r="S473" s="14">
        <f>ROUND(INDEX(挂机升级突破!$AT$65:$BC$85,L473,MATCH(R473,挂机升级突破!$AT$63:$BC$63,0))*INDEX($B$5:$F$5,K473)/5,0)*5</f>
        <v>0</v>
      </c>
      <c r="T473" s="14" t="str">
        <f>IF(INDEX(挂机升级突破!$AS$65:$AS$85,卡牌消耗!L473)&gt;0,"灵玉","")</f>
        <v/>
      </c>
      <c r="U473" s="14" t="str">
        <f>IF(INDEX(挂机升级突破!$AS$65:$AS$85,卡牌消耗!L473)&gt;0,INDEX(挂机升级突破!$BD$80:$BD$85,卡牌消耗!L473),"")</f>
        <v/>
      </c>
    </row>
    <row r="474" spans="9:21" ht="16.5" x14ac:dyDescent="0.2">
      <c r="I474" s="98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IF(L474&gt;1,INDEX(挂机升级突破!$BG$49:$BG$69,卡牌消耗!L474),"")</f>
        <v>15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835</v>
      </c>
      <c r="S474" s="14">
        <f>ROUND(INDEX(挂机升级突破!$AT$65:$BC$85,L474,MATCH(R474,挂机升级突破!$AT$63:$BC$63,0))*INDEX($B$5:$F$5,K474)/5,0)*5</f>
        <v>0</v>
      </c>
      <c r="T474" s="14" t="s">
        <v>836</v>
      </c>
      <c r="U474" s="14">
        <f>ROUND(INDEX(挂机升级突破!$AT$65:$BC$85,L474,MATCH(T474,挂机升级突破!$AT$63:$BC$63,0))*INDEX($B$5:$F$5,K474)/5,0)*5</f>
        <v>0</v>
      </c>
    </row>
    <row r="475" spans="9:21" ht="16.5" x14ac:dyDescent="0.2">
      <c r="I475" s="98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IF(L475&gt;1,INDEX(挂机升级突破!$BG$49:$BG$69,卡牌消耗!L475),"")</f>
        <v>45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835</v>
      </c>
      <c r="S475" s="14">
        <f>ROUND(INDEX(挂机升级突破!$AT$65:$BC$85,L475,MATCH(R475,挂机升级突破!$AT$63:$BC$63,0))*INDEX($B$5:$F$5,K475)/5,0)*5</f>
        <v>0</v>
      </c>
      <c r="T475" s="14" t="s">
        <v>836</v>
      </c>
      <c r="U475" s="14">
        <f>ROUND(INDEX(挂机升级突破!$AT$65:$BC$85,L475,MATCH(T475,挂机升级突破!$AT$63:$BC$63,0))*INDEX($B$5:$F$5,K475)/5,0)*5</f>
        <v>0</v>
      </c>
    </row>
    <row r="476" spans="9:21" ht="16.5" x14ac:dyDescent="0.2">
      <c r="I476" s="98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IF(L476&gt;1,INDEX(挂机升级突破!$BG$49:$BG$69,卡牌消耗!L476),"")</f>
        <v>60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835</v>
      </c>
      <c r="S476" s="14">
        <f>ROUND(INDEX(挂机升级突破!$AT$65:$BC$85,L476,MATCH(R476,挂机升级突破!$AT$63:$BC$63,0))*INDEX($B$5:$F$5,K476)/5,0)*5</f>
        <v>0</v>
      </c>
      <c r="T476" s="14" t="s">
        <v>836</v>
      </c>
      <c r="U476" s="14">
        <f>ROUND(INDEX(挂机升级突破!$AT$65:$BC$85,L476,MATCH(T476,挂机升级突破!$AT$63:$BC$63,0))*INDEX($B$5:$F$5,K476)/5,0)*5</f>
        <v>0</v>
      </c>
    </row>
    <row r="477" spans="9:21" ht="16.5" x14ac:dyDescent="0.2">
      <c r="I477" s="98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IF(L477&gt;1,INDEX(挂机升级突破!$BG$49:$BG$69,卡牌消耗!L477),"")</f>
        <v>90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835</v>
      </c>
      <c r="S477" s="14">
        <f>ROUND(INDEX(挂机升级突破!$AT$65:$BC$85,L477,MATCH(R477,挂机升级突破!$AT$63:$BC$63,0))*INDEX($B$5:$F$5,K477)/5,0)*5</f>
        <v>0</v>
      </c>
      <c r="T477" s="14" t="s">
        <v>836</v>
      </c>
      <c r="U477" s="14">
        <f>ROUND(INDEX(挂机升级突破!$AT$65:$BC$85,L477,MATCH(T477,挂机升级突破!$AT$63:$BC$63,0))*INDEX($B$5:$F$5,K477)/5,0)*5</f>
        <v>0</v>
      </c>
    </row>
    <row r="478" spans="9:21" ht="16.5" x14ac:dyDescent="0.2">
      <c r="I478" s="98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IF(L478&gt;1,INDEX(挂机升级突破!$BG$49:$BG$69,卡牌消耗!L478),"")</f>
        <v>90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835</v>
      </c>
      <c r="S478" s="14">
        <f>ROUND(INDEX(挂机升级突破!$AT$65:$BC$85,L478,MATCH(R478,挂机升级突破!$AT$63:$BC$63,0))*INDEX($B$5:$F$5,K478)/5,0)*5</f>
        <v>0</v>
      </c>
      <c r="T478" s="14" t="s">
        <v>836</v>
      </c>
      <c r="U478" s="14">
        <f>ROUND(INDEX(挂机升级突破!$AT$65:$BC$85,L478,MATCH(T478,挂机升级突破!$AT$63:$BC$63,0))*INDEX($B$5:$F$5,K478)/5,0)*5</f>
        <v>0</v>
      </c>
    </row>
    <row r="479" spans="9:21" ht="16.5" x14ac:dyDescent="0.2">
      <c r="I479" s="98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  <c r="T479" s="14" t="str">
        <f>IF(INDEX(挂机升级突破!$AS$65:$AS$85,卡牌消耗!L479)&gt;0,"灵玉","")</f>
        <v/>
      </c>
      <c r="U479" s="14" t="str">
        <f>IF(INDEX(挂机升级突破!$AS$65:$AS$85,卡牌消耗!L479)&gt;0,INDEX(挂机升级突破!$BD$80:$BD$85,卡牌消耗!L479),"")</f>
        <v/>
      </c>
    </row>
    <row r="480" spans="9:21" ht="16.5" x14ac:dyDescent="0.2">
      <c r="I480" s="98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  <c r="T480" s="14" t="str">
        <f>IF(INDEX(挂机升级突破!$AS$65:$AS$85,卡牌消耗!L480)&gt;0,"灵玉","")</f>
        <v/>
      </c>
      <c r="U480" s="14" t="str">
        <f>IF(INDEX(挂机升级突破!$AS$65:$AS$85,卡牌消耗!L480)&gt;0,INDEX(挂机升级突破!$BD$80:$BD$85,卡牌消耗!L480),"")</f>
        <v/>
      </c>
    </row>
    <row r="481" spans="9:21" ht="16.5" x14ac:dyDescent="0.2">
      <c r="I481" s="98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  <c r="T481" s="14" t="str">
        <f>IF(INDEX(挂机升级突破!$AS$65:$AS$85,卡牌消耗!L481)&gt;0,"灵玉","")</f>
        <v/>
      </c>
      <c r="U481" s="14" t="str">
        <f>IF(INDEX(挂机升级突破!$AS$65:$AS$85,卡牌消耗!L481)&gt;0,INDEX(挂机升级突破!$BD$80:$BD$85,卡牌消耗!L481),"")</f>
        <v/>
      </c>
    </row>
    <row r="482" spans="9:21" ht="16.5" x14ac:dyDescent="0.2">
      <c r="I482" s="98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  <c r="T482" s="14" t="str">
        <f>IF(INDEX(挂机升级突破!$AS$65:$AS$85,卡牌消耗!L482)&gt;0,"灵玉","")</f>
        <v/>
      </c>
      <c r="U482" s="14" t="str">
        <f>IF(INDEX(挂机升级突破!$AS$65:$AS$85,卡牌消耗!L482)&gt;0,INDEX(挂机升级突破!$BD$80:$BD$85,卡牌消耗!L482),"")</f>
        <v/>
      </c>
    </row>
    <row r="483" spans="9:21" ht="16.5" x14ac:dyDescent="0.2">
      <c r="I483" s="98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837</v>
      </c>
      <c r="S483" s="14">
        <f>ROUND(INDEX(挂机升级突破!$AT$65:$BC$85,L483,MATCH(R483,挂机升级突破!$AT$63:$BC$63,0))*INDEX($B$5:$F$5,K483)/5,0)*5</f>
        <v>0</v>
      </c>
      <c r="T483" s="14" t="str">
        <f>IF(INDEX(挂机升级突破!$AS$65:$AS$85,卡牌消耗!L483)&gt;0,"灵玉","")</f>
        <v/>
      </c>
      <c r="U483" s="14" t="str">
        <f>IF(INDEX(挂机升级突破!$AS$65:$AS$85,卡牌消耗!L483)&gt;0,INDEX(挂机升级突破!$BD$80:$BD$85,卡牌消耗!L483),"")</f>
        <v/>
      </c>
    </row>
    <row r="484" spans="9:21" ht="16.5" x14ac:dyDescent="0.2">
      <c r="I484" s="98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805</v>
      </c>
      <c r="S484" s="14">
        <f>ROUND(INDEX(挂机升级突破!$AT$65:$BC$85,L484,MATCH(R484,挂机升级突破!$AT$63:$BC$63,0))*INDEX($B$5:$F$5,K484)/5,0)*5</f>
        <v>0</v>
      </c>
      <c r="T484" s="14" t="str">
        <f>IF(INDEX(挂机升级突破!$AS$65:$AS$85,卡牌消耗!L484)&gt;0,"灵玉","")</f>
        <v/>
      </c>
      <c r="U484" s="14" t="str">
        <f>IF(INDEX(挂机升级突破!$AS$65:$AS$85,卡牌消耗!L484)&gt;0,INDEX(挂机升级突破!$BD$80:$BD$85,卡牌消耗!L484),"")</f>
        <v/>
      </c>
    </row>
    <row r="485" spans="9:21" ht="16.5" x14ac:dyDescent="0.2">
      <c r="I485" s="98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805</v>
      </c>
      <c r="S485" s="14">
        <f>ROUND(INDEX(挂机升级突破!$AT$65:$BC$85,L485,MATCH(R485,挂机升级突破!$AT$63:$BC$63,0))*INDEX($B$5:$F$5,K485)/5,0)*5</f>
        <v>0</v>
      </c>
      <c r="T485" s="14" t="str">
        <f>IF(INDEX(挂机升级突破!$AS$65:$AS$85,卡牌消耗!L485)&gt;0,"灵玉","")</f>
        <v/>
      </c>
      <c r="U485" s="14" t="str">
        <f>IF(INDEX(挂机升级突破!$AS$65:$AS$85,卡牌消耗!L485)&gt;0,INDEX(挂机升级突破!$BD$80:$BD$85,卡牌消耗!L485),"")</f>
        <v/>
      </c>
    </row>
    <row r="486" spans="9:21" ht="16.5" x14ac:dyDescent="0.2">
      <c r="I486" s="98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805</v>
      </c>
      <c r="S486" s="14">
        <f>ROUND(INDEX(挂机升级突破!$AT$65:$BC$85,L486,MATCH(R486,挂机升级突破!$AT$63:$BC$63,0))*INDEX($B$5:$F$5,K486)/5,0)*5</f>
        <v>5</v>
      </c>
      <c r="T486" s="14" t="str">
        <f>IF(INDEX(挂机升级突破!$AS$65:$AS$85,卡牌消耗!L486)&gt;0,"灵玉","")</f>
        <v/>
      </c>
      <c r="U486" s="14" t="str">
        <f>IF(INDEX(挂机升级突破!$AS$65:$AS$85,卡牌消耗!L486)&gt;0,INDEX(挂机升级突破!$BD$80:$BD$85,卡牌消耗!L486),"")</f>
        <v/>
      </c>
    </row>
    <row r="487" spans="9:21" ht="16.5" x14ac:dyDescent="0.2">
      <c r="I487" s="98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806</v>
      </c>
      <c r="S487" s="14">
        <f>ROUND(INDEX(挂机升级突破!$AT$65:$BC$85,L487,MATCH(R487,挂机升级突破!$AT$63:$BC$63,0))*INDEX($B$5:$F$5,K487)/5,0)*5</f>
        <v>0</v>
      </c>
      <c r="T487" s="14" t="str">
        <f>IF(INDEX(挂机升级突破!$AS$65:$AS$85,卡牌消耗!L487)&gt;0,"灵玉","")</f>
        <v/>
      </c>
      <c r="U487" s="14" t="str">
        <f>IF(INDEX(挂机升级突破!$AS$65:$AS$85,卡牌消耗!L487)&gt;0,INDEX(挂机升级突破!$BD$80:$BD$85,卡牌消耗!L487),"")</f>
        <v/>
      </c>
    </row>
    <row r="488" spans="9:21" ht="16.5" x14ac:dyDescent="0.2">
      <c r="I488" s="98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806</v>
      </c>
      <c r="S488" s="14">
        <f>ROUND(INDEX(挂机升级突破!$AT$65:$BC$85,L488,MATCH(R488,挂机升级突破!$AT$63:$BC$63,0))*INDEX($B$5:$F$5,K488)/5,0)*5</f>
        <v>0</v>
      </c>
      <c r="T488" s="14" t="str">
        <f>IF(INDEX(挂机升级突破!$AS$65:$AS$85,卡牌消耗!L488)&gt;0,"灵玉","")</f>
        <v/>
      </c>
      <c r="U488" s="14" t="str">
        <f>IF(INDEX(挂机升级突破!$AS$65:$AS$85,卡牌消耗!L488)&gt;0,INDEX(挂机升级突破!$BD$80:$BD$85,卡牌消耗!L488),"")</f>
        <v/>
      </c>
    </row>
    <row r="489" spans="9:21" ht="16.5" x14ac:dyDescent="0.2">
      <c r="I489" s="98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806</v>
      </c>
      <c r="S489" s="14">
        <f>ROUND(INDEX(挂机升级突破!$AT$65:$BC$85,L489,MATCH(R489,挂机升级突破!$AT$63:$BC$63,0))*INDEX($B$5:$F$5,K489)/5,0)*5</f>
        <v>0</v>
      </c>
      <c r="T489" s="14" t="str">
        <f>IF(INDEX(挂机升级突破!$AS$65:$AS$85,卡牌消耗!L489)&gt;0,"灵玉","")</f>
        <v/>
      </c>
      <c r="U489" s="14" t="str">
        <f>IF(INDEX(挂机升级突破!$AS$65:$AS$85,卡牌消耗!L489)&gt;0,INDEX(挂机升级突破!$BD$80:$BD$85,卡牌消耗!L489),"")</f>
        <v/>
      </c>
    </row>
    <row r="490" spans="9:21" ht="16.5" x14ac:dyDescent="0.2">
      <c r="I490" s="98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806</v>
      </c>
      <c r="S490" s="14">
        <f>ROUND(INDEX(挂机升级突破!$AT$65:$BC$85,L490,MATCH(R490,挂机升级突破!$AT$63:$BC$63,0))*INDEX($B$5:$F$5,K490)/5,0)*5</f>
        <v>0</v>
      </c>
      <c r="T490" s="14" t="str">
        <f>IF(INDEX(挂机升级突破!$AS$65:$AS$85,卡牌消耗!L490)&gt;0,"灵玉","")</f>
        <v/>
      </c>
      <c r="U490" s="14" t="str">
        <f>IF(INDEX(挂机升级突破!$AS$65:$AS$85,卡牌消耗!L490)&gt;0,INDEX(挂机升级突破!$BD$80:$BD$85,卡牌消耗!L490),"")</f>
        <v/>
      </c>
    </row>
    <row r="491" spans="9:21" ht="16.5" x14ac:dyDescent="0.2">
      <c r="I491" s="98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807</v>
      </c>
      <c r="S491" s="14">
        <f>ROUND(INDEX(挂机升级突破!$AT$65:$BC$85,L491,MATCH(R491,挂机升级突破!$AT$63:$BC$63,0))*INDEX($B$5:$F$5,K491)/5,0)*5</f>
        <v>0</v>
      </c>
      <c r="T491" s="14" t="str">
        <f>IF(INDEX(挂机升级突破!$AS$65:$AS$85,卡牌消耗!L491)&gt;0,"灵玉","")</f>
        <v/>
      </c>
      <c r="U491" s="14" t="str">
        <f>IF(INDEX(挂机升级突破!$AS$65:$AS$85,卡牌消耗!L491)&gt;0,INDEX(挂机升级突破!$BD$80:$BD$85,卡牌消耗!L491),"")</f>
        <v/>
      </c>
    </row>
    <row r="492" spans="9:21" ht="16.5" x14ac:dyDescent="0.2">
      <c r="I492" s="98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807</v>
      </c>
      <c r="S492" s="14">
        <f>ROUND(INDEX(挂机升级突破!$AT$65:$BC$85,L492,MATCH(R492,挂机升级突破!$AT$63:$BC$63,0))*INDEX($B$5:$F$5,K492)/5,0)*5</f>
        <v>0</v>
      </c>
      <c r="T492" s="14" t="str">
        <f>IF(INDEX(挂机升级突破!$AS$65:$AS$85,卡牌消耗!L492)&gt;0,"灵玉","")</f>
        <v/>
      </c>
      <c r="U492" s="14" t="str">
        <f>IF(INDEX(挂机升级突破!$AS$65:$AS$85,卡牌消耗!L492)&gt;0,INDEX(挂机升级突破!$BD$80:$BD$85,卡牌消耗!L492),"")</f>
        <v/>
      </c>
    </row>
    <row r="493" spans="9:21" ht="16.5" x14ac:dyDescent="0.2">
      <c r="I493" s="98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807</v>
      </c>
      <c r="S493" s="14">
        <f>ROUND(INDEX(挂机升级突破!$AT$65:$BC$85,L493,MATCH(R493,挂机升级突破!$AT$63:$BC$63,0))*INDEX($B$5:$F$5,K493)/5,0)*5</f>
        <v>0</v>
      </c>
      <c r="T493" s="14" t="str">
        <f>IF(INDEX(挂机升级突破!$AS$65:$AS$85,卡牌消耗!L493)&gt;0,"灵玉","")</f>
        <v/>
      </c>
      <c r="U493" s="14" t="str">
        <f>IF(INDEX(挂机升级突破!$AS$65:$AS$85,卡牌消耗!L493)&gt;0,INDEX(挂机升级突破!$BD$80:$BD$85,卡牌消耗!L493),"")</f>
        <v/>
      </c>
    </row>
    <row r="494" spans="9:21" ht="16.5" x14ac:dyDescent="0.2">
      <c r="I494" s="98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807</v>
      </c>
      <c r="S494" s="14">
        <f>ROUND(INDEX(挂机升级突破!$AT$65:$BC$85,L494,MATCH(R494,挂机升级突破!$AT$63:$BC$63,0))*INDEX($B$5:$F$5,K494)/5,0)*5</f>
        <v>0</v>
      </c>
      <c r="T494" s="14" t="str">
        <f>IF(INDEX(挂机升级突破!$AS$65:$AS$85,卡牌消耗!L494)&gt;0,"灵玉","")</f>
        <v/>
      </c>
      <c r="U494" s="14" t="str">
        <f>IF(INDEX(挂机升级突破!$AS$65:$AS$85,卡牌消耗!L494)&gt;0,INDEX(挂机升级突破!$BD$80:$BD$85,卡牌消耗!L494),"")</f>
        <v/>
      </c>
    </row>
    <row r="495" spans="9:21" ht="16.5" x14ac:dyDescent="0.2">
      <c r="I495" s="98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IF(L495&gt;1,INDEX(挂机升级突破!$BG$49:$BG$69,卡牌消耗!L495),"")</f>
        <v>15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838</v>
      </c>
      <c r="S495" s="14">
        <f>ROUND(INDEX(挂机升级突破!$AT$65:$BC$85,L495,MATCH(R495,挂机升级突破!$AT$63:$BC$63,0))*INDEX($B$5:$F$5,K495)/5,0)*5</f>
        <v>0</v>
      </c>
      <c r="T495" s="14" t="s">
        <v>836</v>
      </c>
      <c r="U495" s="14">
        <f>ROUND(INDEX(挂机升级突破!$AT$65:$BC$85,L495,MATCH(T495,挂机升级突破!$AT$63:$BC$63,0))*INDEX($B$5:$F$5,K495)/5,0)*5</f>
        <v>0</v>
      </c>
    </row>
    <row r="496" spans="9:21" ht="16.5" x14ac:dyDescent="0.2">
      <c r="I496" s="98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IF(L496&gt;1,INDEX(挂机升级突破!$BG$49:$BG$69,卡牌消耗!L496),"")</f>
        <v>45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835</v>
      </c>
      <c r="S496" s="14">
        <f>ROUND(INDEX(挂机升级突破!$AT$65:$BC$85,L496,MATCH(R496,挂机升级突破!$AT$63:$BC$63,0))*INDEX($B$5:$F$5,K496)/5,0)*5</f>
        <v>0</v>
      </c>
      <c r="T496" s="14" t="s">
        <v>836</v>
      </c>
      <c r="U496" s="14">
        <f>ROUND(INDEX(挂机升级突破!$AT$65:$BC$85,L496,MATCH(T496,挂机升级突破!$AT$63:$BC$63,0))*INDEX($B$5:$F$5,K496)/5,0)*5</f>
        <v>0</v>
      </c>
    </row>
    <row r="497" spans="9:21" ht="16.5" x14ac:dyDescent="0.2">
      <c r="I497" s="98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IF(L497&gt;1,INDEX(挂机升级突破!$BG$49:$BG$69,卡牌消耗!L497),"")</f>
        <v>60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835</v>
      </c>
      <c r="S497" s="14">
        <f>ROUND(INDEX(挂机升级突破!$AT$65:$BC$85,L497,MATCH(R497,挂机升级突破!$AT$63:$BC$63,0))*INDEX($B$5:$F$5,K497)/5,0)*5</f>
        <v>0</v>
      </c>
      <c r="T497" s="14" t="s">
        <v>836</v>
      </c>
      <c r="U497" s="14">
        <f>ROUND(INDEX(挂机升级突破!$AT$65:$BC$85,L497,MATCH(T497,挂机升级突破!$AT$63:$BC$63,0))*INDEX($B$5:$F$5,K497)/5,0)*5</f>
        <v>0</v>
      </c>
    </row>
    <row r="498" spans="9:21" ht="16.5" x14ac:dyDescent="0.2">
      <c r="I498" s="98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IF(L498&gt;1,INDEX(挂机升级突破!$BG$49:$BG$69,卡牌消耗!L498),"")</f>
        <v>90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835</v>
      </c>
      <c r="S498" s="14">
        <f>ROUND(INDEX(挂机升级突破!$AT$65:$BC$85,L498,MATCH(R498,挂机升级突破!$AT$63:$BC$63,0))*INDEX($B$5:$F$5,K498)/5,0)*5</f>
        <v>0</v>
      </c>
      <c r="T498" s="14" t="s">
        <v>836</v>
      </c>
      <c r="U498" s="14">
        <f>ROUND(INDEX(挂机升级突破!$AT$65:$BC$85,L498,MATCH(T498,挂机升级突破!$AT$63:$BC$63,0))*INDEX($B$5:$F$5,K498)/5,0)*5</f>
        <v>0</v>
      </c>
    </row>
    <row r="499" spans="9:21" ht="16.5" x14ac:dyDescent="0.2">
      <c r="I499" s="98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IF(L499&gt;1,INDEX(挂机升级突破!$BG$49:$BG$69,卡牌消耗!L499),"")</f>
        <v>90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835</v>
      </c>
      <c r="S499" s="14">
        <f>ROUND(INDEX(挂机升级突破!$AT$65:$BC$85,L499,MATCH(R499,挂机升级突破!$AT$63:$BC$63,0))*INDEX($B$5:$F$5,K499)/5,0)*5</f>
        <v>0</v>
      </c>
      <c r="T499" s="14" t="s">
        <v>836</v>
      </c>
      <c r="U499" s="14">
        <f>ROUND(INDEX(挂机升级突破!$AT$65:$BC$85,L499,MATCH(T499,挂机升级突破!$AT$63:$BC$63,0))*INDEX($B$5:$F$5,K499)/5,0)*5</f>
        <v>0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594</v>
      </c>
      <c r="M2" s="14">
        <f>SUMPRODUCT(K4:K7,M4:M7)*SUM(Q4:Q21)</f>
        <v>843200</v>
      </c>
      <c r="O2" s="65" t="s">
        <v>615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439</v>
      </c>
      <c r="AY2" s="12" t="s">
        <v>440</v>
      </c>
      <c r="AZ2" s="12" t="s">
        <v>441</v>
      </c>
      <c r="BA2" s="12" t="s">
        <v>484</v>
      </c>
      <c r="BB2" s="12" t="s">
        <v>443</v>
      </c>
      <c r="BC2" s="12" t="s">
        <v>444</v>
      </c>
      <c r="BD2" s="12" t="s">
        <v>445</v>
      </c>
      <c r="BE2" s="15"/>
      <c r="BF2" s="23" t="s">
        <v>441</v>
      </c>
      <c r="BG2" s="23" t="s">
        <v>442</v>
      </c>
    </row>
    <row r="3" spans="1:72" ht="17.25" x14ac:dyDescent="0.2">
      <c r="A3" s="12" t="s">
        <v>405</v>
      </c>
      <c r="B3" s="12" t="s">
        <v>403</v>
      </c>
      <c r="C3" s="12" t="s">
        <v>404</v>
      </c>
      <c r="E3" s="12" t="s">
        <v>406</v>
      </c>
      <c r="F3" s="12" t="s">
        <v>404</v>
      </c>
      <c r="G3" s="12" t="s">
        <v>410</v>
      </c>
      <c r="I3" s="12" t="s">
        <v>595</v>
      </c>
      <c r="J3" s="12" t="s">
        <v>596</v>
      </c>
      <c r="K3" s="12" t="s">
        <v>597</v>
      </c>
      <c r="L3" s="12" t="s">
        <v>598</v>
      </c>
      <c r="M3" s="53" t="s">
        <v>599</v>
      </c>
      <c r="O3" s="12" t="s">
        <v>604</v>
      </c>
      <c r="P3" s="12" t="s">
        <v>605</v>
      </c>
      <c r="Q3" s="12" t="s">
        <v>606</v>
      </c>
      <c r="R3" s="12" t="s">
        <v>607</v>
      </c>
      <c r="S3" s="12" t="s">
        <v>74</v>
      </c>
      <c r="T3" s="12" t="s">
        <v>608</v>
      </c>
      <c r="U3" s="12" t="s">
        <v>609</v>
      </c>
      <c r="V3" s="12" t="s">
        <v>610</v>
      </c>
      <c r="W3" s="12" t="s">
        <v>611</v>
      </c>
      <c r="X3" s="12" t="s">
        <v>612</v>
      </c>
      <c r="Y3" s="12" t="s">
        <v>613</v>
      </c>
      <c r="Z3" s="12" t="s">
        <v>614</v>
      </c>
      <c r="AB3" s="23" t="s">
        <v>524</v>
      </c>
      <c r="AC3" s="23" t="s">
        <v>587</v>
      </c>
      <c r="AD3" s="23" t="s">
        <v>588</v>
      </c>
      <c r="AE3" s="23" t="s">
        <v>589</v>
      </c>
      <c r="AF3" s="23" t="s">
        <v>583</v>
      </c>
      <c r="AG3" s="23" t="s">
        <v>590</v>
      </c>
      <c r="AH3" s="23" t="s">
        <v>591</v>
      </c>
      <c r="AK3" s="12" t="s">
        <v>33</v>
      </c>
      <c r="AL3" s="12" t="s">
        <v>592</v>
      </c>
      <c r="AM3" s="12" t="s">
        <v>593</v>
      </c>
      <c r="AN3" s="12" t="s">
        <v>203</v>
      </c>
      <c r="AO3" s="12" t="s">
        <v>37</v>
      </c>
      <c r="AP3" s="12" t="s">
        <v>411</v>
      </c>
      <c r="AQ3" s="12" t="s">
        <v>412</v>
      </c>
      <c r="AR3" s="12" t="s">
        <v>413</v>
      </c>
      <c r="AS3" s="12" t="s">
        <v>414</v>
      </c>
      <c r="AT3" s="12" t="s">
        <v>427</v>
      </c>
      <c r="AU3" s="12" t="s">
        <v>428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600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35930</v>
      </c>
      <c r="E5" s="14">
        <v>5</v>
      </c>
      <c r="F5" s="14">
        <f>C5+C6/2</f>
        <v>133867.5</v>
      </c>
      <c r="G5" s="14">
        <f>SUMIF($A$14:$A$53,"&lt;="&amp;E5,$B$14:$B$53)</f>
        <v>10</v>
      </c>
      <c r="I5" s="64" t="s">
        <v>601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533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80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195875</v>
      </c>
      <c r="E6" s="14">
        <v>10</v>
      </c>
      <c r="F6" s="14">
        <f>C7+C6/2</f>
        <v>285887.5</v>
      </c>
      <c r="G6" s="14">
        <f>SUMIFS($B$14:$B$53,$A$14:$A$53,"&lt;="&amp;E6,$A$14:$A$53,"&gt;"&amp;E5)</f>
        <v>23</v>
      </c>
      <c r="I6" s="64" t="s">
        <v>602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534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100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187950</v>
      </c>
      <c r="E7" s="14">
        <v>15</v>
      </c>
      <c r="F7" s="14">
        <f>C8</f>
        <v>303651</v>
      </c>
      <c r="G7" s="14">
        <f>SUMIFS($B$14:$B$53,$A$14:$A$53,"&lt;="&amp;E7,$A$14:$A$53,"&gt;"&amp;E6)</f>
        <v>20</v>
      </c>
      <c r="I7" s="64" t="s">
        <v>603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535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130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303651</v>
      </c>
      <c r="E8" s="14">
        <v>21</v>
      </c>
      <c r="F8" s="14">
        <f>C9</f>
        <v>777310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536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160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777310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537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160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538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180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539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220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540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240</v>
      </c>
      <c r="BH12" s="57" t="s">
        <v>480</v>
      </c>
      <c r="BI12" s="14">
        <f>SUMPRODUCT(BF14:BF103,BG14:BG103,BI14:BI103)/10000</f>
        <v>120.066</v>
      </c>
    </row>
    <row r="13" spans="1:72" ht="17.25" x14ac:dyDescent="0.2">
      <c r="A13" s="12" t="s">
        <v>407</v>
      </c>
      <c r="B13" s="12" t="s">
        <v>408</v>
      </c>
      <c r="C13" s="12" t="s">
        <v>409</v>
      </c>
      <c r="D13" s="12" t="s">
        <v>163</v>
      </c>
      <c r="E13" s="12" t="s">
        <v>620</v>
      </c>
      <c r="F13" s="12" t="s">
        <v>611</v>
      </c>
      <c r="G13" s="12" t="s">
        <v>612</v>
      </c>
      <c r="H13" s="12" t="s">
        <v>613</v>
      </c>
      <c r="I13" s="12" t="s">
        <v>614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541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250</v>
      </c>
      <c r="AX13" s="12" t="s">
        <v>436</v>
      </c>
      <c r="AY13" s="12" t="s">
        <v>438</v>
      </c>
      <c r="AZ13" s="12" t="s">
        <v>437</v>
      </c>
      <c r="BA13" s="15"/>
      <c r="BD13" s="23" t="s">
        <v>446</v>
      </c>
      <c r="BE13" s="23" t="s">
        <v>478</v>
      </c>
      <c r="BF13" s="23" t="s">
        <v>481</v>
      </c>
      <c r="BG13" s="23" t="s">
        <v>441</v>
      </c>
      <c r="BH13" s="23" t="s">
        <v>477</v>
      </c>
      <c r="BI13" s="23" t="s">
        <v>479</v>
      </c>
      <c r="BK13" s="23" t="s">
        <v>485</v>
      </c>
      <c r="BL13" s="23" t="s">
        <v>486</v>
      </c>
      <c r="BN13" s="23" t="s">
        <v>483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13386</v>
      </c>
      <c r="E14" s="64">
        <v>5</v>
      </c>
      <c r="F14" s="64">
        <f t="shared" ref="F14:F34" si="16">INT($D14*F$12/$E14)*$E14</f>
        <v>50</v>
      </c>
      <c r="G14" s="64">
        <f t="shared" ref="G14:I29" si="17">INT($D14*G$12/$E14)*$E14</f>
        <v>160</v>
      </c>
      <c r="H14" s="64">
        <f t="shared" si="17"/>
        <v>370</v>
      </c>
      <c r="I14" s="64">
        <f t="shared" si="17"/>
        <v>800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542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150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447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20080</v>
      </c>
      <c r="E15" s="64">
        <v>5</v>
      </c>
      <c r="F15" s="64">
        <f t="shared" si="16"/>
        <v>80</v>
      </c>
      <c r="G15" s="64">
        <f t="shared" si="17"/>
        <v>240</v>
      </c>
      <c r="H15" s="64">
        <f t="shared" si="17"/>
        <v>560</v>
      </c>
      <c r="I15" s="64">
        <f t="shared" si="17"/>
        <v>1200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543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200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448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26773</v>
      </c>
      <c r="E16" s="64">
        <v>10</v>
      </c>
      <c r="F16" s="64">
        <f t="shared" si="16"/>
        <v>100</v>
      </c>
      <c r="G16" s="64">
        <f t="shared" si="17"/>
        <v>320</v>
      </c>
      <c r="H16" s="64">
        <f t="shared" si="17"/>
        <v>740</v>
      </c>
      <c r="I16" s="64">
        <f t="shared" si="17"/>
        <v>1600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544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200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449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33466</v>
      </c>
      <c r="E17" s="64">
        <v>10</v>
      </c>
      <c r="F17" s="64">
        <f t="shared" si="16"/>
        <v>130</v>
      </c>
      <c r="G17" s="64">
        <f t="shared" si="17"/>
        <v>400</v>
      </c>
      <c r="H17" s="64">
        <f t="shared" si="17"/>
        <v>930</v>
      </c>
      <c r="I17" s="64">
        <f t="shared" si="17"/>
        <v>2000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545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250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450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40160</v>
      </c>
      <c r="E18" s="64">
        <v>10</v>
      </c>
      <c r="F18" s="64">
        <f t="shared" si="16"/>
        <v>160</v>
      </c>
      <c r="G18" s="64">
        <f t="shared" si="17"/>
        <v>480</v>
      </c>
      <c r="H18" s="64">
        <f t="shared" si="17"/>
        <v>1120</v>
      </c>
      <c r="I18" s="64">
        <f t="shared" si="17"/>
        <v>2400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546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300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451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43504</v>
      </c>
      <c r="E19" s="64">
        <v>20</v>
      </c>
      <c r="F19" s="64">
        <f t="shared" si="16"/>
        <v>160</v>
      </c>
      <c r="G19" s="64">
        <f t="shared" si="17"/>
        <v>520</v>
      </c>
      <c r="H19" s="64">
        <f t="shared" si="17"/>
        <v>1200</v>
      </c>
      <c r="I19" s="64">
        <f t="shared" si="17"/>
        <v>2600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547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452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49719</v>
      </c>
      <c r="E20" s="64">
        <v>20</v>
      </c>
      <c r="F20" s="64">
        <f t="shared" si="16"/>
        <v>180</v>
      </c>
      <c r="G20" s="64">
        <f t="shared" si="17"/>
        <v>580</v>
      </c>
      <c r="H20" s="64">
        <f t="shared" si="17"/>
        <v>1380</v>
      </c>
      <c r="I20" s="64">
        <f t="shared" si="17"/>
        <v>2980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548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80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453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55934</v>
      </c>
      <c r="E21" s="64">
        <v>20</v>
      </c>
      <c r="F21" s="64">
        <f t="shared" si="16"/>
        <v>220</v>
      </c>
      <c r="G21" s="64">
        <f t="shared" si="17"/>
        <v>660</v>
      </c>
      <c r="H21" s="64">
        <f t="shared" si="17"/>
        <v>1560</v>
      </c>
      <c r="I21" s="64">
        <f t="shared" si="17"/>
        <v>3340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549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100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454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62149</v>
      </c>
      <c r="E22" s="64">
        <v>20</v>
      </c>
      <c r="F22" s="64">
        <f t="shared" si="16"/>
        <v>240</v>
      </c>
      <c r="G22" s="64">
        <f t="shared" si="17"/>
        <v>740</v>
      </c>
      <c r="H22" s="64">
        <f t="shared" si="17"/>
        <v>1740</v>
      </c>
      <c r="I22" s="64">
        <f t="shared" si="17"/>
        <v>3720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550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130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455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74579</v>
      </c>
      <c r="E23" s="64">
        <v>50</v>
      </c>
      <c r="F23" s="64">
        <f t="shared" si="16"/>
        <v>250</v>
      </c>
      <c r="G23" s="64">
        <f t="shared" si="17"/>
        <v>850</v>
      </c>
      <c r="H23" s="64">
        <f t="shared" si="17"/>
        <v>2050</v>
      </c>
      <c r="I23" s="64">
        <f t="shared" si="17"/>
        <v>4450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551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160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456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45547</v>
      </c>
      <c r="E24" s="64">
        <v>50</v>
      </c>
      <c r="F24" s="64">
        <f t="shared" si="16"/>
        <v>150</v>
      </c>
      <c r="G24" s="64">
        <f t="shared" si="17"/>
        <v>500</v>
      </c>
      <c r="H24" s="64">
        <f t="shared" si="17"/>
        <v>1250</v>
      </c>
      <c r="I24" s="64">
        <f t="shared" si="17"/>
        <v>2700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552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160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457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53138</v>
      </c>
      <c r="E25" s="64">
        <v>50</v>
      </c>
      <c r="F25" s="64">
        <f t="shared" si="16"/>
        <v>200</v>
      </c>
      <c r="G25" s="64">
        <f t="shared" si="17"/>
        <v>600</v>
      </c>
      <c r="H25" s="64">
        <f t="shared" si="17"/>
        <v>1450</v>
      </c>
      <c r="I25" s="64">
        <f t="shared" si="17"/>
        <v>3150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553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180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458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60730</v>
      </c>
      <c r="E26" s="64">
        <v>50</v>
      </c>
      <c r="F26" s="64">
        <f t="shared" si="16"/>
        <v>200</v>
      </c>
      <c r="G26" s="64">
        <f t="shared" si="17"/>
        <v>700</v>
      </c>
      <c r="H26" s="64">
        <f t="shared" si="17"/>
        <v>1700</v>
      </c>
      <c r="I26" s="64">
        <f t="shared" si="17"/>
        <v>3600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554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220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459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68321</v>
      </c>
      <c r="E27" s="64">
        <v>50</v>
      </c>
      <c r="F27" s="64">
        <f t="shared" si="16"/>
        <v>250</v>
      </c>
      <c r="G27" s="64">
        <f t="shared" si="17"/>
        <v>800</v>
      </c>
      <c r="H27" s="64">
        <f t="shared" si="17"/>
        <v>1900</v>
      </c>
      <c r="I27" s="64">
        <f t="shared" si="17"/>
        <v>4050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555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240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460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75912</v>
      </c>
      <c r="E28" s="64">
        <v>100</v>
      </c>
      <c r="F28" s="64">
        <f t="shared" si="16"/>
        <v>300</v>
      </c>
      <c r="G28" s="64">
        <f t="shared" si="17"/>
        <v>900</v>
      </c>
      <c r="H28" s="64">
        <f t="shared" si="17"/>
        <v>2100</v>
      </c>
      <c r="I28" s="64">
        <f t="shared" si="17"/>
        <v>4500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556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250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461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99423</v>
      </c>
      <c r="E29" s="64">
        <v>100</v>
      </c>
      <c r="F29" s="64">
        <f t="shared" si="16"/>
        <v>300</v>
      </c>
      <c r="G29" s="64">
        <f t="shared" si="17"/>
        <v>1100</v>
      </c>
      <c r="H29" s="64">
        <f t="shared" si="17"/>
        <v>2700</v>
      </c>
      <c r="I29" s="64">
        <f t="shared" si="17"/>
        <v>5900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557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150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462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108461</v>
      </c>
      <c r="E30" s="64">
        <v>100</v>
      </c>
      <c r="F30" s="64">
        <f t="shared" si="16"/>
        <v>400</v>
      </c>
      <c r="G30" s="64">
        <f t="shared" ref="G30:I34" si="22">INT($D30*G$12/$E30)*$E30</f>
        <v>1300</v>
      </c>
      <c r="H30" s="64">
        <f t="shared" si="22"/>
        <v>3000</v>
      </c>
      <c r="I30" s="64">
        <f t="shared" si="22"/>
        <v>6500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558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200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463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117500</v>
      </c>
      <c r="E31" s="64">
        <v>100</v>
      </c>
      <c r="F31" s="64">
        <f t="shared" si="16"/>
        <v>400</v>
      </c>
      <c r="G31" s="64">
        <f t="shared" si="22"/>
        <v>1400</v>
      </c>
      <c r="H31" s="64">
        <f t="shared" si="22"/>
        <v>3200</v>
      </c>
      <c r="I31" s="64">
        <f t="shared" si="22"/>
        <v>7000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559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200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464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126538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3500</v>
      </c>
      <c r="I32" s="64">
        <f t="shared" si="22"/>
        <v>7500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560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250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465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144615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4000</v>
      </c>
      <c r="I33" s="64">
        <f t="shared" si="22"/>
        <v>8600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561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300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466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180769</v>
      </c>
      <c r="E34" s="64">
        <v>100</v>
      </c>
      <c r="F34" s="64">
        <f t="shared" si="16"/>
        <v>700</v>
      </c>
      <c r="G34" s="64">
        <f t="shared" si="22"/>
        <v>2100</v>
      </c>
      <c r="H34" s="64">
        <f t="shared" si="22"/>
        <v>5000</v>
      </c>
      <c r="I34" s="64">
        <f t="shared" si="22"/>
        <v>10800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562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467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563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240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468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564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320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469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565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400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470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566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480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471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567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520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472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568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580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473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569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660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474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570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740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475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571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850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476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572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500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447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573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600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448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574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700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449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800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450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900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451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452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80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453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100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454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130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455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160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456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160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457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180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458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220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459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240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460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250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461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150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462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200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463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200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464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250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465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300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466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467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80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468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100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469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130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470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160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471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160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472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180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473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220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474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240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475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250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476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150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447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200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448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200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449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250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450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300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451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452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80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453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100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454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130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455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160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456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160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457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180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458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220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459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240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460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250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461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150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462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200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463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200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464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250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465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300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466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467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240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468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320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469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400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470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480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471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520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472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580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473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660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474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740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475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850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476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500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600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700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800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900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560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740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930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1120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1200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1380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1560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1740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2050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1250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1450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1700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1900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2100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80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100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130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160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160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180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220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240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250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150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200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200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250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300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300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240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320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400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480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520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580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660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740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850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500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600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700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800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900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1100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1400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2100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240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320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400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480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520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580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660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740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850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500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600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700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800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900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1100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1400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2100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560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740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930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1120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1200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1380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1560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1740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2050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1250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1450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1700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1900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2100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2700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3000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3200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3500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4000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5000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560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740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930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1120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1200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1380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1560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1740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2050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1250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1450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1700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1900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2100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2700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3000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3200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3500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4000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5000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1200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1600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2000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2400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2600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2980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3340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3720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4450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2700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3150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3600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4050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4500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5900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6500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7000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7500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8600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10800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80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100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130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160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160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180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220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240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250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150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200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200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250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300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300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80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100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130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160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160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180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220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240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250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150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200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200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250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300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300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240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320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400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480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520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580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660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740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850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500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600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700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800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900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1100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1400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2100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240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320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400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480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520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580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660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740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850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500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600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700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800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900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1100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1400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2100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240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320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400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480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520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580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660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740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850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500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600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700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800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900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1100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1400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2100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560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740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930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1120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1200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1380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1560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1740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2050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1250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1450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1700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1900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2100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2700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3000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3200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3500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4000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5000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80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100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130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160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160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180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220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240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250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150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200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200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250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300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300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80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100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130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160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160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180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220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240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250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150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200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200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250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300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300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240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320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400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480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520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580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660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740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850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500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600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700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800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900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1100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1400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2100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240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320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400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480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520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580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660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740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850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500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600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700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800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900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1100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1400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2100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240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320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400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480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520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580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660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740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850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500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600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700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800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900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1100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1400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2100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560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740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930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1120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1200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1380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1560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1740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2050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1250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1450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1700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1900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2100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2700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3000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3200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3500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4000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5000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240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320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400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480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520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580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660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740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850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500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600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700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800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900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1100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1400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2100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240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320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400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480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520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580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660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740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850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500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600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700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800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900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1100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1400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2100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240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320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400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480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520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580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660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740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850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500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600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700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800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900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1100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1400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2100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560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740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930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1120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1200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1380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1560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1740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2050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1250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1450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1700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1900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2100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2700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3000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3200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3500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4000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5000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560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740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930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1120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1200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1380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1560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1740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2050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1250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1450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1700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1900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2100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2700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3000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3200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3500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4000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5000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560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740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930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1120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1200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1380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1560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1740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2050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1250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1450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1700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1900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2100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2700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3000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3200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3500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4000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5000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1200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1600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2000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2400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2600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2980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3340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3720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4450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2700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3150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3600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4050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4500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5900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6500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7000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7500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8600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10800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1200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1600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2000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2400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2600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2980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3340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3720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4450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2700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3150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3600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4050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4500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5900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6500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7000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7500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8600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10800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240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320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400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480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520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580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660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740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850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500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600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700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800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900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1100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1400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2100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240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320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400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480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520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580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660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740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850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500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600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700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800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900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1100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1400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2100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240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320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400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480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520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580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660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740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850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500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600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700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800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900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1100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1400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2100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560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740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930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1120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1200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1380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1560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1740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2050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1250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1450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1700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1900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2100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2700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3000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3200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3500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4000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5000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560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740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930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1120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1200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1380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1560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1740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2050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1250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1450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1700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1900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2100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2700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3000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3200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3500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4000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5000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560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740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930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1120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1200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1380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1560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1740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2050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1250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1450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1700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1900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2100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2700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3000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3200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3500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4000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5000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1200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1600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2000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2400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2600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2980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3340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3720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4450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2700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3150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3600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4050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4500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5900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6500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7000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7500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8600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10800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1200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1600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2000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2400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2600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2980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3340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3720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4450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2700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3150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3600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4050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4500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5900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6500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7000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7500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8600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10800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workbookViewId="0">
      <selection activeCell="BD33" sqref="BD33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46" t="s">
        <v>743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O2" s="142" t="s">
        <v>705</v>
      </c>
      <c r="P2" s="142"/>
      <c r="Q2" s="142"/>
      <c r="R2" s="142"/>
      <c r="S2" s="142"/>
      <c r="T2" s="142"/>
      <c r="U2" s="142"/>
      <c r="W2" s="142" t="s">
        <v>722</v>
      </c>
      <c r="X2" s="142"/>
      <c r="Y2" s="142"/>
      <c r="Z2" s="142"/>
      <c r="AA2" s="142"/>
      <c r="AB2" s="142"/>
      <c r="AC2" s="142"/>
      <c r="AD2" s="142"/>
      <c r="AE2" s="142"/>
      <c r="AH2" s="142" t="s">
        <v>758</v>
      </c>
      <c r="AI2" s="142"/>
      <c r="AJ2" s="142"/>
      <c r="AK2" s="142"/>
      <c r="AL2" s="142"/>
      <c r="AM2" s="142"/>
      <c r="AN2" s="142"/>
      <c r="AO2" s="142"/>
    </row>
    <row r="3" spans="1:57" ht="17.25" x14ac:dyDescent="0.2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P3" s="12" t="s">
        <v>694</v>
      </c>
      <c r="Q3" s="12" t="s">
        <v>695</v>
      </c>
      <c r="R3" s="12" t="s">
        <v>696</v>
      </c>
      <c r="S3" s="12" t="s">
        <v>697</v>
      </c>
      <c r="T3" s="12" t="s">
        <v>698</v>
      </c>
      <c r="U3" s="12" t="s">
        <v>699</v>
      </c>
      <c r="X3" s="23" t="s">
        <v>721</v>
      </c>
      <c r="Y3" s="12" t="s">
        <v>694</v>
      </c>
      <c r="Z3" s="12" t="s">
        <v>695</v>
      </c>
      <c r="AA3" s="12" t="s">
        <v>696</v>
      </c>
      <c r="AB3" s="12" t="s">
        <v>697</v>
      </c>
      <c r="AC3" s="12" t="s">
        <v>698</v>
      </c>
      <c r="AD3" s="12" t="s">
        <v>699</v>
      </c>
      <c r="AE3" s="12" t="s">
        <v>735</v>
      </c>
      <c r="AH3" s="23" t="s">
        <v>759</v>
      </c>
      <c r="AI3" s="23" t="s">
        <v>760</v>
      </c>
      <c r="AK3" s="12" t="s">
        <v>767</v>
      </c>
      <c r="AL3" s="12" t="s">
        <v>768</v>
      </c>
      <c r="AN3" s="12" t="s">
        <v>769</v>
      </c>
      <c r="AO3" s="12" t="s">
        <v>768</v>
      </c>
      <c r="AX3" s="91" t="s">
        <v>783</v>
      </c>
      <c r="AY3" s="91" t="s">
        <v>784</v>
      </c>
      <c r="AZ3" s="91" t="s">
        <v>785</v>
      </c>
      <c r="BA3" s="91" t="s">
        <v>786</v>
      </c>
      <c r="BB3" s="91" t="s">
        <v>787</v>
      </c>
      <c r="BC3" s="91" t="s">
        <v>788</v>
      </c>
      <c r="BD3" s="91" t="s">
        <v>789</v>
      </c>
      <c r="BE3" s="91" t="s">
        <v>790</v>
      </c>
    </row>
    <row r="4" spans="1:57" ht="16.5" x14ac:dyDescent="0.2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O4" s="77" t="s">
        <v>700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706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762</v>
      </c>
      <c r="AI4" s="14">
        <f>金币总产!C29</f>
        <v>179650</v>
      </c>
      <c r="AK4" s="88" t="s">
        <v>694</v>
      </c>
      <c r="AL4" s="19">
        <v>0.5</v>
      </c>
      <c r="AN4" s="88" t="s">
        <v>770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46"/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O5" s="77" t="s">
        <v>701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707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763</v>
      </c>
      <c r="AI5" s="14">
        <f>金币总产!C30</f>
        <v>783500</v>
      </c>
      <c r="AK5" s="88" t="s">
        <v>695</v>
      </c>
      <c r="AL5" s="19">
        <v>0.7</v>
      </c>
      <c r="AN5" s="88" t="s">
        <v>771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46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O6" s="77" t="s">
        <v>702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708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764</v>
      </c>
      <c r="AI6" s="14">
        <f>金币总产!C31</f>
        <v>626500</v>
      </c>
      <c r="AK6" s="88" t="s">
        <v>696</v>
      </c>
      <c r="AL6" s="19">
        <v>0.9</v>
      </c>
      <c r="AN6" s="88" t="s">
        <v>772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46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O7" s="77" t="s">
        <v>703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709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765</v>
      </c>
      <c r="AI7" s="14">
        <f>金币总产!C32</f>
        <v>867575</v>
      </c>
      <c r="AK7" s="88" t="s">
        <v>697</v>
      </c>
      <c r="AL7" s="19">
        <v>1</v>
      </c>
      <c r="AN7" s="88" t="s">
        <v>773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46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O8" s="77" t="s">
        <v>704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710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766</v>
      </c>
      <c r="AI8" s="14">
        <f>金币总产!C33</f>
        <v>1943275</v>
      </c>
      <c r="AK8" s="88" t="s">
        <v>698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46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O9" s="90" t="s">
        <v>794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711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699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46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W10" s="71" t="s">
        <v>712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46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W11" s="71" t="s">
        <v>713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46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O12" s="142" t="s">
        <v>741</v>
      </c>
      <c r="P12" s="142"/>
      <c r="Q12" s="142"/>
      <c r="R12" s="142"/>
      <c r="S12" s="142"/>
      <c r="T12" s="142"/>
      <c r="U12" s="142"/>
      <c r="W12" s="71" t="s">
        <v>714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774</v>
      </c>
      <c r="AI12" s="12" t="s">
        <v>775</v>
      </c>
      <c r="AJ12" s="12" t="s">
        <v>776</v>
      </c>
      <c r="AK12" s="12" t="s">
        <v>777</v>
      </c>
      <c r="AL12" s="12" t="s">
        <v>778</v>
      </c>
      <c r="AN12" s="12" t="s">
        <v>781</v>
      </c>
      <c r="AO12" s="12" t="s">
        <v>779</v>
      </c>
      <c r="AP12" s="12" t="s">
        <v>780</v>
      </c>
      <c r="AQ12" s="12" t="s">
        <v>782</v>
      </c>
      <c r="AR12" s="12" t="s">
        <v>774</v>
      </c>
      <c r="AS12" s="12" t="s">
        <v>800</v>
      </c>
      <c r="AT12" s="12" t="s">
        <v>778</v>
      </c>
      <c r="AU12" s="12" t="s">
        <v>801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P13" s="12" t="s">
        <v>694</v>
      </c>
      <c r="Q13" s="12" t="s">
        <v>695</v>
      </c>
      <c r="R13" s="12" t="s">
        <v>696</v>
      </c>
      <c r="S13" s="12" t="s">
        <v>697</v>
      </c>
      <c r="T13" s="12" t="s">
        <v>698</v>
      </c>
      <c r="U13" s="12" t="s">
        <v>699</v>
      </c>
      <c r="W13" s="71" t="s">
        <v>715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179650</v>
      </c>
      <c r="AL13" s="88">
        <f>INT($AK$13*AJ13)</f>
        <v>219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46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O14" s="90" t="s">
        <v>600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716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438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1</v>
      </c>
      <c r="AU14" s="94">
        <f>IF(AR14&gt;0,SUMIFS(AT$13:AT14,AQ$13:AQ14,"="&amp;AQ14),"[x]")</f>
        <v>1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46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717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657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2</v>
      </c>
      <c r="AU15" s="94">
        <f>IF(AR15&gt;0,SUMIFS(AT$13:AT15,AQ$13:AQ15,"="&amp;AQ15),"[x]")</f>
        <v>3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O16" s="90" t="s">
        <v>602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718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876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3</v>
      </c>
      <c r="AU16" s="94">
        <f>IF(AR16&gt;0,SUMIFS(AT$13:AT16,AQ$13:AQ16,"="&amp;AQ16),"[x]")</f>
        <v>6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O17" s="90" t="s">
        <v>603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719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1095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4</v>
      </c>
      <c r="AU17" s="94">
        <f>IF(AR17&gt;0,SUMIFS(AT$13:AT17,AQ$13:AQ17,"="&amp;AQ17),"[x]")</f>
        <v>10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O18" s="90" t="s">
        <v>734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720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1314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5</v>
      </c>
      <c r="AU18" s="94">
        <f>IF(AR18&gt;0,SUMIFS(AT$13:AT18,AQ$13:AQ18,"="&amp;AQ18),"[x]")</f>
        <v>15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O19" s="83" t="s">
        <v>742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723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1533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6</v>
      </c>
      <c r="AU19" s="94">
        <f>IF(AR19&gt;0,SUMIFS(AT$13:AT19,AQ$13:AQ19,"="&amp;AQ19),"[x]")</f>
        <v>21</v>
      </c>
    </row>
    <row r="20" spans="1:57" ht="16.5" x14ac:dyDescent="0.2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724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1752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7</v>
      </c>
      <c r="AU20" s="94">
        <f>IF(AR20&gt;0,SUMIFS(AT$13:AT20,AQ$13:AQ20,"="&amp;AQ20),"[x]")</f>
        <v>28</v>
      </c>
    </row>
    <row r="21" spans="1:57" ht="16.5" x14ac:dyDescent="0.2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W21" s="80" t="s">
        <v>725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1971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9</v>
      </c>
      <c r="AU21" s="94">
        <f>IF(AR21&gt;0,SUMIFS(AT$13:AT21,AQ$13:AQ21,"="&amp;AQ21),"[x]")</f>
        <v>37</v>
      </c>
    </row>
    <row r="22" spans="1:57" ht="16.5" x14ac:dyDescent="0.2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726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2190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10</v>
      </c>
      <c r="AU22" s="94">
        <f>IF(AR22&gt;0,SUMIFS(AT$13:AT22,AQ$13:AQ22,"="&amp;AQ22),"[x]")</f>
        <v>47</v>
      </c>
    </row>
    <row r="23" spans="1:57" ht="16.5" x14ac:dyDescent="0.2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O23" s="15"/>
      <c r="P23" s="15"/>
      <c r="Q23" s="15"/>
      <c r="R23" s="15"/>
      <c r="S23" s="15"/>
      <c r="T23" s="15"/>
      <c r="U23" s="15"/>
      <c r="W23" s="80" t="s">
        <v>727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2409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11</v>
      </c>
      <c r="AU23" s="94">
        <f>IF(AR23&gt;0,SUMIFS(AT$13:AT23,AQ$13:AQ23,"="&amp;AQ23),"[x]")</f>
        <v>58</v>
      </c>
    </row>
    <row r="24" spans="1:57" ht="16.5" x14ac:dyDescent="0.2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O24" s="15"/>
      <c r="P24" s="15"/>
      <c r="Q24" s="15"/>
      <c r="R24" s="15"/>
      <c r="S24" s="15"/>
      <c r="T24" s="15"/>
      <c r="U24" s="15"/>
      <c r="W24" s="80" t="s">
        <v>733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2629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12</v>
      </c>
      <c r="AU24" s="94">
        <f>IF(AR24&gt;0,SUMIFS(AT$13:AT24,AQ$13:AQ24,"="&amp;AQ24),"[x]")</f>
        <v>70</v>
      </c>
    </row>
    <row r="25" spans="1:57" ht="16.5" x14ac:dyDescent="0.2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O25" s="15"/>
      <c r="P25" s="15"/>
      <c r="Q25" s="15"/>
      <c r="R25" s="15"/>
      <c r="S25" s="15"/>
      <c r="T25" s="15"/>
      <c r="U25" s="15"/>
      <c r="W25" s="80" t="s">
        <v>728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2848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13</v>
      </c>
      <c r="AU25" s="94">
        <f>IF(AR25&gt;0,SUMIFS(AT$13:AT25,AQ$13:AQ25,"="&amp;AQ25),"[x]")</f>
        <v>83</v>
      </c>
    </row>
    <row r="26" spans="1:57" ht="16.5" x14ac:dyDescent="0.2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W26" s="80" t="s">
        <v>729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3067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14</v>
      </c>
      <c r="AU26" s="94">
        <f>IF(AR26&gt;0,SUMIFS(AT$13:AT26,AQ$13:AQ26,"="&amp;AQ26),"[x]")</f>
        <v>97</v>
      </c>
    </row>
    <row r="27" spans="1:57" ht="16.5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W27" s="80" t="s">
        <v>730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3286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15</v>
      </c>
      <c r="AU27" s="94">
        <f>IF(AR27&gt;0,SUMIFS(AT$13:AT27,AQ$13:AQ27,"="&amp;AQ27),"[x]")</f>
        <v>112</v>
      </c>
    </row>
    <row r="28" spans="1:57" ht="16.5" x14ac:dyDescent="0.2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W28" s="80" t="s">
        <v>731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3505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17</v>
      </c>
      <c r="AU28" s="94">
        <f>IF(AR28&gt;0,SUMIFS(AT$13:AT28,AQ$13:AQ28,"="&amp;AQ28),"[x]")</f>
        <v>129</v>
      </c>
    </row>
    <row r="29" spans="1:57" ht="16.5" x14ac:dyDescent="0.2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W29" s="80" t="s">
        <v>732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3724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18</v>
      </c>
      <c r="AU29" s="94">
        <f>IF(AR29&gt;0,SUMIFS(AT$13:AT29,AQ$13:AQ29,"="&amp;AQ29),"[x]")</f>
        <v>147</v>
      </c>
    </row>
    <row r="30" spans="1:57" ht="14.25" customHeight="1" x14ac:dyDescent="0.2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3943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19</v>
      </c>
      <c r="AU30" s="94">
        <f>IF(AR30&gt;0,SUMIFS(AT$13:AT30,AQ$13:AQ30,"="&amp;AQ30),"[x]")</f>
        <v>166</v>
      </c>
    </row>
    <row r="31" spans="1:57" ht="14.25" customHeight="1" x14ac:dyDescent="0.2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4162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20</v>
      </c>
      <c r="AU31" s="94">
        <f>IF(AR31&gt;0,SUMIFS(AT$13:AT31,AQ$13:AQ31,"="&amp;AQ31),"[x]")</f>
        <v>186</v>
      </c>
    </row>
    <row r="32" spans="1:57" ht="14.25" customHeight="1" x14ac:dyDescent="0.2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4381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21</v>
      </c>
      <c r="AU32" s="94">
        <f>IF(AR32&gt;0,SUMIFS(AT$13:AT32,AQ$13:AQ32,"="&amp;AQ32),"[x]")</f>
        <v>207</v>
      </c>
    </row>
    <row r="33" spans="1:47" ht="14.25" customHeight="1" x14ac:dyDescent="0.2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4600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22</v>
      </c>
      <c r="AU33" s="94">
        <f>IF(AR33&gt;0,SUMIFS(AT$13:AT33,AQ$13:AQ33,"="&amp;AQ33),"[x]")</f>
        <v>229</v>
      </c>
    </row>
    <row r="34" spans="1:47" ht="14.25" customHeight="1" x14ac:dyDescent="0.2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4819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23</v>
      </c>
      <c r="AU34" s="94">
        <f>IF(AR34&gt;0,SUMIFS(AT$13:AT34,AQ$13:AQ34,"="&amp;AQ34),"[x]")</f>
        <v>252</v>
      </c>
    </row>
    <row r="35" spans="1:47" ht="14.25" customHeight="1" x14ac:dyDescent="0.2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5038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25</v>
      </c>
      <c r="AU35" s="94">
        <f>IF(AR35&gt;0,SUMIFS(AT$13:AT35,AQ$13:AQ35,"="&amp;AQ35),"[x]")</f>
        <v>277</v>
      </c>
    </row>
    <row r="36" spans="1:47" ht="14.25" customHeight="1" x14ac:dyDescent="0.2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5258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26</v>
      </c>
      <c r="AU36" s="94">
        <f>IF(AR36&gt;0,SUMIFS(AT$13:AT36,AQ$13:AQ36,"="&amp;AQ36),"[x]")</f>
        <v>303</v>
      </c>
    </row>
    <row r="37" spans="1:47" ht="14.25" customHeight="1" x14ac:dyDescent="0.2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5477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27</v>
      </c>
      <c r="AU37" s="94">
        <f>IF(AR37&gt;0,SUMIFS(AT$13:AT37,AQ$13:AQ37,"="&amp;AQ37),"[x]")</f>
        <v>330</v>
      </c>
    </row>
    <row r="38" spans="1:47" ht="16.5" x14ac:dyDescent="0.2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5696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28</v>
      </c>
      <c r="AU38" s="94">
        <f>IF(AR38&gt;0,SUMIFS(AT$13:AT38,AQ$13:AQ38,"="&amp;AQ38),"[x]")</f>
        <v>358</v>
      </c>
    </row>
    <row r="39" spans="1:47" ht="16.5" x14ac:dyDescent="0.2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5915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29</v>
      </c>
      <c r="AU39" s="94">
        <f>IF(AR39&gt;0,SUMIFS(AT$13:AT39,AQ$13:AQ39,"="&amp;AQ39),"[x]")</f>
        <v>387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6134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30</v>
      </c>
      <c r="AU40" s="94">
        <f>IF(AR40&gt;0,SUMIFS(AT$13:AT40,AQ$13:AQ40,"="&amp;AQ40),"[x]")</f>
        <v>417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6353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31</v>
      </c>
      <c r="AU41" s="94">
        <f>IF(AR41&gt;0,SUMIFS(AT$13:AT41,AQ$13:AQ41,"="&amp;AQ41),"[x]")</f>
        <v>448</v>
      </c>
    </row>
    <row r="42" spans="1:47" ht="20.25" x14ac:dyDescent="0.2">
      <c r="A42" s="142" t="s">
        <v>736</v>
      </c>
      <c r="B42" s="142"/>
      <c r="C42" s="142"/>
      <c r="D42" s="142"/>
      <c r="E42" s="142"/>
      <c r="F42" s="142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6572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33</v>
      </c>
      <c r="AU42" s="94">
        <f>IF(AR42&gt;0,SUMIFS(AT$13:AT42,AQ$13:AQ42,"="&amp;AQ42),"[x]")</f>
        <v>481</v>
      </c>
    </row>
    <row r="43" spans="1:47" ht="17.25" x14ac:dyDescent="0.2">
      <c r="B43" s="12" t="s">
        <v>600</v>
      </c>
      <c r="C43" s="12" t="s">
        <v>689</v>
      </c>
      <c r="D43" s="12" t="s">
        <v>602</v>
      </c>
      <c r="E43" s="12" t="s">
        <v>690</v>
      </c>
      <c r="F43" s="12" t="s">
        <v>691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6791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34</v>
      </c>
      <c r="AU43" s="94">
        <f>IF(AR43&gt;0,SUMIFS(AT$13:AT43,AQ$13:AQ43,"="&amp;AQ43),"[x]")</f>
        <v>515</v>
      </c>
    </row>
    <row r="44" spans="1:47" ht="16.5" x14ac:dyDescent="0.2">
      <c r="A44" s="82" t="s">
        <v>693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7010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35</v>
      </c>
      <c r="AU44" s="94">
        <f>IF(AR44&gt;0,SUMIFS(AT$13:AT44,AQ$13:AQ44,"="&amp;AQ44),"[x]")</f>
        <v>550</v>
      </c>
    </row>
    <row r="45" spans="1:47" ht="16.5" x14ac:dyDescent="0.2">
      <c r="A45" s="82" t="s">
        <v>692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7229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36</v>
      </c>
      <c r="AU45" s="94">
        <f>IF(AR45&gt;0,SUMIFS(AT$13:AT45,AQ$13:AQ45,"="&amp;AQ45),"[x]")</f>
        <v>586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7448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37</v>
      </c>
      <c r="AU46" s="94">
        <f>IF(AR46&gt;0,SUMIFS(AT$13:AT46,AQ$13:AQ46,"="&amp;AQ46),"[x]")</f>
        <v>623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7667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38</v>
      </c>
      <c r="AU47" s="94">
        <f>IF(AR47&gt;0,SUMIFS(AT$13:AT47,AQ$13:AQ47,"="&amp;AQ47),"[x]")</f>
        <v>661</v>
      </c>
    </row>
    <row r="48" spans="1:47" ht="20.25" x14ac:dyDescent="0.2">
      <c r="A48" s="142" t="s">
        <v>737</v>
      </c>
      <c r="B48" s="142"/>
      <c r="C48" s="142"/>
      <c r="D48" s="142"/>
      <c r="E48" s="142"/>
      <c r="F48" s="142"/>
      <c r="G48" s="142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7887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39</v>
      </c>
      <c r="AU48" s="94">
        <f>IF(AR48&gt;0,SUMIFS(AT$13:AT48,AQ$13:AQ48,"="&amp;AQ48),"[x]")</f>
        <v>700</v>
      </c>
    </row>
    <row r="49" spans="1:47" ht="17.25" x14ac:dyDescent="0.2">
      <c r="B49" s="12" t="s">
        <v>694</v>
      </c>
      <c r="C49" s="12" t="s">
        <v>695</v>
      </c>
      <c r="D49" s="12" t="s">
        <v>696</v>
      </c>
      <c r="E49" s="12" t="s">
        <v>697</v>
      </c>
      <c r="F49" s="12" t="s">
        <v>698</v>
      </c>
      <c r="G49" s="12" t="s">
        <v>699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8106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41</v>
      </c>
      <c r="AU49" s="94">
        <f>IF(AR49&gt;0,SUMIFS(AT$13:AT49,AQ$13:AQ49,"="&amp;AQ49),"[x]")</f>
        <v>741</v>
      </c>
    </row>
    <row r="50" spans="1:47" ht="16.5" x14ac:dyDescent="0.2">
      <c r="A50" s="82" t="s">
        <v>738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8325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42</v>
      </c>
      <c r="AU50" s="94">
        <f>IF(AR50&gt;0,SUMIFS(AT$13:AT50,AQ$13:AQ50,"="&amp;AQ50),"[x]")</f>
        <v>783</v>
      </c>
    </row>
    <row r="51" spans="1:47" ht="16.5" x14ac:dyDescent="0.2">
      <c r="A51" s="82" t="s">
        <v>739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8544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43</v>
      </c>
      <c r="AU51" s="94">
        <f>IF(AR51&gt;0,SUMIFS(AT$13:AT51,AQ$13:AQ51,"="&amp;AQ51),"[x]")</f>
        <v>826</v>
      </c>
    </row>
    <row r="52" spans="1:47" ht="16.5" x14ac:dyDescent="0.2">
      <c r="A52" s="82" t="s">
        <v>740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8763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44</v>
      </c>
      <c r="AU52" s="94">
        <f>IF(AR52&gt;0,SUMIFS(AT$13:AT52,AQ$13:AQ52,"="&amp;AQ52),"[x]")</f>
        <v>870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783500</v>
      </c>
      <c r="AL53" s="88">
        <f>INT($AK$53*AJ53)</f>
        <v>3997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45</v>
      </c>
      <c r="AU53" s="94">
        <f>IF(AR53&gt;0,SUMIFS(AT$13:AT53,AQ$13:AQ53,"="&amp;AQ53),"[x]")</f>
        <v>915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4796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20</v>
      </c>
      <c r="AU54" s="94">
        <f>IF(AR54&gt;0,SUMIFS(AT$13:AT54,AQ$13:AQ54,"="&amp;AQ54),"[x]")</f>
        <v>935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5596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24</v>
      </c>
      <c r="AU55" s="94">
        <f>IF(AR55&gt;0,SUMIFS(AT$13:AT55,AQ$13:AQ55,"="&amp;AQ55),"[x]")</f>
        <v>959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6395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29</v>
      </c>
      <c r="AU56" s="94">
        <f>IF(AR56&gt;0,SUMIFS(AT$13:AT56,AQ$13:AQ56,"="&amp;AQ56),"[x]")</f>
        <v>988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7195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33</v>
      </c>
      <c r="AU57" s="94">
        <f>IF(AR57&gt;0,SUMIFS(AT$13:AT57,AQ$13:AQ57,"="&amp;AQ57),"[x]")</f>
        <v>1021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7994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37</v>
      </c>
      <c r="AU58" s="94">
        <f>IF(AR58&gt;0,SUMIFS(AT$13:AT58,AQ$13:AQ58,"="&amp;AQ58),"[x]")</f>
        <v>1058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8794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41</v>
      </c>
      <c r="AU59" s="94">
        <f>IF(AR59&gt;0,SUMIFS(AT$13:AT59,AQ$13:AQ59,"="&amp;AQ59),"[x]")</f>
        <v>1099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9593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45</v>
      </c>
      <c r="AU60" s="94">
        <f>IF(AR60&gt;0,SUMIFS(AT$13:AT60,AQ$13:AQ60,"="&amp;AQ60),"[x]")</f>
        <v>1144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10393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49</v>
      </c>
      <c r="AU61" s="94">
        <f>IF(AR61&gt;0,SUMIFS(AT$13:AT61,AQ$13:AQ61,"="&amp;AQ61),"[x]")</f>
        <v>1193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11192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54</v>
      </c>
      <c r="AU62" s="94">
        <f>IF(AR62&gt;0,SUMIFS(AT$13:AT62,AQ$13:AQ62,"="&amp;AQ62),"[x]")</f>
        <v>1247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11992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58</v>
      </c>
      <c r="AU63" s="94">
        <f>IF(AR63&gt;0,SUMIFS(AT$13:AT63,AQ$13:AQ63,"="&amp;AQ63),"[x]")</f>
        <v>1305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12791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62</v>
      </c>
      <c r="AU64" s="94">
        <f>IF(AR64&gt;0,SUMIFS(AT$13:AT64,AQ$13:AQ64,"="&amp;AQ64),"[x]")</f>
        <v>1367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13591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66</v>
      </c>
      <c r="AU65" s="94">
        <f>IF(AR65&gt;0,SUMIFS(AT$13:AT65,AQ$13:AQ65,"="&amp;AQ65),"[x]")</f>
        <v>1433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14390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70</v>
      </c>
      <c r="AU66" s="94">
        <f>IF(AR66&gt;0,SUMIFS(AT$13:AT66,AQ$13:AQ66,"="&amp;AQ66),"[x]")</f>
        <v>1503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15190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74</v>
      </c>
      <c r="AU67" s="94">
        <f>IF(AR67&gt;0,SUMIFS(AT$13:AT67,AQ$13:AQ67,"="&amp;AQ67),"[x]")</f>
        <v>1577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15989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79</v>
      </c>
      <c r="AU68" s="94">
        <f>IF(AR68&gt;0,SUMIFS(AT$13:AT68,AQ$13:AQ68,"="&amp;AQ68),"[x]")</f>
        <v>1656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16789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83</v>
      </c>
      <c r="AU69" s="94">
        <f>IF(AR69&gt;0,SUMIFS(AT$13:AT69,AQ$13:AQ69,"="&amp;AQ69),"[x]")</f>
        <v>1739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17588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87</v>
      </c>
      <c r="AU70" s="94">
        <f>IF(AR70&gt;0,SUMIFS(AT$13:AT70,AQ$13:AQ70,"="&amp;AQ70),"[x]")</f>
        <v>1826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18388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91</v>
      </c>
      <c r="AU71" s="94">
        <f>IF(AR71&gt;0,SUMIFS(AT$13:AT71,AQ$13:AQ71,"="&amp;AQ71),"[x]")</f>
        <v>1917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19187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95</v>
      </c>
      <c r="AU72" s="94">
        <f>IF(AR72&gt;0,SUMIFS(AT$13:AT72,AQ$13:AQ72,"="&amp;AQ72),"[x]")</f>
        <v>2012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19987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99</v>
      </c>
      <c r="AU73" s="94">
        <f>IF(AR73&gt;0,SUMIFS(AT$13:AT73,AQ$13:AQ73,"="&amp;AQ73),"[x]")</f>
        <v>2111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20786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104</v>
      </c>
      <c r="AU74" s="94">
        <f>IF(AR74&gt;0,SUMIFS(AT$13:AT74,AQ$13:AQ74,"="&amp;AQ74),"[x]")</f>
        <v>2215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21586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108</v>
      </c>
      <c r="AU75" s="94">
        <f>IF(AR75&gt;0,SUMIFS(AT$13:AT75,AQ$13:AQ75,"="&amp;AQ75),"[x]")</f>
        <v>2323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22385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112</v>
      </c>
      <c r="AU76" s="94">
        <f>IF(AR76&gt;0,SUMIFS(AT$13:AT76,AQ$13:AQ76,"="&amp;AQ76),"[x]")</f>
        <v>2435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23185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116</v>
      </c>
      <c r="AU77" s="94">
        <f>IF(AR77&gt;0,SUMIFS(AT$13:AT77,AQ$13:AQ77,"="&amp;AQ77),"[x]")</f>
        <v>2551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23984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120</v>
      </c>
      <c r="AU78" s="94">
        <f>IF(AR78&gt;0,SUMIFS(AT$13:AT78,AQ$13:AQ78,"="&amp;AQ78),"[x]")</f>
        <v>2671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24784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124</v>
      </c>
      <c r="AU79" s="94">
        <f>IF(AR79&gt;0,SUMIFS(AT$13:AT79,AQ$13:AQ79,"="&amp;AQ79),"[x]")</f>
        <v>2795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25583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129</v>
      </c>
      <c r="AU80" s="94">
        <f>IF(AR80&gt;0,SUMIFS(AT$13:AT80,AQ$13:AQ80,"="&amp;AQ80),"[x]")</f>
        <v>2924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26383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133</v>
      </c>
      <c r="AU81" s="94">
        <f>IF(AR81&gt;0,SUMIFS(AT$13:AT81,AQ$13:AQ81,"="&amp;AQ81),"[x]")</f>
        <v>3057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27182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137</v>
      </c>
      <c r="AU82" s="94">
        <f>IF(AR82&gt;0,SUMIFS(AT$13:AT82,AQ$13:AQ82,"="&amp;AQ82),"[x]")</f>
        <v>3194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27982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141</v>
      </c>
      <c r="AU83" s="94">
        <f>IF(AR83&gt;0,SUMIFS(AT$13:AT83,AQ$13:AQ83,"="&amp;AQ83),"[x]")</f>
        <v>3335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28781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145</v>
      </c>
      <c r="AU84" s="94">
        <f>IF(AR84&gt;0,SUMIFS(AT$13:AT84,AQ$13:AQ84,"="&amp;AQ84),"[x]")</f>
        <v>3480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29581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149</v>
      </c>
      <c r="AU85" s="94">
        <f>IF(AR85&gt;0,SUMIFS(AT$13:AT85,AQ$13:AQ85,"="&amp;AQ85),"[x]")</f>
        <v>3629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30380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154</v>
      </c>
      <c r="AU86" s="94">
        <f>IF(AR86&gt;0,SUMIFS(AT$13:AT86,AQ$13:AQ86,"="&amp;AQ86),"[x]")</f>
        <v>3783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31180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158</v>
      </c>
      <c r="AU87" s="94">
        <f>IF(AR87&gt;0,SUMIFS(AT$13:AT87,AQ$13:AQ87,"="&amp;AQ87),"[x]")</f>
        <v>3941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31979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162</v>
      </c>
      <c r="AU88" s="94">
        <f>IF(AR88&gt;0,SUMIFS(AT$13:AT88,AQ$13:AQ88,"="&amp;AQ88),"[x]")</f>
        <v>4103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32779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166</v>
      </c>
      <c r="AU89" s="94">
        <f>IF(AR89&gt;0,SUMIFS(AT$13:AT89,AQ$13:AQ89,"="&amp;AQ89),"[x]")</f>
        <v>4269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33578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170</v>
      </c>
      <c r="AU90" s="94">
        <f>IF(AR90&gt;0,SUMIFS(AT$13:AT90,AQ$13:AQ90,"="&amp;AQ90),"[x]")</f>
        <v>4439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34378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174</v>
      </c>
      <c r="AU91" s="94">
        <f>IF(AR91&gt;0,SUMIFS(AT$13:AT91,AQ$13:AQ91,"="&amp;AQ91),"[x]")</f>
        <v>4613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35177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179</v>
      </c>
      <c r="AU92" s="94">
        <f>IF(AR92&gt;0,SUMIFS(AT$13:AT92,AQ$13:AQ92,"="&amp;AQ92),"[x]")</f>
        <v>4792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626500</v>
      </c>
      <c r="AL93" s="88">
        <f>INT($AK$93*AJ93)</f>
        <v>18098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183</v>
      </c>
      <c r="AU93" s="94">
        <f>IF(AR93&gt;0,SUMIFS(AT$13:AT93,AQ$13:AQ93,"="&amp;AQ93),"[x]")</f>
        <v>4975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19491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94</v>
      </c>
      <c r="AU94" s="94">
        <f>IF(AR94&gt;0,SUMIFS(AT$13:AT94,AQ$13:AQ94,"="&amp;AQ94),"[x]")</f>
        <v>5069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20883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101</v>
      </c>
      <c r="AU95" s="94">
        <f>IF(AR95&gt;0,SUMIFS(AT$13:AT95,AQ$13:AQ95,"="&amp;AQ95),"[x]")</f>
        <v>5170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22275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108</v>
      </c>
      <c r="AU96" s="94">
        <f>IF(AR96&gt;0,SUMIFS(AT$13:AT96,AQ$13:AQ96,"="&amp;AQ96),"[x]")</f>
        <v>5278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23667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116</v>
      </c>
      <c r="AU97" s="94">
        <f>IF(AR97&gt;0,SUMIFS(AT$13:AT97,AQ$13:AQ97,"="&amp;AQ97),"[x]")</f>
        <v>5394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25060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123</v>
      </c>
      <c r="AU98" s="94">
        <f>IF(AR98&gt;0,SUMIFS(AT$13:AT98,AQ$13:AQ98,"="&amp;AQ98),"[x]")</f>
        <v>5517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26452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130</v>
      </c>
      <c r="AU99" s="94">
        <f>IF(AR99&gt;0,SUMIFS(AT$13:AT99,AQ$13:AQ99,"="&amp;AQ99),"[x]")</f>
        <v>5647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27844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137</v>
      </c>
      <c r="AU100" s="94">
        <f>IF(AR100&gt;0,SUMIFS(AT$13:AT100,AQ$13:AQ100,"="&amp;AQ100),"[x]")</f>
        <v>5784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29236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145</v>
      </c>
      <c r="AU101" s="94">
        <f>IF(AR101&gt;0,SUMIFS(AT$13:AT101,AQ$13:AQ101,"="&amp;AQ101),"[x]")</f>
        <v>5929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30628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152</v>
      </c>
      <c r="AU102" s="94">
        <f>IF(AR102&gt;0,SUMIFS(AT$13:AT102,AQ$13:AQ102,"="&amp;AQ102),"[x]")</f>
        <v>6081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32021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159</v>
      </c>
      <c r="AU103" s="94">
        <f>IF(AR103&gt;0,SUMIFS(AT$13:AT103,AQ$13:AQ103,"="&amp;AQ103),"[x]")</f>
        <v>6240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33413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166</v>
      </c>
      <c r="AU104" s="94">
        <f>IF(AR104&gt;0,SUMIFS(AT$13:AT104,AQ$13:AQ104,"="&amp;AQ104),"[x]")</f>
        <v>6406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34805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174</v>
      </c>
      <c r="AU105" s="94">
        <f>IF(AR105&gt;0,SUMIFS(AT$13:AT105,AQ$13:AQ105,"="&amp;AQ105),"[x]")</f>
        <v>6580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36197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181</v>
      </c>
      <c r="AU106" s="94">
        <f>IF(AR106&gt;0,SUMIFS(AT$13:AT106,AQ$13:AQ106,"="&amp;AQ106),"[x]")</f>
        <v>6761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37590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188</v>
      </c>
      <c r="AU107" s="94">
        <f>IF(AR107&gt;0,SUMIFS(AT$13:AT107,AQ$13:AQ107,"="&amp;AQ107),"[x]")</f>
        <v>6949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38982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195</v>
      </c>
      <c r="AU108" s="94">
        <f>IF(AR108&gt;0,SUMIFS(AT$13:AT108,AQ$13:AQ108,"="&amp;AQ108),"[x]")</f>
        <v>7144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40374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203</v>
      </c>
      <c r="AU109" s="94">
        <f>IF(AR109&gt;0,SUMIFS(AT$13:AT109,AQ$13:AQ109,"="&amp;AQ109),"[x]")</f>
        <v>7347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41766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210</v>
      </c>
      <c r="AU110" s="94">
        <f>IF(AR110&gt;0,SUMIFS(AT$13:AT110,AQ$13:AQ110,"="&amp;AQ110),"[x]")</f>
        <v>7557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43158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217</v>
      </c>
      <c r="AU111" s="94">
        <f>IF(AR111&gt;0,SUMIFS(AT$13:AT111,AQ$13:AQ111,"="&amp;AQ111),"[x]")</f>
        <v>7774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44551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224</v>
      </c>
      <c r="AU112" s="94">
        <f>IF(AR112&gt;0,SUMIFS(AT$13:AT112,AQ$13:AQ112,"="&amp;AQ112),"[x]")</f>
        <v>7998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867575</v>
      </c>
      <c r="AL113" s="88">
        <f>INT($AK$113*AJ113)</f>
        <v>25063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232</v>
      </c>
      <c r="AU113" s="94">
        <f>IF(AR113&gt;0,SUMIFS(AT$13:AT113,AQ$13:AQ113,"="&amp;AQ113),"[x]")</f>
        <v>8230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26991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130</v>
      </c>
      <c r="AU114" s="94">
        <f>IF(AR114&gt;0,SUMIFS(AT$13:AT114,AQ$13:AQ114,"="&amp;AQ114),"[x]")</f>
        <v>8360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28919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140</v>
      </c>
      <c r="AU115" s="94">
        <f>IF(AR115&gt;0,SUMIFS(AT$13:AT115,AQ$13:AQ115,"="&amp;AQ115),"[x]")</f>
        <v>8500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30847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150</v>
      </c>
      <c r="AU116" s="94">
        <f>IF(AR116&gt;0,SUMIFS(AT$13:AT116,AQ$13:AQ116,"="&amp;AQ116),"[x]")</f>
        <v>8650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32775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160</v>
      </c>
      <c r="AU117" s="94">
        <f>IF(AR117&gt;0,SUMIFS(AT$13:AT117,AQ$13:AQ117,"="&amp;AQ117),"[x]")</f>
        <v>8810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34703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170</v>
      </c>
      <c r="AU118" s="94">
        <f>IF(AR118&gt;0,SUMIFS(AT$13:AT118,AQ$13:AQ118,"="&amp;AQ118),"[x]")</f>
        <v>8980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36630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180</v>
      </c>
      <c r="AU119" s="94">
        <f>IF(AR119&gt;0,SUMIFS(AT$13:AT119,AQ$13:AQ119,"="&amp;AQ119),"[x]")</f>
        <v>9160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38558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190</v>
      </c>
      <c r="AU120" s="94">
        <f>IF(AR120&gt;0,SUMIFS(AT$13:AT120,AQ$13:AQ120,"="&amp;AQ120),"[x]")</f>
        <v>9350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40486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200</v>
      </c>
      <c r="AU121" s="94">
        <f>IF(AR121&gt;0,SUMIFS(AT$13:AT121,AQ$13:AQ121,"="&amp;AQ121),"[x]")</f>
        <v>9550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42414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210</v>
      </c>
      <c r="AU122" s="94">
        <f>IF(AR122&gt;0,SUMIFS(AT$13:AT122,AQ$13:AQ122,"="&amp;AQ122),"[x]")</f>
        <v>9760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44342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220</v>
      </c>
      <c r="AU123" s="94">
        <f>IF(AR123&gt;0,SUMIFS(AT$13:AT123,AQ$13:AQ123,"="&amp;AQ123),"[x]")</f>
        <v>9980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46270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230</v>
      </c>
      <c r="AU124" s="94">
        <f>IF(AR124&gt;0,SUMIFS(AT$13:AT124,AQ$13:AQ124,"="&amp;AQ124),"[x]")</f>
        <v>10210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48198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240</v>
      </c>
      <c r="AU125" s="94">
        <f>IF(AR125&gt;0,SUMIFS(AT$13:AT125,AQ$13:AQ125,"="&amp;AQ125),"[x]")</f>
        <v>10450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50126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251</v>
      </c>
      <c r="AU126" s="94">
        <f>IF(AR126&gt;0,SUMIFS(AT$13:AT126,AQ$13:AQ126,"="&amp;AQ126),"[x]")</f>
        <v>10701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52054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261</v>
      </c>
      <c r="AU127" s="94">
        <f>IF(AR127&gt;0,SUMIFS(AT$13:AT127,AQ$13:AQ127,"="&amp;AQ127),"[x]")</f>
        <v>10962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53982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271</v>
      </c>
      <c r="AU128" s="94">
        <f>IF(AR128&gt;0,SUMIFS(AT$13:AT128,AQ$13:AQ128,"="&amp;AQ128),"[x]")</f>
        <v>11233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55910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281</v>
      </c>
      <c r="AU129" s="94">
        <f>IF(AR129&gt;0,SUMIFS(AT$13:AT129,AQ$13:AQ129,"="&amp;AQ129),"[x]")</f>
        <v>11514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57838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291</v>
      </c>
      <c r="AU130" s="94">
        <f>IF(AR130&gt;0,SUMIFS(AT$13:AT130,AQ$13:AQ130,"="&amp;AQ130),"[x]")</f>
        <v>11805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59766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301</v>
      </c>
      <c r="AU131" s="94">
        <f>IF(AR131&gt;0,SUMIFS(AT$13:AT131,AQ$13:AQ131,"="&amp;AQ131),"[x]")</f>
        <v>12106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61694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311</v>
      </c>
      <c r="AU132" s="94">
        <f>IF(AR132&gt;0,SUMIFS(AT$13:AT132,AQ$13:AQ132,"="&amp;AQ132),"[x]")</f>
        <v>12417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1943275</v>
      </c>
      <c r="AL133" s="88">
        <f>INT($AK$133*AJ133)</f>
        <v>36738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321</v>
      </c>
      <c r="AU133" s="94">
        <f>IF(AR133&gt;0,SUMIFS(AT$13:AT133,AQ$13:AQ133,"="&amp;AQ133),"[x]")</f>
        <v>12738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38672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191</v>
      </c>
      <c r="AU134" s="94">
        <f>IF(AR134&gt;0,SUMIFS(AT$13:AT134,AQ$13:AQ134,"="&amp;AQ134),"[x]")</f>
        <v>12929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40605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201</v>
      </c>
      <c r="AU135" s="94">
        <f>IF(AR135&gt;0,SUMIFS(AT$13:AT135,AQ$13:AQ135,"="&amp;AQ135),"[x]")</f>
        <v>13130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42539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211</v>
      </c>
      <c r="AU136" s="94">
        <f>IF(AR136&gt;0,SUMIFS(AT$13:AT136,AQ$13:AQ136,"="&amp;AQ136),"[x]")</f>
        <v>13341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44472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221</v>
      </c>
      <c r="AU137" s="94">
        <f>IF(AR137&gt;0,SUMIFS(AT$13:AT137,AQ$13:AQ137,"="&amp;AQ137),"[x]")</f>
        <v>13562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46406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231</v>
      </c>
      <c r="AU138" s="94">
        <f>IF(AR138&gt;0,SUMIFS(AT$13:AT138,AQ$13:AQ138,"="&amp;AQ138),"[x]")</f>
        <v>13793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48340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241</v>
      </c>
      <c r="AU139" s="94">
        <f>IF(AR139&gt;0,SUMIFS(AT$13:AT139,AQ$13:AQ139,"="&amp;AQ139),"[x]")</f>
        <v>14034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50273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251</v>
      </c>
      <c r="AU140" s="94">
        <f>IF(AR140&gt;0,SUMIFS(AT$13:AT140,AQ$13:AQ140,"="&amp;AQ140),"[x]")</f>
        <v>14285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52207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261</v>
      </c>
      <c r="AU141" s="94">
        <f>IF(AR141&gt;0,SUMIFS(AT$13:AT141,AQ$13:AQ141,"="&amp;AQ141),"[x]")</f>
        <v>14546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54140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271</v>
      </c>
      <c r="AU142" s="94">
        <f>IF(AR142&gt;0,SUMIFS(AT$13:AT142,AQ$13:AQ142,"="&amp;AQ142),"[x]")</f>
        <v>14817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56074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281</v>
      </c>
      <c r="AU143" s="94">
        <f>IF(AR143&gt;0,SUMIFS(AT$13:AT143,AQ$13:AQ143,"="&amp;AQ143),"[x]")</f>
        <v>15098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58008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292</v>
      </c>
      <c r="AU144" s="94">
        <f>IF(AR144&gt;0,SUMIFS(AT$13:AT144,AQ$13:AQ144,"="&amp;AQ144),"[x]")</f>
        <v>15390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59941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302</v>
      </c>
      <c r="AU145" s="94">
        <f>IF(AR145&gt;0,SUMIFS(AT$13:AT145,AQ$13:AQ145,"="&amp;AQ145),"[x]")</f>
        <v>15692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61875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312</v>
      </c>
      <c r="AU146" s="94">
        <f>IF(AR146&gt;0,SUMIFS(AT$13:AT146,AQ$13:AQ146,"="&amp;AQ146),"[x]")</f>
        <v>16004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63809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322</v>
      </c>
      <c r="AU147" s="94">
        <f>IF(AR147&gt;0,SUMIFS(AT$13:AT147,AQ$13:AQ147,"="&amp;AQ147),"[x]")</f>
        <v>16326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65742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332</v>
      </c>
      <c r="AU148" s="94">
        <f>IF(AR148&gt;0,SUMIFS(AT$13:AT148,AQ$13:AQ148,"="&amp;AQ148),"[x]")</f>
        <v>16658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67676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342</v>
      </c>
      <c r="AU149" s="94">
        <f>IF(AR149&gt;0,SUMIFS(AT$13:AT149,AQ$13:AQ149,"="&amp;AQ149),"[x]")</f>
        <v>17000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69609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352</v>
      </c>
      <c r="AU150" s="94">
        <f>IF(AR150&gt;0,SUMIFS(AT$13:AT150,AQ$13:AQ150,"="&amp;AQ150),"[x]")</f>
        <v>17352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71543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362</v>
      </c>
      <c r="AU151" s="94">
        <f>IF(AR151&gt;0,SUMIFS(AT$13:AT151,AQ$13:AQ151,"="&amp;AQ151),"[x]")</f>
        <v>17714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73477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372</v>
      </c>
      <c r="AU152" s="94">
        <f>IF(AR152&gt;0,SUMIFS(AT$13:AT152,AQ$13:AQ152,"="&amp;AQ152),"[x]")</f>
        <v>18086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75410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382</v>
      </c>
      <c r="AU153" s="94">
        <f>IF(AR153&gt;0,SUMIFS(AT$13:AT153,AQ$13:AQ153,"="&amp;AQ153),"[x]")</f>
        <v>18468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77344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392</v>
      </c>
      <c r="AU154" s="94">
        <f>IF(AR154&gt;0,SUMIFS(AT$13:AT154,AQ$13:AQ154,"="&amp;AQ154),"[x]")</f>
        <v>18860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79277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402</v>
      </c>
      <c r="AU155" s="94">
        <f>IF(AR155&gt;0,SUMIFS(AT$13:AT155,AQ$13:AQ155,"="&amp;AQ155),"[x]")</f>
        <v>19262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81211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412</v>
      </c>
      <c r="AU156" s="94">
        <f>IF(AR156&gt;0,SUMIFS(AT$13:AT156,AQ$13:AQ156,"="&amp;AQ156),"[x]")</f>
        <v>19674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83145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422</v>
      </c>
      <c r="AU157" s="94">
        <f>IF(AR157&gt;0,SUMIFS(AT$13:AT157,AQ$13:AQ157,"="&amp;AQ157),"[x]")</f>
        <v>20096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85078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433</v>
      </c>
      <c r="AU158" s="94">
        <f>IF(AR158&gt;0,SUMIFS(AT$13:AT158,AQ$13:AQ158,"="&amp;AQ158),"[x]")</f>
        <v>20529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87012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443</v>
      </c>
      <c r="AU159" s="94">
        <f>IF(AR159&gt;0,SUMIFS(AT$13:AT159,AQ$13:AQ159,"="&amp;AQ159),"[x]")</f>
        <v>20972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88945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453</v>
      </c>
      <c r="AU160" s="94">
        <f>IF(AR160&gt;0,SUMIFS(AT$13:AT160,AQ$13:AQ160,"="&amp;AQ160),"[x]")</f>
        <v>21425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90879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463</v>
      </c>
      <c r="AU161" s="94">
        <f>IF(AR161&gt;0,SUMIFS(AT$13:AT161,AQ$13:AQ161,"="&amp;AQ161),"[x]")</f>
        <v>21888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92813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473</v>
      </c>
      <c r="AU162" s="94">
        <f>IF(AR162&gt;0,SUMIFS(AT$13:AT162,AQ$13:AQ162,"="&amp;AQ162),"[x]")</f>
        <v>22361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483</v>
      </c>
      <c r="AU163" s="94">
        <f>IF(AR163&gt;0,SUMIFS(AT$13:AT163,AQ$13:AQ163,"="&amp;AQ163),"[x]")</f>
        <v>22844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4</v>
      </c>
      <c r="AU167" s="94">
        <f>IF(AR167&gt;0,SUMIFS(AT$13:AT167,AQ$13:AQ167,"="&amp;AQ167),"[x]")</f>
        <v>7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12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7</v>
      </c>
      <c r="AU169" s="94">
        <f>IF(AR169&gt;0,SUMIFS(AT$13:AT169,AQ$13:AQ169,"="&amp;AQ169),"[x]")</f>
        <v>19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8</v>
      </c>
      <c r="AU170" s="94">
        <f>IF(AR170&gt;0,SUMIFS(AT$13:AT170,AQ$13:AQ170,"="&amp;AQ170),"[x]")</f>
        <v>27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10</v>
      </c>
      <c r="AU171" s="94">
        <f>IF(AR171&gt;0,SUMIFS(AT$13:AT171,AQ$13:AQ171,"="&amp;AQ171),"[x]")</f>
        <v>37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11</v>
      </c>
      <c r="AU172" s="94">
        <f>IF(AR172&gt;0,SUMIFS(AT$13:AT172,AQ$13:AQ172,"="&amp;AQ172),"[x]")</f>
        <v>48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13</v>
      </c>
      <c r="AU173" s="94">
        <f>IF(AR173&gt;0,SUMIFS(AT$13:AT173,AQ$13:AQ173,"="&amp;AQ173),"[x]")</f>
        <v>61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14</v>
      </c>
      <c r="AU174" s="94">
        <f>IF(AR174&gt;0,SUMIFS(AT$13:AT174,AQ$13:AQ174,"="&amp;AQ174),"[x]")</f>
        <v>75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16</v>
      </c>
      <c r="AU175" s="94">
        <f>IF(AR175&gt;0,SUMIFS(AT$13:AT175,AQ$13:AQ175,"="&amp;AQ175),"[x]")</f>
        <v>91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17</v>
      </c>
      <c r="AU176" s="94">
        <f>IF(AR176&gt;0,SUMIFS(AT$13:AT176,AQ$13:AQ176,"="&amp;AQ176),"[x]")</f>
        <v>108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19</v>
      </c>
      <c r="AU177" s="94">
        <f>IF(AR177&gt;0,SUMIFS(AT$13:AT177,AQ$13:AQ177,"="&amp;AQ177),"[x]")</f>
        <v>127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20</v>
      </c>
      <c r="AU178" s="94">
        <f>IF(AR178&gt;0,SUMIFS(AT$13:AT178,AQ$13:AQ178,"="&amp;AQ178),"[x]")</f>
        <v>147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22</v>
      </c>
      <c r="AU179" s="94">
        <f>IF(AR179&gt;0,SUMIFS(AT$13:AT179,AQ$13:AQ179,"="&amp;AQ179),"[x]")</f>
        <v>169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23</v>
      </c>
      <c r="AU180" s="94">
        <f>IF(AR180&gt;0,SUMIFS(AT$13:AT180,AQ$13:AQ180,"="&amp;AQ180),"[x]")</f>
        <v>192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25</v>
      </c>
      <c r="AU181" s="94">
        <f>IF(AR181&gt;0,SUMIFS(AT$13:AT181,AQ$13:AQ181,"="&amp;AQ181),"[x]")</f>
        <v>217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26</v>
      </c>
      <c r="AU182" s="94">
        <f>IF(AR182&gt;0,SUMIFS(AT$13:AT182,AQ$13:AQ182,"="&amp;AQ182),"[x]")</f>
        <v>243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28</v>
      </c>
      <c r="AU183" s="94">
        <f>IF(AR183&gt;0,SUMIFS(AT$13:AT183,AQ$13:AQ183,"="&amp;AQ183),"[x]")</f>
        <v>271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29</v>
      </c>
      <c r="AU184" s="94">
        <f>IF(AR184&gt;0,SUMIFS(AT$13:AT184,AQ$13:AQ184,"="&amp;AQ184),"[x]")</f>
        <v>300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31</v>
      </c>
      <c r="AU185" s="94">
        <f>IF(AR185&gt;0,SUMIFS(AT$13:AT185,AQ$13:AQ185,"="&amp;AQ185),"[x]")</f>
        <v>331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32</v>
      </c>
      <c r="AU186" s="94">
        <f>IF(AR186&gt;0,SUMIFS(AT$13:AT186,AQ$13:AQ186,"="&amp;AQ186),"[x]")</f>
        <v>363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34</v>
      </c>
      <c r="AU187" s="94">
        <f>IF(AR187&gt;0,SUMIFS(AT$13:AT187,AQ$13:AQ187,"="&amp;AQ187),"[x]")</f>
        <v>397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35</v>
      </c>
      <c r="AU188" s="94">
        <f>IF(AR188&gt;0,SUMIFS(AT$13:AT188,AQ$13:AQ188,"="&amp;AQ188),"[x]")</f>
        <v>432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37</v>
      </c>
      <c r="AU189" s="94">
        <f>IF(AR189&gt;0,SUMIFS(AT$13:AT189,AQ$13:AQ189,"="&amp;AQ189),"[x]")</f>
        <v>469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38</v>
      </c>
      <c r="AU190" s="94">
        <f>IF(AR190&gt;0,SUMIFS(AT$13:AT190,AQ$13:AQ190,"="&amp;AQ190),"[x]")</f>
        <v>507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40</v>
      </c>
      <c r="AU191" s="94">
        <f>IF(AR191&gt;0,SUMIFS(AT$13:AT191,AQ$13:AQ191,"="&amp;AQ191),"[x]")</f>
        <v>547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41</v>
      </c>
      <c r="AU192" s="94">
        <f>IF(AR192&gt;0,SUMIFS(AT$13:AT192,AQ$13:AQ192,"="&amp;AQ192),"[x]")</f>
        <v>588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43</v>
      </c>
      <c r="AU193" s="94">
        <f>IF(AR193&gt;0,SUMIFS(AT$13:AT193,AQ$13:AQ193,"="&amp;AQ193),"[x]")</f>
        <v>631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44</v>
      </c>
      <c r="AU194" s="94">
        <f>IF(AR194&gt;0,SUMIFS(AT$13:AT194,AQ$13:AQ194,"="&amp;AQ194),"[x]")</f>
        <v>675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45</v>
      </c>
      <c r="AU195" s="94">
        <f>IF(AR195&gt;0,SUMIFS(AT$13:AT195,AQ$13:AQ195,"="&amp;AQ195),"[x]")</f>
        <v>720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47</v>
      </c>
      <c r="AU196" s="94">
        <f>IF(AR196&gt;0,SUMIFS(AT$13:AT196,AQ$13:AQ196,"="&amp;AQ196),"[x]")</f>
        <v>767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48</v>
      </c>
      <c r="AU197" s="94">
        <f>IF(AR197&gt;0,SUMIFS(AT$13:AT197,AQ$13:AQ197,"="&amp;AQ197),"[x]")</f>
        <v>815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50</v>
      </c>
      <c r="AU198" s="94">
        <f>IF(AR198&gt;0,SUMIFS(AT$13:AT198,AQ$13:AQ198,"="&amp;AQ198),"[x]")</f>
        <v>865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51</v>
      </c>
      <c r="AU199" s="94">
        <f>IF(AR199&gt;0,SUMIFS(AT$13:AT199,AQ$13:AQ199,"="&amp;AQ199),"[x]")</f>
        <v>916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53</v>
      </c>
      <c r="AU200" s="94">
        <f>IF(AR200&gt;0,SUMIFS(AT$13:AT200,AQ$13:AQ200,"="&amp;AQ200),"[x]")</f>
        <v>969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54</v>
      </c>
      <c r="AU201" s="94">
        <f>IF(AR201&gt;0,SUMIFS(AT$13:AT201,AQ$13:AQ201,"="&amp;AQ201),"[x]")</f>
        <v>1023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56</v>
      </c>
      <c r="AU202" s="94">
        <f>IF(AR202&gt;0,SUMIFS(AT$13:AT202,AQ$13:AQ202,"="&amp;AQ202),"[x]")</f>
        <v>1079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57</v>
      </c>
      <c r="AU203" s="94">
        <f>IF(AR203&gt;0,SUMIFS(AT$13:AT203,AQ$13:AQ203,"="&amp;AQ203),"[x]")</f>
        <v>1136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59</v>
      </c>
      <c r="AU204" s="94">
        <f>IF(AR204&gt;0,SUMIFS(AT$13:AT204,AQ$13:AQ204,"="&amp;AQ204),"[x]")</f>
        <v>1195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27</v>
      </c>
      <c r="AU205" s="94">
        <f>IF(AR205&gt;0,SUMIFS(AT$13:AT205,AQ$13:AQ205,"="&amp;AQ205),"[x]")</f>
        <v>1222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32</v>
      </c>
      <c r="AU206" s="94">
        <f>IF(AR206&gt;0,SUMIFS(AT$13:AT206,AQ$13:AQ206,"="&amp;AQ206),"[x]")</f>
        <v>1254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37</v>
      </c>
      <c r="AU207" s="94">
        <f>IF(AR207&gt;0,SUMIFS(AT$13:AT207,AQ$13:AQ207,"="&amp;AQ207),"[x]")</f>
        <v>1291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43</v>
      </c>
      <c r="AU208" s="94">
        <f>IF(AR208&gt;0,SUMIFS(AT$13:AT208,AQ$13:AQ208,"="&amp;AQ208),"[x]")</f>
        <v>1334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48</v>
      </c>
      <c r="AU209" s="94">
        <f>IF(AR209&gt;0,SUMIFS(AT$13:AT209,AQ$13:AQ209,"="&amp;AQ209),"[x]")</f>
        <v>1382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54</v>
      </c>
      <c r="AU210" s="94">
        <f>IF(AR210&gt;0,SUMIFS(AT$13:AT210,AQ$13:AQ210,"="&amp;AQ210),"[x]")</f>
        <v>1436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59</v>
      </c>
      <c r="AU211" s="94">
        <f>IF(AR211&gt;0,SUMIFS(AT$13:AT211,AQ$13:AQ211,"="&amp;AQ211),"[x]")</f>
        <v>1495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64</v>
      </c>
      <c r="AU212" s="94">
        <f>IF(AR212&gt;0,SUMIFS(AT$13:AT212,AQ$13:AQ212,"="&amp;AQ212),"[x]")</f>
        <v>1559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70</v>
      </c>
      <c r="AU213" s="94">
        <f>IF(AR213&gt;0,SUMIFS(AT$13:AT213,AQ$13:AQ213,"="&amp;AQ213),"[x]")</f>
        <v>1629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75</v>
      </c>
      <c r="AU214" s="94">
        <f>IF(AR214&gt;0,SUMIFS(AT$13:AT214,AQ$13:AQ214,"="&amp;AQ214),"[x]")</f>
        <v>1704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81</v>
      </c>
      <c r="AU215" s="94">
        <f>IF(AR215&gt;0,SUMIFS(AT$13:AT215,AQ$13:AQ215,"="&amp;AQ215),"[x]")</f>
        <v>1785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86</v>
      </c>
      <c r="AU216" s="94">
        <f>IF(AR216&gt;0,SUMIFS(AT$13:AT216,AQ$13:AQ216,"="&amp;AQ216),"[x]")</f>
        <v>1871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92</v>
      </c>
      <c r="AU217" s="94">
        <f>IF(AR217&gt;0,SUMIFS(AT$13:AT217,AQ$13:AQ217,"="&amp;AQ217),"[x]")</f>
        <v>1963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97</v>
      </c>
      <c r="AU218" s="94">
        <f>IF(AR218&gt;0,SUMIFS(AT$13:AT218,AQ$13:AQ218,"="&amp;AQ218),"[x]")</f>
        <v>2060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102</v>
      </c>
      <c r="AU219" s="94">
        <f>IF(AR219&gt;0,SUMIFS(AT$13:AT219,AQ$13:AQ219,"="&amp;AQ219),"[x]")</f>
        <v>2162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108</v>
      </c>
      <c r="AU220" s="94">
        <f>IF(AR220&gt;0,SUMIFS(AT$13:AT220,AQ$13:AQ220,"="&amp;AQ220),"[x]")</f>
        <v>2270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113</v>
      </c>
      <c r="AU221" s="94">
        <f>IF(AR221&gt;0,SUMIFS(AT$13:AT221,AQ$13:AQ221,"="&amp;AQ221),"[x]")</f>
        <v>2383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119</v>
      </c>
      <c r="AU222" s="94">
        <f>IF(AR222&gt;0,SUMIFS(AT$13:AT222,AQ$13:AQ222,"="&amp;AQ222),"[x]")</f>
        <v>2502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124</v>
      </c>
      <c r="AU223" s="94">
        <f>IF(AR223&gt;0,SUMIFS(AT$13:AT223,AQ$13:AQ223,"="&amp;AQ223),"[x]")</f>
        <v>2626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129</v>
      </c>
      <c r="AU224" s="94">
        <f>IF(AR224&gt;0,SUMIFS(AT$13:AT224,AQ$13:AQ224,"="&amp;AQ224),"[x]")</f>
        <v>2755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135</v>
      </c>
      <c r="AU225" s="94">
        <f>IF(AR225&gt;0,SUMIFS(AT$13:AT225,AQ$13:AQ225,"="&amp;AQ225),"[x]")</f>
        <v>2890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140</v>
      </c>
      <c r="AU226" s="94">
        <f>IF(AR226&gt;0,SUMIFS(AT$13:AT226,AQ$13:AQ226,"="&amp;AQ226),"[x]")</f>
        <v>3030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146</v>
      </c>
      <c r="AU227" s="94">
        <f>IF(AR227&gt;0,SUMIFS(AT$13:AT227,AQ$13:AQ227,"="&amp;AQ227),"[x]")</f>
        <v>3176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151</v>
      </c>
      <c r="AU228" s="94">
        <f>IF(AR228&gt;0,SUMIFS(AT$13:AT228,AQ$13:AQ228,"="&amp;AQ228),"[x]")</f>
        <v>3327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156</v>
      </c>
      <c r="AU229" s="94">
        <f>IF(AR229&gt;0,SUMIFS(AT$13:AT229,AQ$13:AQ229,"="&amp;AQ229),"[x]")</f>
        <v>3483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162</v>
      </c>
      <c r="AU230" s="94">
        <f>IF(AR230&gt;0,SUMIFS(AT$13:AT230,AQ$13:AQ230,"="&amp;AQ230),"[x]")</f>
        <v>3645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167</v>
      </c>
      <c r="AU231" s="94">
        <f>IF(AR231&gt;0,SUMIFS(AT$13:AT231,AQ$13:AQ231,"="&amp;AQ231),"[x]")</f>
        <v>3812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173</v>
      </c>
      <c r="AU232" s="94">
        <f>IF(AR232&gt;0,SUMIFS(AT$13:AT232,AQ$13:AQ232,"="&amp;AQ232),"[x]")</f>
        <v>3985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178</v>
      </c>
      <c r="AU233" s="94">
        <f>IF(AR233&gt;0,SUMIFS(AT$13:AT233,AQ$13:AQ233,"="&amp;AQ233),"[x]")</f>
        <v>4163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184</v>
      </c>
      <c r="AU234" s="94">
        <f>IF(AR234&gt;0,SUMIFS(AT$13:AT234,AQ$13:AQ234,"="&amp;AQ234),"[x]")</f>
        <v>4347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189</v>
      </c>
      <c r="AU235" s="94">
        <f>IF(AR235&gt;0,SUMIFS(AT$13:AT235,AQ$13:AQ235,"="&amp;AQ235),"[x]")</f>
        <v>4536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194</v>
      </c>
      <c r="AU236" s="94">
        <f>IF(AR236&gt;0,SUMIFS(AT$13:AT236,AQ$13:AQ236,"="&amp;AQ236),"[x]")</f>
        <v>4730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200</v>
      </c>
      <c r="AU237" s="94">
        <f>IF(AR237&gt;0,SUMIFS(AT$13:AT237,AQ$13:AQ237,"="&amp;AQ237),"[x]")</f>
        <v>4930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205</v>
      </c>
      <c r="AU238" s="94">
        <f>IF(AR238&gt;0,SUMIFS(AT$13:AT238,AQ$13:AQ238,"="&amp;AQ238),"[x]")</f>
        <v>5135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211</v>
      </c>
      <c r="AU239" s="94">
        <f>IF(AR239&gt;0,SUMIFS(AT$13:AT239,AQ$13:AQ239,"="&amp;AQ239),"[x]")</f>
        <v>5346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216</v>
      </c>
      <c r="AU240" s="94">
        <f>IF(AR240&gt;0,SUMIFS(AT$13:AT240,AQ$13:AQ240,"="&amp;AQ240),"[x]")</f>
        <v>5562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221</v>
      </c>
      <c r="AU241" s="94">
        <f>IF(AR241&gt;0,SUMIFS(AT$13:AT241,AQ$13:AQ241,"="&amp;AQ241),"[x]")</f>
        <v>5783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227</v>
      </c>
      <c r="AU242" s="94">
        <f>IF(AR242&gt;0,SUMIFS(AT$13:AT242,AQ$13:AQ242,"="&amp;AQ242),"[x]")</f>
        <v>6010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232</v>
      </c>
      <c r="AU243" s="94">
        <f>IF(AR243&gt;0,SUMIFS(AT$13:AT243,AQ$13:AQ243,"="&amp;AQ243),"[x]")</f>
        <v>6242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238</v>
      </c>
      <c r="AU244" s="94">
        <f>IF(AR244&gt;0,SUMIFS(AT$13:AT244,AQ$13:AQ244,"="&amp;AQ244),"[x]")</f>
        <v>6480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122</v>
      </c>
      <c r="AU245" s="94">
        <f>IF(AR245&gt;0,SUMIFS(AT$13:AT245,AQ$13:AQ245,"="&amp;AQ245),"[x]")</f>
        <v>6602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131</v>
      </c>
      <c r="AU246" s="94">
        <f>IF(AR246&gt;0,SUMIFS(AT$13:AT246,AQ$13:AQ246,"="&amp;AQ246),"[x]")</f>
        <v>6733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141</v>
      </c>
      <c r="AU247" s="94">
        <f>IF(AR247&gt;0,SUMIFS(AT$13:AT247,AQ$13:AQ247,"="&amp;AQ247),"[x]")</f>
        <v>6874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150</v>
      </c>
      <c r="AU248" s="94">
        <f>IF(AR248&gt;0,SUMIFS(AT$13:AT248,AQ$13:AQ248,"="&amp;AQ248),"[x]")</f>
        <v>7024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160</v>
      </c>
      <c r="AU249" s="94">
        <f>IF(AR249&gt;0,SUMIFS(AT$13:AT249,AQ$13:AQ249,"="&amp;AQ249),"[x]")</f>
        <v>7184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169</v>
      </c>
      <c r="AU250" s="94">
        <f>IF(AR250&gt;0,SUMIFS(AT$13:AT250,AQ$13:AQ250,"="&amp;AQ250),"[x]")</f>
        <v>7353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179</v>
      </c>
      <c r="AU251" s="94">
        <f>IF(AR251&gt;0,SUMIFS(AT$13:AT251,AQ$13:AQ251,"="&amp;AQ251),"[x]")</f>
        <v>7532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188</v>
      </c>
      <c r="AU252" s="94">
        <f>IF(AR252&gt;0,SUMIFS(AT$13:AT252,AQ$13:AQ252,"="&amp;AQ252),"[x]")</f>
        <v>7720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197</v>
      </c>
      <c r="AU253" s="94">
        <f>IF(AR253&gt;0,SUMIFS(AT$13:AT253,AQ$13:AQ253,"="&amp;AQ253),"[x]")</f>
        <v>7917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207</v>
      </c>
      <c r="AU254" s="94">
        <f>IF(AR254&gt;0,SUMIFS(AT$13:AT254,AQ$13:AQ254,"="&amp;AQ254),"[x]")</f>
        <v>8124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216</v>
      </c>
      <c r="AU255" s="94">
        <f>IF(AR255&gt;0,SUMIFS(AT$13:AT255,AQ$13:AQ255,"="&amp;AQ255),"[x]")</f>
        <v>8340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226</v>
      </c>
      <c r="AU256" s="94">
        <f>IF(AR256&gt;0,SUMIFS(AT$13:AT256,AQ$13:AQ256,"="&amp;AQ256),"[x]")</f>
        <v>8566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235</v>
      </c>
      <c r="AU257" s="94">
        <f>IF(AR257&gt;0,SUMIFS(AT$13:AT257,AQ$13:AQ257,"="&amp;AQ257),"[x]")</f>
        <v>8801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245</v>
      </c>
      <c r="AU258" s="94">
        <f>IF(AR258&gt;0,SUMIFS(AT$13:AT258,AQ$13:AQ258,"="&amp;AQ258),"[x]")</f>
        <v>9046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254</v>
      </c>
      <c r="AU259" s="94">
        <f>IF(AR259&gt;0,SUMIFS(AT$13:AT259,AQ$13:AQ259,"="&amp;AQ259),"[x]")</f>
        <v>9300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263</v>
      </c>
      <c r="AU260" s="94">
        <f>IF(AR260&gt;0,SUMIFS(AT$13:AT260,AQ$13:AQ260,"="&amp;AQ260),"[x]")</f>
        <v>9563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273</v>
      </c>
      <c r="AU261" s="94">
        <f>IF(AR261&gt;0,SUMIFS(AT$13:AT261,AQ$13:AQ261,"="&amp;AQ261),"[x]")</f>
        <v>9836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282</v>
      </c>
      <c r="AU262" s="94">
        <f>IF(AR262&gt;0,SUMIFS(AT$13:AT262,AQ$13:AQ262,"="&amp;AQ262),"[x]")</f>
        <v>10118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292</v>
      </c>
      <c r="AU263" s="94">
        <f>IF(AR263&gt;0,SUMIFS(AT$13:AT263,AQ$13:AQ263,"="&amp;AQ263),"[x]")</f>
        <v>10410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301</v>
      </c>
      <c r="AU264" s="94">
        <f>IF(AR264&gt;0,SUMIFS(AT$13:AT264,AQ$13:AQ264,"="&amp;AQ264),"[x]")</f>
        <v>10711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169</v>
      </c>
      <c r="AU265" s="94">
        <f>IF(AR265&gt;0,SUMIFS(AT$13:AT265,AQ$13:AQ265,"="&amp;AQ265),"[x]")</f>
        <v>10880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182</v>
      </c>
      <c r="AU266" s="94">
        <f>IF(AR266&gt;0,SUMIFS(AT$13:AT266,AQ$13:AQ266,"="&amp;AQ266),"[x]")</f>
        <v>11062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195</v>
      </c>
      <c r="AU267" s="94">
        <f>IF(AR267&gt;0,SUMIFS(AT$13:AT267,AQ$13:AQ267,"="&amp;AQ267),"[x]")</f>
        <v>11257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208</v>
      </c>
      <c r="AU268" s="94">
        <f>IF(AR268&gt;0,SUMIFS(AT$13:AT268,AQ$13:AQ268,"="&amp;AQ268),"[x]")</f>
        <v>11465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221</v>
      </c>
      <c r="AU269" s="94">
        <f>IF(AR269&gt;0,SUMIFS(AT$13:AT269,AQ$13:AQ269,"="&amp;AQ269),"[x]")</f>
        <v>11686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234</v>
      </c>
      <c r="AU270" s="94">
        <f>IF(AR270&gt;0,SUMIFS(AT$13:AT270,AQ$13:AQ270,"="&amp;AQ270),"[x]")</f>
        <v>11920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248</v>
      </c>
      <c r="AU271" s="94">
        <f>IF(AR271&gt;0,SUMIFS(AT$13:AT271,AQ$13:AQ271,"="&amp;AQ271),"[x]")</f>
        <v>12168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261</v>
      </c>
      <c r="AU272" s="94">
        <f>IF(AR272&gt;0,SUMIFS(AT$13:AT272,AQ$13:AQ272,"="&amp;AQ272),"[x]")</f>
        <v>12429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274</v>
      </c>
      <c r="AU273" s="94">
        <f>IF(AR273&gt;0,SUMIFS(AT$13:AT273,AQ$13:AQ273,"="&amp;AQ273),"[x]")</f>
        <v>12703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287</v>
      </c>
      <c r="AU274" s="94">
        <f>IF(AR274&gt;0,SUMIFS(AT$13:AT274,AQ$13:AQ274,"="&amp;AQ274),"[x]")</f>
        <v>12990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300</v>
      </c>
      <c r="AU275" s="94">
        <f>IF(AR275&gt;0,SUMIFS(AT$13:AT275,AQ$13:AQ275,"="&amp;AQ275),"[x]")</f>
        <v>13290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313</v>
      </c>
      <c r="AU276" s="94">
        <f>IF(AR276&gt;0,SUMIFS(AT$13:AT276,AQ$13:AQ276,"="&amp;AQ276),"[x]")</f>
        <v>13603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326</v>
      </c>
      <c r="AU277" s="94">
        <f>IF(AR277&gt;0,SUMIFS(AT$13:AT277,AQ$13:AQ277,"="&amp;AQ277),"[x]")</f>
        <v>13929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339</v>
      </c>
      <c r="AU278" s="94">
        <f>IF(AR278&gt;0,SUMIFS(AT$13:AT278,AQ$13:AQ278,"="&amp;AQ278),"[x]")</f>
        <v>14268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352</v>
      </c>
      <c r="AU279" s="94">
        <f>IF(AR279&gt;0,SUMIFS(AT$13:AT279,AQ$13:AQ279,"="&amp;AQ279),"[x]")</f>
        <v>14620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365</v>
      </c>
      <c r="AU280" s="94">
        <f>IF(AR280&gt;0,SUMIFS(AT$13:AT280,AQ$13:AQ280,"="&amp;AQ280),"[x]")</f>
        <v>14985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378</v>
      </c>
      <c r="AU281" s="94">
        <f>IF(AR281&gt;0,SUMIFS(AT$13:AT281,AQ$13:AQ281,"="&amp;AQ281),"[x]")</f>
        <v>15363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391</v>
      </c>
      <c r="AU282" s="94">
        <f>IF(AR282&gt;0,SUMIFS(AT$13:AT282,AQ$13:AQ282,"="&amp;AQ282),"[x]")</f>
        <v>15754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404</v>
      </c>
      <c r="AU283" s="94">
        <f>IF(AR283&gt;0,SUMIFS(AT$13:AT283,AQ$13:AQ283,"="&amp;AQ283),"[x]")</f>
        <v>16158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417</v>
      </c>
      <c r="AU284" s="94">
        <f>IF(AR284&gt;0,SUMIFS(AT$13:AT284,AQ$13:AQ284,"="&amp;AQ284),"[x]")</f>
        <v>16575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248</v>
      </c>
      <c r="AU285" s="94">
        <f>IF(AR285&gt;0,SUMIFS(AT$13:AT285,AQ$13:AQ285,"="&amp;AQ285),"[x]")</f>
        <v>16823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261</v>
      </c>
      <c r="AU286" s="94">
        <f>IF(AR286&gt;0,SUMIFS(AT$13:AT286,AQ$13:AQ286,"="&amp;AQ286),"[x]")</f>
        <v>17084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274</v>
      </c>
      <c r="AU287" s="94">
        <f>IF(AR287&gt;0,SUMIFS(AT$13:AT287,AQ$13:AQ287,"="&amp;AQ287),"[x]")</f>
        <v>17358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288</v>
      </c>
      <c r="AU288" s="94">
        <f>IF(AR288&gt;0,SUMIFS(AT$13:AT288,AQ$13:AQ288,"="&amp;AQ288),"[x]")</f>
        <v>17646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301</v>
      </c>
      <c r="AU289" s="94">
        <f>IF(AR289&gt;0,SUMIFS(AT$13:AT289,AQ$13:AQ289,"="&amp;AQ289),"[x]")</f>
        <v>17947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314</v>
      </c>
      <c r="AU290" s="94">
        <f>IF(AR290&gt;0,SUMIFS(AT$13:AT290,AQ$13:AQ290,"="&amp;AQ290),"[x]")</f>
        <v>18261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327</v>
      </c>
      <c r="AU291" s="94">
        <f>IF(AR291&gt;0,SUMIFS(AT$13:AT291,AQ$13:AQ291,"="&amp;AQ291),"[x]")</f>
        <v>18588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340</v>
      </c>
      <c r="AU292" s="94">
        <f>IF(AR292&gt;0,SUMIFS(AT$13:AT292,AQ$13:AQ292,"="&amp;AQ292),"[x]")</f>
        <v>18928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353</v>
      </c>
      <c r="AU293" s="94">
        <f>IF(AR293&gt;0,SUMIFS(AT$13:AT293,AQ$13:AQ293,"="&amp;AQ293),"[x]")</f>
        <v>19281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366</v>
      </c>
      <c r="AU294" s="94">
        <f>IF(AR294&gt;0,SUMIFS(AT$13:AT294,AQ$13:AQ294,"="&amp;AQ294),"[x]")</f>
        <v>19647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379</v>
      </c>
      <c r="AU295" s="94">
        <f>IF(AR295&gt;0,SUMIFS(AT$13:AT295,AQ$13:AQ295,"="&amp;AQ295),"[x]")</f>
        <v>20026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392</v>
      </c>
      <c r="AU296" s="94">
        <f>IF(AR296&gt;0,SUMIFS(AT$13:AT296,AQ$13:AQ296,"="&amp;AQ296),"[x]")</f>
        <v>20418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405</v>
      </c>
      <c r="AU297" s="94">
        <f>IF(AR297&gt;0,SUMIFS(AT$13:AT297,AQ$13:AQ297,"="&amp;AQ297),"[x]")</f>
        <v>20823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418</v>
      </c>
      <c r="AU298" s="94">
        <f>IF(AR298&gt;0,SUMIFS(AT$13:AT298,AQ$13:AQ298,"="&amp;AQ298),"[x]")</f>
        <v>21241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432</v>
      </c>
      <c r="AU299" s="94">
        <f>IF(AR299&gt;0,SUMIFS(AT$13:AT299,AQ$13:AQ299,"="&amp;AQ299),"[x]")</f>
        <v>21673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445</v>
      </c>
      <c r="AU300" s="94">
        <f>IF(AR300&gt;0,SUMIFS(AT$13:AT300,AQ$13:AQ300,"="&amp;AQ300),"[x]")</f>
        <v>22118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458</v>
      </c>
      <c r="AU301" s="94">
        <f>IF(AR301&gt;0,SUMIFS(AT$13:AT301,AQ$13:AQ301,"="&amp;AQ301),"[x]")</f>
        <v>22576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471</v>
      </c>
      <c r="AU302" s="94">
        <f>IF(AR302&gt;0,SUMIFS(AT$13:AT302,AQ$13:AQ302,"="&amp;AQ302),"[x]")</f>
        <v>23047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484</v>
      </c>
      <c r="AU303" s="94">
        <f>IF(AR303&gt;0,SUMIFS(AT$13:AT303,AQ$13:AQ303,"="&amp;AQ303),"[x]")</f>
        <v>23531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497</v>
      </c>
      <c r="AU304" s="94">
        <f>IF(AR304&gt;0,SUMIFS(AT$13:AT304,AQ$13:AQ304,"="&amp;AQ304),"[x]")</f>
        <v>24028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510</v>
      </c>
      <c r="AU305" s="94">
        <f>IF(AR305&gt;0,SUMIFS(AT$13:AT305,AQ$13:AQ305,"="&amp;AQ305),"[x]")</f>
        <v>24538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523</v>
      </c>
      <c r="AU306" s="94">
        <f>IF(AR306&gt;0,SUMIFS(AT$13:AT306,AQ$13:AQ306,"="&amp;AQ306),"[x]")</f>
        <v>25061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536</v>
      </c>
      <c r="AU307" s="94">
        <f>IF(AR307&gt;0,SUMIFS(AT$13:AT307,AQ$13:AQ307,"="&amp;AQ307),"[x]")</f>
        <v>25597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549</v>
      </c>
      <c r="AU308" s="94">
        <f>IF(AR308&gt;0,SUMIFS(AT$13:AT308,AQ$13:AQ308,"="&amp;AQ308),"[x]")</f>
        <v>26146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562</v>
      </c>
      <c r="AU309" s="94">
        <f>IF(AR309&gt;0,SUMIFS(AT$13:AT309,AQ$13:AQ309,"="&amp;AQ309),"[x]")</f>
        <v>26708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576</v>
      </c>
      <c r="AU310" s="94">
        <f>IF(AR310&gt;0,SUMIFS(AT$13:AT310,AQ$13:AQ310,"="&amp;AQ310),"[x]")</f>
        <v>27284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589</v>
      </c>
      <c r="AU311" s="94">
        <f>IF(AR311&gt;0,SUMIFS(AT$13:AT311,AQ$13:AQ311,"="&amp;AQ311),"[x]")</f>
        <v>27873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602</v>
      </c>
      <c r="AU312" s="94">
        <f>IF(AR312&gt;0,SUMIFS(AT$13:AT312,AQ$13:AQ312,"="&amp;AQ312),"[x]")</f>
        <v>28475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615</v>
      </c>
      <c r="AU313" s="94">
        <f>IF(AR313&gt;0,SUMIFS(AT$13:AT313,AQ$13:AQ313,"="&amp;AQ313),"[x]")</f>
        <v>29090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628</v>
      </c>
      <c r="AU314" s="94">
        <f>IF(AR314&gt;0,SUMIFS(AT$13:AT314,AQ$13:AQ314,"="&amp;AQ314),"[x]")</f>
        <v>29718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5</v>
      </c>
      <c r="AU318" s="94">
        <f>IF(AR318&gt;0,SUMIFS(AT$13:AT318,AQ$13:AQ318,"="&amp;AQ318),"[x]")</f>
        <v>9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7</v>
      </c>
      <c r="AU319" s="94">
        <f>IF(AR319&gt;0,SUMIFS(AT$13:AT319,AQ$13:AQ319,"="&amp;AQ319),"[x]")</f>
        <v>16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9</v>
      </c>
      <c r="AU320" s="94">
        <f>IF(AR320&gt;0,SUMIFS(AT$13:AT320,AQ$13:AQ320,"="&amp;AQ320),"[x]")</f>
        <v>25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10</v>
      </c>
      <c r="AU321" s="94">
        <f>IF(AR321&gt;0,SUMIFS(AT$13:AT321,AQ$13:AQ321,"="&amp;AQ321),"[x]")</f>
        <v>35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12</v>
      </c>
      <c r="AU322" s="94">
        <f>IF(AR322&gt;0,SUMIFS(AT$13:AT322,AQ$13:AQ322,"="&amp;AQ322),"[x]")</f>
        <v>47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14</v>
      </c>
      <c r="AU323" s="94">
        <f>IF(AR323&gt;0,SUMIFS(AT$13:AT323,AQ$13:AQ323,"="&amp;AQ323),"[x]")</f>
        <v>61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16</v>
      </c>
      <c r="AU324" s="94">
        <f>IF(AR324&gt;0,SUMIFS(AT$13:AT324,AQ$13:AQ324,"="&amp;AQ324),"[x]")</f>
        <v>77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18</v>
      </c>
      <c r="AU325" s="94">
        <f>IF(AR325&gt;0,SUMIFS(AT$13:AT325,AQ$13:AQ325,"="&amp;AQ325),"[x]")</f>
        <v>95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20</v>
      </c>
      <c r="AU326" s="94">
        <f>IF(AR326&gt;0,SUMIFS(AT$13:AT326,AQ$13:AQ326,"="&amp;AQ326),"[x]")</f>
        <v>115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21</v>
      </c>
      <c r="AU327" s="94">
        <f>IF(AR327&gt;0,SUMIFS(AT$13:AT327,AQ$13:AQ327,"="&amp;AQ327),"[x]")</f>
        <v>136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23</v>
      </c>
      <c r="AU328" s="94">
        <f>IF(AR328&gt;0,SUMIFS(AT$13:AT328,AQ$13:AQ328,"="&amp;AQ328),"[x]")</f>
        <v>159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25</v>
      </c>
      <c r="AU329" s="94">
        <f>IF(AR329&gt;0,SUMIFS(AT$13:AT329,AQ$13:AQ329,"="&amp;AQ329),"[x]")</f>
        <v>184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27</v>
      </c>
      <c r="AU330" s="94">
        <f>IF(AR330&gt;0,SUMIFS(AT$13:AT330,AQ$13:AQ330,"="&amp;AQ330),"[x]")</f>
        <v>211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29</v>
      </c>
      <c r="AU331" s="94">
        <f>IF(AR331&gt;0,SUMIFS(AT$13:AT331,AQ$13:AQ331,"="&amp;AQ331),"[x]")</f>
        <v>240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31</v>
      </c>
      <c r="AU332" s="94">
        <f>IF(AR332&gt;0,SUMIFS(AT$13:AT332,AQ$13:AQ332,"="&amp;AQ332),"[x]")</f>
        <v>271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32</v>
      </c>
      <c r="AU333" s="94">
        <f>IF(AR333&gt;0,SUMIFS(AT$13:AT333,AQ$13:AQ333,"="&amp;AQ333),"[x]")</f>
        <v>303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34</v>
      </c>
      <c r="AU334" s="94">
        <f>IF(AR334&gt;0,SUMIFS(AT$13:AT334,AQ$13:AQ334,"="&amp;AQ334),"[x]")</f>
        <v>337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36</v>
      </c>
      <c r="AU335" s="94">
        <f>IF(AR335&gt;0,SUMIFS(AT$13:AT335,AQ$13:AQ335,"="&amp;AQ335),"[x]")</f>
        <v>373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38</v>
      </c>
      <c r="AU336" s="94">
        <f>IF(AR336&gt;0,SUMIFS(AT$13:AT336,AQ$13:AQ336,"="&amp;AQ336),"[x]")</f>
        <v>411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40</v>
      </c>
      <c r="AU337" s="94">
        <f>IF(AR337&gt;0,SUMIFS(AT$13:AT337,AQ$13:AQ337,"="&amp;AQ337),"[x]")</f>
        <v>451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41</v>
      </c>
      <c r="AU338" s="94">
        <f>IF(AR338&gt;0,SUMIFS(AT$13:AT338,AQ$13:AQ338,"="&amp;AQ338),"[x]")</f>
        <v>492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43</v>
      </c>
      <c r="AU339" s="94">
        <f>IF(AR339&gt;0,SUMIFS(AT$13:AT339,AQ$13:AQ339,"="&amp;AQ339),"[x]")</f>
        <v>535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45</v>
      </c>
      <c r="AU340" s="94">
        <f>IF(AR340&gt;0,SUMIFS(AT$13:AT340,AQ$13:AQ340,"="&amp;AQ340),"[x]")</f>
        <v>580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47</v>
      </c>
      <c r="AU341" s="94">
        <f>IF(AR341&gt;0,SUMIFS(AT$13:AT341,AQ$13:AQ341,"="&amp;AQ341),"[x]")</f>
        <v>627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49</v>
      </c>
      <c r="AU342" s="94">
        <f>IF(AR342&gt;0,SUMIFS(AT$13:AT342,AQ$13:AQ342,"="&amp;AQ342),"[x]")</f>
        <v>676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51</v>
      </c>
      <c r="AU343" s="94">
        <f>IF(AR343&gt;0,SUMIFS(AT$13:AT343,AQ$13:AQ343,"="&amp;AQ343),"[x]")</f>
        <v>727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52</v>
      </c>
      <c r="AU344" s="94">
        <f>IF(AR344&gt;0,SUMIFS(AT$13:AT344,AQ$13:AQ344,"="&amp;AQ344),"[x]")</f>
        <v>779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54</v>
      </c>
      <c r="AU345" s="94">
        <f>IF(AR345&gt;0,SUMIFS(AT$13:AT345,AQ$13:AQ345,"="&amp;AQ345),"[x]")</f>
        <v>833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56</v>
      </c>
      <c r="AU346" s="94">
        <f>IF(AR346&gt;0,SUMIFS(AT$13:AT346,AQ$13:AQ346,"="&amp;AQ346),"[x]")</f>
        <v>889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58</v>
      </c>
      <c r="AU347" s="94">
        <f>IF(AR347&gt;0,SUMIFS(AT$13:AT347,AQ$13:AQ347,"="&amp;AQ347),"[x]")</f>
        <v>947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60</v>
      </c>
      <c r="AU348" s="94">
        <f>IF(AR348&gt;0,SUMIFS(AT$13:AT348,AQ$13:AQ348,"="&amp;AQ348),"[x]")</f>
        <v>1007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62</v>
      </c>
      <c r="AU349" s="94">
        <f>IF(AR349&gt;0,SUMIFS(AT$13:AT349,AQ$13:AQ349,"="&amp;AQ349),"[x]")</f>
        <v>1069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63</v>
      </c>
      <c r="AU350" s="94">
        <f>IF(AR350&gt;0,SUMIFS(AT$13:AT350,AQ$13:AQ350,"="&amp;AQ350),"[x]")</f>
        <v>1132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65</v>
      </c>
      <c r="AU351" s="94">
        <f>IF(AR351&gt;0,SUMIFS(AT$13:AT351,AQ$13:AQ351,"="&amp;AQ351),"[x]")</f>
        <v>1197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67</v>
      </c>
      <c r="AU352" s="94">
        <f>IF(AR352&gt;0,SUMIFS(AT$13:AT352,AQ$13:AQ352,"="&amp;AQ352),"[x]")</f>
        <v>1264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69</v>
      </c>
      <c r="AU353" s="94">
        <f>IF(AR353&gt;0,SUMIFS(AT$13:AT353,AQ$13:AQ353,"="&amp;AQ353),"[x]")</f>
        <v>1333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71</v>
      </c>
      <c r="AU354" s="94">
        <f>IF(AR354&gt;0,SUMIFS(AT$13:AT354,AQ$13:AQ354,"="&amp;AQ354),"[x]")</f>
        <v>1404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73</v>
      </c>
      <c r="AU355" s="94">
        <f>IF(AR355&gt;0,SUMIFS(AT$13:AT355,AQ$13:AQ355,"="&amp;AQ355),"[x]")</f>
        <v>1477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33</v>
      </c>
      <c r="AU356" s="94">
        <f>IF(AR356&gt;0,SUMIFS(AT$13:AT356,AQ$13:AQ356,"="&amp;AQ356),"[x]")</f>
        <v>1510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39</v>
      </c>
      <c r="AU357" s="94">
        <f>IF(AR357&gt;0,SUMIFS(AT$13:AT357,AQ$13:AQ357,"="&amp;AQ357),"[x]")</f>
        <v>1549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46</v>
      </c>
      <c r="AU358" s="94">
        <f>IF(AR358&gt;0,SUMIFS(AT$13:AT358,AQ$13:AQ358,"="&amp;AQ358),"[x]")</f>
        <v>1595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53</v>
      </c>
      <c r="AU359" s="94">
        <f>IF(AR359&gt;0,SUMIFS(AT$13:AT359,AQ$13:AQ359,"="&amp;AQ359),"[x]")</f>
        <v>1648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59</v>
      </c>
      <c r="AU360" s="94">
        <f>IF(AR360&gt;0,SUMIFS(AT$13:AT360,AQ$13:AQ360,"="&amp;AQ360),"[x]")</f>
        <v>1707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66</v>
      </c>
      <c r="AU361" s="94">
        <f>IF(AR361&gt;0,SUMIFS(AT$13:AT361,AQ$13:AQ361,"="&amp;AQ361),"[x]")</f>
        <v>1773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73</v>
      </c>
      <c r="AU362" s="94">
        <f>IF(AR362&gt;0,SUMIFS(AT$13:AT362,AQ$13:AQ362,"="&amp;AQ362),"[x]")</f>
        <v>1846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79</v>
      </c>
      <c r="AU363" s="94">
        <f>IF(AR363&gt;0,SUMIFS(AT$13:AT363,AQ$13:AQ363,"="&amp;AQ363),"[x]")</f>
        <v>1925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86</v>
      </c>
      <c r="AU364" s="94">
        <f>IF(AR364&gt;0,SUMIFS(AT$13:AT364,AQ$13:AQ364,"="&amp;AQ364),"[x]")</f>
        <v>2011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93</v>
      </c>
      <c r="AU365" s="94">
        <f>IF(AR365&gt;0,SUMIFS(AT$13:AT365,AQ$13:AQ365,"="&amp;AQ365),"[x]")</f>
        <v>2104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99</v>
      </c>
      <c r="AU366" s="94">
        <f>IF(AR366&gt;0,SUMIFS(AT$13:AT366,AQ$13:AQ366,"="&amp;AQ366),"[x]")</f>
        <v>2203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106</v>
      </c>
      <c r="AU367" s="94">
        <f>IF(AR367&gt;0,SUMIFS(AT$13:AT367,AQ$13:AQ367,"="&amp;AQ367),"[x]")</f>
        <v>2309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113</v>
      </c>
      <c r="AU368" s="94">
        <f>IF(AR368&gt;0,SUMIFS(AT$13:AT368,AQ$13:AQ368,"="&amp;AQ368),"[x]")</f>
        <v>2422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119</v>
      </c>
      <c r="AU369" s="94">
        <f>IF(AR369&gt;0,SUMIFS(AT$13:AT369,AQ$13:AQ369,"="&amp;AQ369),"[x]")</f>
        <v>2541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126</v>
      </c>
      <c r="AU370" s="94">
        <f>IF(AR370&gt;0,SUMIFS(AT$13:AT370,AQ$13:AQ370,"="&amp;AQ370),"[x]")</f>
        <v>2667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133</v>
      </c>
      <c r="AU371" s="94">
        <f>IF(AR371&gt;0,SUMIFS(AT$13:AT371,AQ$13:AQ371,"="&amp;AQ371),"[x]")</f>
        <v>2800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139</v>
      </c>
      <c r="AU372" s="94">
        <f>IF(AR372&gt;0,SUMIFS(AT$13:AT372,AQ$13:AQ372,"="&amp;AQ372),"[x]")</f>
        <v>2939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146</v>
      </c>
      <c r="AU373" s="94">
        <f>IF(AR373&gt;0,SUMIFS(AT$13:AT373,AQ$13:AQ373,"="&amp;AQ373),"[x]")</f>
        <v>3085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153</v>
      </c>
      <c r="AU374" s="94">
        <f>IF(AR374&gt;0,SUMIFS(AT$13:AT374,AQ$13:AQ374,"="&amp;AQ374),"[x]")</f>
        <v>3238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159</v>
      </c>
      <c r="AU375" s="94">
        <f>IF(AR375&gt;0,SUMIFS(AT$13:AT375,AQ$13:AQ375,"="&amp;AQ375),"[x]")</f>
        <v>3397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166</v>
      </c>
      <c r="AU376" s="94">
        <f>IF(AR376&gt;0,SUMIFS(AT$13:AT376,AQ$13:AQ376,"="&amp;AQ376),"[x]")</f>
        <v>3563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173</v>
      </c>
      <c r="AU377" s="94">
        <f>IF(AR377&gt;0,SUMIFS(AT$13:AT377,AQ$13:AQ377,"="&amp;AQ377),"[x]")</f>
        <v>3736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179</v>
      </c>
      <c r="AU378" s="94">
        <f>IF(AR378&gt;0,SUMIFS(AT$13:AT378,AQ$13:AQ378,"="&amp;AQ378),"[x]")</f>
        <v>3915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186</v>
      </c>
      <c r="AU379" s="94">
        <f>IF(AR379&gt;0,SUMIFS(AT$13:AT379,AQ$13:AQ379,"="&amp;AQ379),"[x]")</f>
        <v>4101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193</v>
      </c>
      <c r="AU380" s="94">
        <f>IF(AR380&gt;0,SUMIFS(AT$13:AT380,AQ$13:AQ380,"="&amp;AQ380),"[x]")</f>
        <v>4294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199</v>
      </c>
      <c r="AU381" s="94">
        <f>IF(AR381&gt;0,SUMIFS(AT$13:AT381,AQ$13:AQ381,"="&amp;AQ381),"[x]")</f>
        <v>4493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206</v>
      </c>
      <c r="AU382" s="94">
        <f>IF(AR382&gt;0,SUMIFS(AT$13:AT382,AQ$13:AQ382,"="&amp;AQ382),"[x]")</f>
        <v>4699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213</v>
      </c>
      <c r="AU383" s="94">
        <f>IF(AR383&gt;0,SUMIFS(AT$13:AT383,AQ$13:AQ383,"="&amp;AQ383),"[x]")</f>
        <v>4912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219</v>
      </c>
      <c r="AU384" s="94">
        <f>IF(AR384&gt;0,SUMIFS(AT$13:AT384,AQ$13:AQ384,"="&amp;AQ384),"[x]")</f>
        <v>5131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226</v>
      </c>
      <c r="AU385" s="94">
        <f>IF(AR385&gt;0,SUMIFS(AT$13:AT385,AQ$13:AQ385,"="&amp;AQ385),"[x]")</f>
        <v>5357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233</v>
      </c>
      <c r="AU386" s="94">
        <f>IF(AR386&gt;0,SUMIFS(AT$13:AT386,AQ$13:AQ386,"="&amp;AQ386),"[x]")</f>
        <v>5590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239</v>
      </c>
      <c r="AU387" s="94">
        <f>IF(AR387&gt;0,SUMIFS(AT$13:AT387,AQ$13:AQ387,"="&amp;AQ387),"[x]")</f>
        <v>5829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246</v>
      </c>
      <c r="AU388" s="94">
        <f>IF(AR388&gt;0,SUMIFS(AT$13:AT388,AQ$13:AQ388,"="&amp;AQ388),"[x]")</f>
        <v>6075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253</v>
      </c>
      <c r="AU389" s="94">
        <f>IF(AR389&gt;0,SUMIFS(AT$13:AT389,AQ$13:AQ389,"="&amp;AQ389),"[x]")</f>
        <v>6328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259</v>
      </c>
      <c r="AU390" s="94">
        <f>IF(AR390&gt;0,SUMIFS(AT$13:AT390,AQ$13:AQ390,"="&amp;AQ390),"[x]")</f>
        <v>6587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266</v>
      </c>
      <c r="AU391" s="94">
        <f>IF(AR391&gt;0,SUMIFS(AT$13:AT391,AQ$13:AQ391,"="&amp;AQ391),"[x]")</f>
        <v>6853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273</v>
      </c>
      <c r="AU392" s="94">
        <f>IF(AR392&gt;0,SUMIFS(AT$13:AT392,AQ$13:AQ392,"="&amp;AQ392),"[x]")</f>
        <v>7126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279</v>
      </c>
      <c r="AU393" s="94">
        <f>IF(AR393&gt;0,SUMIFS(AT$13:AT393,AQ$13:AQ393,"="&amp;AQ393),"[x]")</f>
        <v>7405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286</v>
      </c>
      <c r="AU394" s="94">
        <f>IF(AR394&gt;0,SUMIFS(AT$13:AT394,AQ$13:AQ394,"="&amp;AQ394),"[x]")</f>
        <v>7691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293</v>
      </c>
      <c r="AU395" s="94">
        <f>IF(AR395&gt;0,SUMIFS(AT$13:AT395,AQ$13:AQ395,"="&amp;AQ395),"[x]")</f>
        <v>7984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150</v>
      </c>
      <c r="AU396" s="94">
        <f>IF(AR396&gt;0,SUMIFS(AT$13:AT396,AQ$13:AQ396,"="&amp;AQ396),"[x]")</f>
        <v>8134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162</v>
      </c>
      <c r="AU397" s="94">
        <f>IF(AR397&gt;0,SUMIFS(AT$13:AT397,AQ$13:AQ397,"="&amp;AQ397),"[x]")</f>
        <v>8296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174</v>
      </c>
      <c r="AU398" s="94">
        <f>IF(AR398&gt;0,SUMIFS(AT$13:AT398,AQ$13:AQ398,"="&amp;AQ398),"[x]")</f>
        <v>8470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185</v>
      </c>
      <c r="AU399" s="94">
        <f>IF(AR399&gt;0,SUMIFS(AT$13:AT399,AQ$13:AQ399,"="&amp;AQ399),"[x]")</f>
        <v>8655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197</v>
      </c>
      <c r="AU400" s="94">
        <f>IF(AR400&gt;0,SUMIFS(AT$13:AT400,AQ$13:AQ400,"="&amp;AQ400),"[x]")</f>
        <v>8852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208</v>
      </c>
      <c r="AU401" s="94">
        <f>IF(AR401&gt;0,SUMIFS(AT$13:AT401,AQ$13:AQ401,"="&amp;AQ401),"[x]")</f>
        <v>9060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220</v>
      </c>
      <c r="AU402" s="94">
        <f>IF(AR402&gt;0,SUMIFS(AT$13:AT402,AQ$13:AQ402,"="&amp;AQ402),"[x]")</f>
        <v>9280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232</v>
      </c>
      <c r="AU403" s="94">
        <f>IF(AR403&gt;0,SUMIFS(AT$13:AT403,AQ$13:AQ403,"="&amp;AQ403),"[x]")</f>
        <v>9512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243</v>
      </c>
      <c r="AU404" s="94">
        <f>IF(AR404&gt;0,SUMIFS(AT$13:AT404,AQ$13:AQ404,"="&amp;AQ404),"[x]")</f>
        <v>9755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255</v>
      </c>
      <c r="AU405" s="94">
        <f>IF(AR405&gt;0,SUMIFS(AT$13:AT405,AQ$13:AQ405,"="&amp;AQ405),"[x]")</f>
        <v>10010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266</v>
      </c>
      <c r="AU406" s="94">
        <f>IF(AR406&gt;0,SUMIFS(AT$13:AT406,AQ$13:AQ406,"="&amp;AQ406),"[x]")</f>
        <v>10276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278</v>
      </c>
      <c r="AU407" s="94">
        <f>IF(AR407&gt;0,SUMIFS(AT$13:AT407,AQ$13:AQ407,"="&amp;AQ407),"[x]")</f>
        <v>10554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290</v>
      </c>
      <c r="AU408" s="94">
        <f>IF(AR408&gt;0,SUMIFS(AT$13:AT408,AQ$13:AQ408,"="&amp;AQ408),"[x]")</f>
        <v>10844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301</v>
      </c>
      <c r="AU409" s="94">
        <f>IF(AR409&gt;0,SUMIFS(AT$13:AT409,AQ$13:AQ409,"="&amp;AQ409),"[x]")</f>
        <v>11145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313</v>
      </c>
      <c r="AU410" s="94">
        <f>IF(AR410&gt;0,SUMIFS(AT$13:AT410,AQ$13:AQ410,"="&amp;AQ410),"[x]")</f>
        <v>11458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324</v>
      </c>
      <c r="AU411" s="94">
        <f>IF(AR411&gt;0,SUMIFS(AT$13:AT411,AQ$13:AQ411,"="&amp;AQ411),"[x]")</f>
        <v>11782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336</v>
      </c>
      <c r="AU412" s="94">
        <f>IF(AR412&gt;0,SUMIFS(AT$13:AT412,AQ$13:AQ412,"="&amp;AQ412),"[x]")</f>
        <v>12118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348</v>
      </c>
      <c r="AU413" s="94">
        <f>IF(AR413&gt;0,SUMIFS(AT$13:AT413,AQ$13:AQ413,"="&amp;AQ413),"[x]")</f>
        <v>12466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359</v>
      </c>
      <c r="AU414" s="94">
        <f>IF(AR414&gt;0,SUMIFS(AT$13:AT414,AQ$13:AQ414,"="&amp;AQ414),"[x]")</f>
        <v>12825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371</v>
      </c>
      <c r="AU415" s="94">
        <f>IF(AR415&gt;0,SUMIFS(AT$13:AT415,AQ$13:AQ415,"="&amp;AQ415),"[x]")</f>
        <v>13196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208</v>
      </c>
      <c r="AU416" s="94">
        <f>IF(AR416&gt;0,SUMIFS(AT$13:AT416,AQ$13:AQ416,"="&amp;AQ416),"[x]")</f>
        <v>13404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224</v>
      </c>
      <c r="AU417" s="94">
        <f>IF(AR417&gt;0,SUMIFS(AT$13:AT417,AQ$13:AQ417,"="&amp;AQ417),"[x]")</f>
        <v>13628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240</v>
      </c>
      <c r="AU418" s="94">
        <f>IF(AR418&gt;0,SUMIFS(AT$13:AT418,AQ$13:AQ418,"="&amp;AQ418),"[x]")</f>
        <v>13868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257</v>
      </c>
      <c r="AU419" s="94">
        <f>IF(AR419&gt;0,SUMIFS(AT$13:AT419,AQ$13:AQ419,"="&amp;AQ419),"[x]")</f>
        <v>14125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273</v>
      </c>
      <c r="AU420" s="94">
        <f>IF(AR420&gt;0,SUMIFS(AT$13:AT420,AQ$13:AQ420,"="&amp;AQ420),"[x]")</f>
        <v>14398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289</v>
      </c>
      <c r="AU421" s="94">
        <f>IF(AR421&gt;0,SUMIFS(AT$13:AT421,AQ$13:AQ421,"="&amp;AQ421),"[x]")</f>
        <v>14687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305</v>
      </c>
      <c r="AU422" s="94">
        <f>IF(AR422&gt;0,SUMIFS(AT$13:AT422,AQ$13:AQ422,"="&amp;AQ422),"[x]")</f>
        <v>14992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321</v>
      </c>
      <c r="AU423" s="94">
        <f>IF(AR423&gt;0,SUMIFS(AT$13:AT423,AQ$13:AQ423,"="&amp;AQ423),"[x]")</f>
        <v>15313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337</v>
      </c>
      <c r="AU424" s="94">
        <f>IF(AR424&gt;0,SUMIFS(AT$13:AT424,AQ$13:AQ424,"="&amp;AQ424),"[x]")</f>
        <v>15650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353</v>
      </c>
      <c r="AU425" s="94">
        <f>IF(AR425&gt;0,SUMIFS(AT$13:AT425,AQ$13:AQ425,"="&amp;AQ425),"[x]")</f>
        <v>16003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369</v>
      </c>
      <c r="AU426" s="94">
        <f>IF(AR426&gt;0,SUMIFS(AT$13:AT426,AQ$13:AQ426,"="&amp;AQ426),"[x]")</f>
        <v>16372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385</v>
      </c>
      <c r="AU427" s="94">
        <f>IF(AR427&gt;0,SUMIFS(AT$13:AT427,AQ$13:AQ427,"="&amp;AQ427),"[x]")</f>
        <v>16757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401</v>
      </c>
      <c r="AU428" s="94">
        <f>IF(AR428&gt;0,SUMIFS(AT$13:AT428,AQ$13:AQ428,"="&amp;AQ428),"[x]")</f>
        <v>17158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417</v>
      </c>
      <c r="AU429" s="94">
        <f>IF(AR429&gt;0,SUMIFS(AT$13:AT429,AQ$13:AQ429,"="&amp;AQ429),"[x]")</f>
        <v>17575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433</v>
      </c>
      <c r="AU430" s="94">
        <f>IF(AR430&gt;0,SUMIFS(AT$13:AT430,AQ$13:AQ430,"="&amp;AQ430),"[x]")</f>
        <v>18008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449</v>
      </c>
      <c r="AU431" s="94">
        <f>IF(AR431&gt;0,SUMIFS(AT$13:AT431,AQ$13:AQ431,"="&amp;AQ431),"[x]")</f>
        <v>18457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465</v>
      </c>
      <c r="AU432" s="94">
        <f>IF(AR432&gt;0,SUMIFS(AT$13:AT432,AQ$13:AQ432,"="&amp;AQ432),"[x]")</f>
        <v>18922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481</v>
      </c>
      <c r="AU433" s="94">
        <f>IF(AR433&gt;0,SUMIFS(AT$13:AT433,AQ$13:AQ433,"="&amp;AQ433),"[x]")</f>
        <v>19403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498</v>
      </c>
      <c r="AU434" s="94">
        <f>IF(AR434&gt;0,SUMIFS(AT$13:AT434,AQ$13:AQ434,"="&amp;AQ434),"[x]")</f>
        <v>19901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514</v>
      </c>
      <c r="AU435" s="94">
        <f>IF(AR435&gt;0,SUMIFS(AT$13:AT435,AQ$13:AQ435,"="&amp;AQ435),"[x]")</f>
        <v>20415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306</v>
      </c>
      <c r="AU436" s="94">
        <f>IF(AR436&gt;0,SUMIFS(AT$13:AT436,AQ$13:AQ436,"="&amp;AQ436),"[x]")</f>
        <v>20721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322</v>
      </c>
      <c r="AU437" s="94">
        <f>IF(AR437&gt;0,SUMIFS(AT$13:AT437,AQ$13:AQ437,"="&amp;AQ437),"[x]")</f>
        <v>21043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338</v>
      </c>
      <c r="AU438" s="94">
        <f>IF(AR438&gt;0,SUMIFS(AT$13:AT438,AQ$13:AQ438,"="&amp;AQ438),"[x]")</f>
        <v>21381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354</v>
      </c>
      <c r="AU439" s="94">
        <f>IF(AR439&gt;0,SUMIFS(AT$13:AT439,AQ$13:AQ439,"="&amp;AQ439),"[x]")</f>
        <v>21735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370</v>
      </c>
      <c r="AU440" s="94">
        <f>IF(AR440&gt;0,SUMIFS(AT$13:AT440,AQ$13:AQ440,"="&amp;AQ440),"[x]")</f>
        <v>22105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386</v>
      </c>
      <c r="AU441" s="94">
        <f>IF(AR441&gt;0,SUMIFS(AT$13:AT441,AQ$13:AQ441,"="&amp;AQ441),"[x]")</f>
        <v>22491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402</v>
      </c>
      <c r="AU442" s="94">
        <f>IF(AR442&gt;0,SUMIFS(AT$13:AT442,AQ$13:AQ442,"="&amp;AQ442),"[x]")</f>
        <v>22893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418</v>
      </c>
      <c r="AU443" s="94">
        <f>IF(AR443&gt;0,SUMIFS(AT$13:AT443,AQ$13:AQ443,"="&amp;AQ443),"[x]")</f>
        <v>23311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435</v>
      </c>
      <c r="AU444" s="94">
        <f>IF(AR444&gt;0,SUMIFS(AT$13:AT444,AQ$13:AQ444,"="&amp;AQ444),"[x]")</f>
        <v>23746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451</v>
      </c>
      <c r="AU445" s="94">
        <f>IF(AR445&gt;0,SUMIFS(AT$13:AT445,AQ$13:AQ445,"="&amp;AQ445),"[x]")</f>
        <v>24197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467</v>
      </c>
      <c r="AU446" s="94">
        <f>IF(AR446&gt;0,SUMIFS(AT$13:AT446,AQ$13:AQ446,"="&amp;AQ446),"[x]")</f>
        <v>24664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483</v>
      </c>
      <c r="AU447" s="94">
        <f>IF(AR447&gt;0,SUMIFS(AT$13:AT447,AQ$13:AQ447,"="&amp;AQ447),"[x]")</f>
        <v>25147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499</v>
      </c>
      <c r="AU448" s="94">
        <f>IF(AR448&gt;0,SUMIFS(AT$13:AT448,AQ$13:AQ448,"="&amp;AQ448),"[x]")</f>
        <v>25646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515</v>
      </c>
      <c r="AU449" s="94">
        <f>IF(AR449&gt;0,SUMIFS(AT$13:AT449,AQ$13:AQ449,"="&amp;AQ449),"[x]")</f>
        <v>26161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531</v>
      </c>
      <c r="AU450" s="94">
        <f>IF(AR450&gt;0,SUMIFS(AT$13:AT450,AQ$13:AQ450,"="&amp;AQ450),"[x]")</f>
        <v>26692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547</v>
      </c>
      <c r="AU451" s="94">
        <f>IF(AR451&gt;0,SUMIFS(AT$13:AT451,AQ$13:AQ451,"="&amp;AQ451),"[x]")</f>
        <v>27239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563</v>
      </c>
      <c r="AU452" s="94">
        <f>IF(AR452&gt;0,SUMIFS(AT$13:AT452,AQ$13:AQ452,"="&amp;AQ452),"[x]")</f>
        <v>27802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580</v>
      </c>
      <c r="AU453" s="94">
        <f>IF(AR453&gt;0,SUMIFS(AT$13:AT453,AQ$13:AQ453,"="&amp;AQ453),"[x]")</f>
        <v>28382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596</v>
      </c>
      <c r="AU454" s="94">
        <f>IF(AR454&gt;0,SUMIFS(AT$13:AT454,AQ$13:AQ454,"="&amp;AQ454),"[x]")</f>
        <v>28978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612</v>
      </c>
      <c r="AU455" s="94">
        <f>IF(AR455&gt;0,SUMIFS(AT$13:AT455,AQ$13:AQ455,"="&amp;AQ455),"[x]")</f>
        <v>29590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628</v>
      </c>
      <c r="AU456" s="94">
        <f>IF(AR456&gt;0,SUMIFS(AT$13:AT456,AQ$13:AQ456,"="&amp;AQ456),"[x]")</f>
        <v>30218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644</v>
      </c>
      <c r="AU457" s="94">
        <f>IF(AR457&gt;0,SUMIFS(AT$13:AT457,AQ$13:AQ457,"="&amp;AQ457),"[x]")</f>
        <v>30862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660</v>
      </c>
      <c r="AU458" s="94">
        <f>IF(AR458&gt;0,SUMIFS(AT$13:AT458,AQ$13:AQ458,"="&amp;AQ458),"[x]")</f>
        <v>31522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676</v>
      </c>
      <c r="AU459" s="94">
        <f>IF(AR459&gt;0,SUMIFS(AT$13:AT459,AQ$13:AQ459,"="&amp;AQ459),"[x]")</f>
        <v>32198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692</v>
      </c>
      <c r="AU460" s="94">
        <f>IF(AR460&gt;0,SUMIFS(AT$13:AT460,AQ$13:AQ460,"="&amp;AQ460),"[x]")</f>
        <v>32890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708</v>
      </c>
      <c r="AU461" s="94">
        <f>IF(AR461&gt;0,SUMIFS(AT$13:AT461,AQ$13:AQ461,"="&amp;AQ461),"[x]")</f>
        <v>33598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725</v>
      </c>
      <c r="AU462" s="94">
        <f>IF(AR462&gt;0,SUMIFS(AT$13:AT462,AQ$13:AQ462,"="&amp;AQ462),"[x]")</f>
        <v>34323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741</v>
      </c>
      <c r="AU463" s="94">
        <f>IF(AR463&gt;0,SUMIFS(AT$13:AT463,AQ$13:AQ463,"="&amp;AQ463),"[x]")</f>
        <v>35064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757</v>
      </c>
      <c r="AU464" s="94">
        <f>IF(AR464&gt;0,SUMIFS(AT$13:AT464,AQ$13:AQ464,"="&amp;AQ464),"[x]")</f>
        <v>35821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773</v>
      </c>
      <c r="AU465" s="94">
        <f>IF(AR465&gt;0,SUMIFS(AT$13:AT465,AQ$13:AQ465,"="&amp;AQ465),"[x]")</f>
        <v>36594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2</v>
      </c>
      <c r="AU467" s="94">
        <f>IF(AR467&gt;0,SUMIFS(AT$13:AT467,AQ$13:AQ467,"="&amp;AQ467),"[x]")</f>
        <v>2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4</v>
      </c>
      <c r="AU468" s="94">
        <f>IF(AR468&gt;0,SUMIFS(AT$13:AT468,AQ$13:AQ468,"="&amp;AQ468),"[x]")</f>
        <v>6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6</v>
      </c>
      <c r="AU469" s="94">
        <f>IF(AR469&gt;0,SUMIFS(AT$13:AT469,AQ$13:AQ469,"="&amp;AQ469),"[x]")</f>
        <v>12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9</v>
      </c>
      <c r="AU470" s="94">
        <f>IF(AR470&gt;0,SUMIFS(AT$13:AT470,AQ$13:AQ470,"="&amp;AQ470),"[x]")</f>
        <v>21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11</v>
      </c>
      <c r="AU471" s="94">
        <f>IF(AR471&gt;0,SUMIFS(AT$13:AT471,AQ$13:AQ471,"="&amp;AQ471),"[x]")</f>
        <v>32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13</v>
      </c>
      <c r="AU472" s="94">
        <f>IF(AR472&gt;0,SUMIFS(AT$13:AT472,AQ$13:AQ472,"="&amp;AQ472),"[x]")</f>
        <v>45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15</v>
      </c>
      <c r="AU473" s="94">
        <f>IF(AR473&gt;0,SUMIFS(AT$13:AT473,AQ$13:AQ473,"="&amp;AQ473),"[x]")</f>
        <v>60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18</v>
      </c>
      <c r="AU474" s="94">
        <f>IF(AR474&gt;0,SUMIFS(AT$13:AT474,AQ$13:AQ474,"="&amp;AQ474),"[x]")</f>
        <v>78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20</v>
      </c>
      <c r="AU475" s="94">
        <f>IF(AR475&gt;0,SUMIFS(AT$13:AT475,AQ$13:AQ475,"="&amp;AQ475),"[x]")</f>
        <v>98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22</v>
      </c>
      <c r="AU476" s="94">
        <f>IF(AR476&gt;0,SUMIFS(AT$13:AT476,AQ$13:AQ476,"="&amp;AQ476),"[x]")</f>
        <v>120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25</v>
      </c>
      <c r="AU477" s="94">
        <f>IF(AR477&gt;0,SUMIFS(AT$13:AT477,AQ$13:AQ477,"="&amp;AQ477),"[x]")</f>
        <v>145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27</v>
      </c>
      <c r="AU478" s="94">
        <f>IF(AR478&gt;0,SUMIFS(AT$13:AT478,AQ$13:AQ478,"="&amp;AQ478),"[x]")</f>
        <v>172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29</v>
      </c>
      <c r="AU479" s="94">
        <f>IF(AR479&gt;0,SUMIFS(AT$13:AT479,AQ$13:AQ479,"="&amp;AQ479),"[x]")</f>
        <v>201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31</v>
      </c>
      <c r="AU480" s="94">
        <f>IF(AR480&gt;0,SUMIFS(AT$13:AT480,AQ$13:AQ480,"="&amp;AQ480),"[x]")</f>
        <v>232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34</v>
      </c>
      <c r="AU481" s="94">
        <f>IF(AR481&gt;0,SUMIFS(AT$13:AT481,AQ$13:AQ481,"="&amp;AQ481),"[x]")</f>
        <v>266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36</v>
      </c>
      <c r="AU482" s="94">
        <f>IF(AR482&gt;0,SUMIFS(AT$13:AT482,AQ$13:AQ482,"="&amp;AQ482),"[x]")</f>
        <v>302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38</v>
      </c>
      <c r="AU483" s="94">
        <f>IF(AR483&gt;0,SUMIFS(AT$13:AT483,AQ$13:AQ483,"="&amp;AQ483),"[x]")</f>
        <v>340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41</v>
      </c>
      <c r="AU484" s="94">
        <f>IF(AR484&gt;0,SUMIFS(AT$13:AT484,AQ$13:AQ484,"="&amp;AQ484),"[x]")</f>
        <v>381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43</v>
      </c>
      <c r="AU485" s="94">
        <f>IF(AR485&gt;0,SUMIFS(AT$13:AT485,AQ$13:AQ485,"="&amp;AQ485),"[x]")</f>
        <v>424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45</v>
      </c>
      <c r="AU486" s="94">
        <f>IF(AR486&gt;0,SUMIFS(AT$13:AT486,AQ$13:AQ486,"="&amp;AQ486),"[x]")</f>
        <v>469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47</v>
      </c>
      <c r="AU487" s="94">
        <f>IF(AR487&gt;0,SUMIFS(AT$13:AT487,AQ$13:AQ487,"="&amp;AQ487),"[x]")</f>
        <v>516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50</v>
      </c>
      <c r="AU488" s="94">
        <f>IF(AR488&gt;0,SUMIFS(AT$13:AT488,AQ$13:AQ488,"="&amp;AQ488),"[x]")</f>
        <v>566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52</v>
      </c>
      <c r="AU489" s="94">
        <f>IF(AR489&gt;0,SUMIFS(AT$13:AT489,AQ$13:AQ489,"="&amp;AQ489),"[x]")</f>
        <v>618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54</v>
      </c>
      <c r="AU490" s="94">
        <f>IF(AR490&gt;0,SUMIFS(AT$13:AT490,AQ$13:AQ490,"="&amp;AQ490),"[x]")</f>
        <v>672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57</v>
      </c>
      <c r="AU491" s="94">
        <f>IF(AR491&gt;0,SUMIFS(AT$13:AT491,AQ$13:AQ491,"="&amp;AQ491),"[x]")</f>
        <v>729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59</v>
      </c>
      <c r="AU492" s="94">
        <f>IF(AR492&gt;0,SUMIFS(AT$13:AT492,AQ$13:AQ492,"="&amp;AQ492),"[x]")</f>
        <v>788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61</v>
      </c>
      <c r="AU493" s="94">
        <f>IF(AR493&gt;0,SUMIFS(AT$13:AT493,AQ$13:AQ493,"="&amp;AQ493),"[x]")</f>
        <v>849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63</v>
      </c>
      <c r="AU494" s="94">
        <f>IF(AR494&gt;0,SUMIFS(AT$13:AT494,AQ$13:AQ494,"="&amp;AQ494),"[x]")</f>
        <v>912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66</v>
      </c>
      <c r="AU495" s="94">
        <f>IF(AR495&gt;0,SUMIFS(AT$13:AT495,AQ$13:AQ495,"="&amp;AQ495),"[x]")</f>
        <v>978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68</v>
      </c>
      <c r="AU496" s="94">
        <f>IF(AR496&gt;0,SUMIFS(AT$13:AT496,AQ$13:AQ496,"="&amp;AQ496),"[x]")</f>
        <v>1046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70</v>
      </c>
      <c r="AU497" s="94">
        <f>IF(AR497&gt;0,SUMIFS(AT$13:AT497,AQ$13:AQ497,"="&amp;AQ497),"[x]")</f>
        <v>1116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73</v>
      </c>
      <c r="AU498" s="94">
        <f>IF(AR498&gt;0,SUMIFS(AT$13:AT498,AQ$13:AQ498,"="&amp;AQ498),"[x]")</f>
        <v>1189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75</v>
      </c>
      <c r="AU499" s="94">
        <f>IF(AR499&gt;0,SUMIFS(AT$13:AT499,AQ$13:AQ499,"="&amp;AQ499),"[x]")</f>
        <v>1264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77</v>
      </c>
      <c r="AU500" s="94">
        <f>IF(AR500&gt;0,SUMIFS(AT$13:AT500,AQ$13:AQ500,"="&amp;AQ500),"[x]")</f>
        <v>1341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79</v>
      </c>
      <c r="AU501" s="94">
        <f>IF(AR501&gt;0,SUMIFS(AT$13:AT501,AQ$13:AQ501,"="&amp;AQ501),"[x]")</f>
        <v>1420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82</v>
      </c>
      <c r="AU502" s="94">
        <f>IF(AR502&gt;0,SUMIFS(AT$13:AT502,AQ$13:AQ502,"="&amp;AQ502),"[x]")</f>
        <v>1502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84</v>
      </c>
      <c r="AU503" s="94">
        <f>IF(AR503&gt;0,SUMIFS(AT$13:AT503,AQ$13:AQ503,"="&amp;AQ503),"[x]")</f>
        <v>1586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86</v>
      </c>
      <c r="AU504" s="94">
        <f>IF(AR504&gt;0,SUMIFS(AT$13:AT504,AQ$13:AQ504,"="&amp;AQ504),"[x]")</f>
        <v>1672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89</v>
      </c>
      <c r="AU505" s="94">
        <f>IF(AR505&gt;0,SUMIFS(AT$13:AT505,AQ$13:AQ505,"="&amp;AQ505),"[x]")</f>
        <v>1761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91</v>
      </c>
      <c r="AU506" s="94">
        <f>IF(AR506&gt;0,SUMIFS(AT$13:AT506,AQ$13:AQ506,"="&amp;AQ506),"[x]")</f>
        <v>1852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41</v>
      </c>
      <c r="AU507" s="94">
        <f>IF(AR507&gt;0,SUMIFS(AT$13:AT507,AQ$13:AQ507,"="&amp;AQ507),"[x]")</f>
        <v>1893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49</v>
      </c>
      <c r="AU508" s="94">
        <f>IF(AR508&gt;0,SUMIFS(AT$13:AT508,AQ$13:AQ508,"="&amp;AQ508),"[x]")</f>
        <v>1942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58</v>
      </c>
      <c r="AU509" s="94">
        <f>IF(AR509&gt;0,SUMIFS(AT$13:AT509,AQ$13:AQ509,"="&amp;AQ509),"[x]")</f>
        <v>2000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66</v>
      </c>
      <c r="AU510" s="94">
        <f>IF(AR510&gt;0,SUMIFS(AT$13:AT510,AQ$13:AQ510,"="&amp;AQ510),"[x]")</f>
        <v>2066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74</v>
      </c>
      <c r="AU511" s="94">
        <f>IF(AR511&gt;0,SUMIFS(AT$13:AT511,AQ$13:AQ511,"="&amp;AQ511),"[x]")</f>
        <v>2140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83</v>
      </c>
      <c r="AU512" s="94">
        <f>IF(AR512&gt;0,SUMIFS(AT$13:AT512,AQ$13:AQ512,"="&amp;AQ512),"[x]")</f>
        <v>2223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91</v>
      </c>
      <c r="AU513" s="94">
        <f>IF(AR513&gt;0,SUMIFS(AT$13:AT513,AQ$13:AQ513,"="&amp;AQ513),"[x]")</f>
        <v>2314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99</v>
      </c>
      <c r="AU514" s="94">
        <f>IF(AR514&gt;0,SUMIFS(AT$13:AT514,AQ$13:AQ514,"="&amp;AQ514),"[x]")</f>
        <v>2413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108</v>
      </c>
      <c r="AU515" s="94">
        <f>IF(AR515&gt;0,SUMIFS(AT$13:AT515,AQ$13:AQ515,"="&amp;AQ515),"[x]")</f>
        <v>2521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116</v>
      </c>
      <c r="AU516" s="94">
        <f>IF(AR516&gt;0,SUMIFS(AT$13:AT516,AQ$13:AQ516,"="&amp;AQ516),"[x]")</f>
        <v>2637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124</v>
      </c>
      <c r="AU517" s="94">
        <f>IF(AR517&gt;0,SUMIFS(AT$13:AT517,AQ$13:AQ517,"="&amp;AQ517),"[x]")</f>
        <v>2761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133</v>
      </c>
      <c r="AU518" s="94">
        <f>IF(AR518&gt;0,SUMIFS(AT$13:AT518,AQ$13:AQ518,"="&amp;AQ518),"[x]")</f>
        <v>2894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141</v>
      </c>
      <c r="AU519" s="94">
        <f>IF(AR519&gt;0,SUMIFS(AT$13:AT519,AQ$13:AQ519,"="&amp;AQ519),"[x]")</f>
        <v>3035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149</v>
      </c>
      <c r="AU520" s="94">
        <f>IF(AR520&gt;0,SUMIFS(AT$13:AT520,AQ$13:AQ520,"="&amp;AQ520),"[x]")</f>
        <v>3184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158</v>
      </c>
      <c r="AU521" s="94">
        <f>IF(AR521&gt;0,SUMIFS(AT$13:AT521,AQ$13:AQ521,"="&amp;AQ521),"[x]")</f>
        <v>3342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166</v>
      </c>
      <c r="AU522" s="94">
        <f>IF(AR522&gt;0,SUMIFS(AT$13:AT522,AQ$13:AQ522,"="&amp;AQ522),"[x]")</f>
        <v>3508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174</v>
      </c>
      <c r="AU523" s="94">
        <f>IF(AR523&gt;0,SUMIFS(AT$13:AT523,AQ$13:AQ523,"="&amp;AQ523),"[x]")</f>
        <v>3682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183</v>
      </c>
      <c r="AU524" s="94">
        <f>IF(AR524&gt;0,SUMIFS(AT$13:AT524,AQ$13:AQ524,"="&amp;AQ524),"[x]")</f>
        <v>3865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191</v>
      </c>
      <c r="AU525" s="94">
        <f>IF(AR525&gt;0,SUMIFS(AT$13:AT525,AQ$13:AQ525,"="&amp;AQ525),"[x]")</f>
        <v>4056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199</v>
      </c>
      <c r="AU526" s="94">
        <f>IF(AR526&gt;0,SUMIFS(AT$13:AT526,AQ$13:AQ526,"="&amp;AQ526),"[x]")</f>
        <v>4255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208</v>
      </c>
      <c r="AU527" s="94">
        <f>IF(AR527&gt;0,SUMIFS(AT$13:AT527,AQ$13:AQ527,"="&amp;AQ527),"[x]")</f>
        <v>4463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216</v>
      </c>
      <c r="AU528" s="94">
        <f>IF(AR528&gt;0,SUMIFS(AT$13:AT528,AQ$13:AQ528,"="&amp;AQ528),"[x]")</f>
        <v>4679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224</v>
      </c>
      <c r="AU529" s="94">
        <f>IF(AR529&gt;0,SUMIFS(AT$13:AT529,AQ$13:AQ529,"="&amp;AQ529),"[x]")</f>
        <v>4903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233</v>
      </c>
      <c r="AU530" s="94">
        <f>IF(AR530&gt;0,SUMIFS(AT$13:AT530,AQ$13:AQ530,"="&amp;AQ530),"[x]")</f>
        <v>5136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241</v>
      </c>
      <c r="AU531" s="94">
        <f>IF(AR531&gt;0,SUMIFS(AT$13:AT531,AQ$13:AQ531,"="&amp;AQ531),"[x]")</f>
        <v>5377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249</v>
      </c>
      <c r="AU532" s="94">
        <f>IF(AR532&gt;0,SUMIFS(AT$13:AT532,AQ$13:AQ532,"="&amp;AQ532),"[x]")</f>
        <v>5626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258</v>
      </c>
      <c r="AU533" s="94">
        <f>IF(AR533&gt;0,SUMIFS(AT$13:AT533,AQ$13:AQ533,"="&amp;AQ533),"[x]")</f>
        <v>5884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266</v>
      </c>
      <c r="AU534" s="94">
        <f>IF(AR534&gt;0,SUMIFS(AT$13:AT534,AQ$13:AQ534,"="&amp;AQ534),"[x]")</f>
        <v>6150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274</v>
      </c>
      <c r="AU535" s="94">
        <f>IF(AR535&gt;0,SUMIFS(AT$13:AT535,AQ$13:AQ535,"="&amp;AQ535),"[x]")</f>
        <v>6424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283</v>
      </c>
      <c r="AU536" s="94">
        <f>IF(AR536&gt;0,SUMIFS(AT$13:AT536,AQ$13:AQ536,"="&amp;AQ536),"[x]")</f>
        <v>6707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291</v>
      </c>
      <c r="AU537" s="94">
        <f>IF(AR537&gt;0,SUMIFS(AT$13:AT537,AQ$13:AQ537,"="&amp;AQ537),"[x]")</f>
        <v>6998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299</v>
      </c>
      <c r="AU538" s="94">
        <f>IF(AR538&gt;0,SUMIFS(AT$13:AT538,AQ$13:AQ538,"="&amp;AQ538),"[x]")</f>
        <v>7297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308</v>
      </c>
      <c r="AU539" s="94">
        <f>IF(AR539&gt;0,SUMIFS(AT$13:AT539,AQ$13:AQ539,"="&amp;AQ539),"[x]")</f>
        <v>7605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316</v>
      </c>
      <c r="AU540" s="94">
        <f>IF(AR540&gt;0,SUMIFS(AT$13:AT540,AQ$13:AQ540,"="&amp;AQ540),"[x]")</f>
        <v>7921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324</v>
      </c>
      <c r="AU541" s="94">
        <f>IF(AR541&gt;0,SUMIFS(AT$13:AT541,AQ$13:AQ541,"="&amp;AQ541),"[x]")</f>
        <v>8245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333</v>
      </c>
      <c r="AU542" s="94">
        <f>IF(AR542&gt;0,SUMIFS(AT$13:AT542,AQ$13:AQ542,"="&amp;AQ542),"[x]")</f>
        <v>8578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341</v>
      </c>
      <c r="AU543" s="94">
        <f>IF(AR543&gt;0,SUMIFS(AT$13:AT543,AQ$13:AQ543,"="&amp;AQ543),"[x]")</f>
        <v>8919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349</v>
      </c>
      <c r="AU544" s="94">
        <f>IF(AR544&gt;0,SUMIFS(AT$13:AT544,AQ$13:AQ544,"="&amp;AQ544),"[x]")</f>
        <v>9268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358</v>
      </c>
      <c r="AU545" s="94">
        <f>IF(AR545&gt;0,SUMIFS(AT$13:AT545,AQ$13:AQ545,"="&amp;AQ545),"[x]")</f>
        <v>9626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366</v>
      </c>
      <c r="AU546" s="94">
        <f>IF(AR546&gt;0,SUMIFS(AT$13:AT546,AQ$13:AQ546,"="&amp;AQ546),"[x]")</f>
        <v>9992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188</v>
      </c>
      <c r="AU547" s="94">
        <f>IF(AR547&gt;0,SUMIFS(AT$13:AT547,AQ$13:AQ547,"="&amp;AQ547),"[x]")</f>
        <v>10180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203</v>
      </c>
      <c r="AU548" s="94">
        <f>IF(AR548&gt;0,SUMIFS(AT$13:AT548,AQ$13:AQ548,"="&amp;AQ548),"[x]")</f>
        <v>10383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217</v>
      </c>
      <c r="AU549" s="94">
        <f>IF(AR549&gt;0,SUMIFS(AT$13:AT549,AQ$13:AQ549,"="&amp;AQ549),"[x]")</f>
        <v>10600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232</v>
      </c>
      <c r="AU550" s="94">
        <f>IF(AR550&gt;0,SUMIFS(AT$13:AT550,AQ$13:AQ550,"="&amp;AQ550),"[x]")</f>
        <v>10832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246</v>
      </c>
      <c r="AU551" s="94">
        <f>IF(AR551&gt;0,SUMIFS(AT$13:AT551,AQ$13:AQ551,"="&amp;AQ551),"[x]")</f>
        <v>11078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261</v>
      </c>
      <c r="AU552" s="94">
        <f>IF(AR552&gt;0,SUMIFS(AT$13:AT552,AQ$13:AQ552,"="&amp;AQ552),"[x]")</f>
        <v>11339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275</v>
      </c>
      <c r="AU553" s="94">
        <f>IF(AR553&gt;0,SUMIFS(AT$13:AT553,AQ$13:AQ553,"="&amp;AQ553),"[x]")</f>
        <v>11614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290</v>
      </c>
      <c r="AU554" s="94">
        <f>IF(AR554&gt;0,SUMIFS(AT$13:AT554,AQ$13:AQ554,"="&amp;AQ554),"[x]")</f>
        <v>11904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304</v>
      </c>
      <c r="AU555" s="94">
        <f>IF(AR555&gt;0,SUMIFS(AT$13:AT555,AQ$13:AQ555,"="&amp;AQ555),"[x]")</f>
        <v>12208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319</v>
      </c>
      <c r="AU556" s="94">
        <f>IF(AR556&gt;0,SUMIFS(AT$13:AT556,AQ$13:AQ556,"="&amp;AQ556),"[x]")</f>
        <v>12527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333</v>
      </c>
      <c r="AU557" s="94">
        <f>IF(AR557&gt;0,SUMIFS(AT$13:AT557,AQ$13:AQ557,"="&amp;AQ557),"[x]")</f>
        <v>12860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348</v>
      </c>
      <c r="AU558" s="94">
        <f>IF(AR558&gt;0,SUMIFS(AT$13:AT558,AQ$13:AQ558,"="&amp;AQ558),"[x]")</f>
        <v>13208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362</v>
      </c>
      <c r="AU559" s="94">
        <f>IF(AR559&gt;0,SUMIFS(AT$13:AT559,AQ$13:AQ559,"="&amp;AQ559),"[x]")</f>
        <v>13570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377</v>
      </c>
      <c r="AU560" s="94">
        <f>IF(AR560&gt;0,SUMIFS(AT$13:AT560,AQ$13:AQ560,"="&amp;AQ560),"[x]")</f>
        <v>13947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391</v>
      </c>
      <c r="AU561" s="94">
        <f>IF(AR561&gt;0,SUMIFS(AT$13:AT561,AQ$13:AQ561,"="&amp;AQ561),"[x]")</f>
        <v>14338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406</v>
      </c>
      <c r="AU562" s="94">
        <f>IF(AR562&gt;0,SUMIFS(AT$13:AT562,AQ$13:AQ562,"="&amp;AQ562),"[x]")</f>
        <v>14744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420</v>
      </c>
      <c r="AU563" s="94">
        <f>IF(AR563&gt;0,SUMIFS(AT$13:AT563,AQ$13:AQ563,"="&amp;AQ563),"[x]")</f>
        <v>15164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435</v>
      </c>
      <c r="AU564" s="94">
        <f>IF(AR564&gt;0,SUMIFS(AT$13:AT564,AQ$13:AQ564,"="&amp;AQ564),"[x]")</f>
        <v>15599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449</v>
      </c>
      <c r="AU565" s="94">
        <f>IF(AR565&gt;0,SUMIFS(AT$13:AT565,AQ$13:AQ565,"="&amp;AQ565),"[x]")</f>
        <v>16048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464</v>
      </c>
      <c r="AU566" s="94">
        <f>IF(AR566&gt;0,SUMIFS(AT$13:AT566,AQ$13:AQ566,"="&amp;AQ566),"[x]")</f>
        <v>16512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261</v>
      </c>
      <c r="AU567" s="94">
        <f>IF(AR567&gt;0,SUMIFS(AT$13:AT567,AQ$13:AQ567,"="&amp;AQ567),"[x]")</f>
        <v>16773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281</v>
      </c>
      <c r="AU568" s="94">
        <f>IF(AR568&gt;0,SUMIFS(AT$13:AT568,AQ$13:AQ568,"="&amp;AQ568),"[x]")</f>
        <v>17054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301</v>
      </c>
      <c r="AU569" s="94">
        <f>IF(AR569&gt;0,SUMIFS(AT$13:AT569,AQ$13:AQ569,"="&amp;AQ569),"[x]")</f>
        <v>17355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321</v>
      </c>
      <c r="AU570" s="94">
        <f>IF(AR570&gt;0,SUMIFS(AT$13:AT570,AQ$13:AQ570,"="&amp;AQ570),"[x]")</f>
        <v>17676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341</v>
      </c>
      <c r="AU571" s="94">
        <f>IF(AR571&gt;0,SUMIFS(AT$13:AT571,AQ$13:AQ571,"="&amp;AQ571),"[x]")</f>
        <v>18017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361</v>
      </c>
      <c r="AU572" s="94">
        <f>IF(AR572&gt;0,SUMIFS(AT$13:AT572,AQ$13:AQ572,"="&amp;AQ572),"[x]")</f>
        <v>18378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381</v>
      </c>
      <c r="AU573" s="94">
        <f>IF(AR573&gt;0,SUMIFS(AT$13:AT573,AQ$13:AQ573,"="&amp;AQ573),"[x]")</f>
        <v>18759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401</v>
      </c>
      <c r="AU574" s="94">
        <f>IF(AR574&gt;0,SUMIFS(AT$13:AT574,AQ$13:AQ574,"="&amp;AQ574),"[x]")</f>
        <v>19160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421</v>
      </c>
      <c r="AU575" s="94">
        <f>IF(AR575&gt;0,SUMIFS(AT$13:AT575,AQ$13:AQ575,"="&amp;AQ575),"[x]")</f>
        <v>19581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441</v>
      </c>
      <c r="AU576" s="94">
        <f>IF(AR576&gt;0,SUMIFS(AT$13:AT576,AQ$13:AQ576,"="&amp;AQ576),"[x]")</f>
        <v>20022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461</v>
      </c>
      <c r="AU577" s="94">
        <f>IF(AR577&gt;0,SUMIFS(AT$13:AT577,AQ$13:AQ577,"="&amp;AQ577),"[x]")</f>
        <v>20483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481</v>
      </c>
      <c r="AU578" s="94">
        <f>IF(AR578&gt;0,SUMIFS(AT$13:AT578,AQ$13:AQ578,"="&amp;AQ578),"[x]")</f>
        <v>20964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502</v>
      </c>
      <c r="AU579" s="94">
        <f>IF(AR579&gt;0,SUMIFS(AT$13:AT579,AQ$13:AQ579,"="&amp;AQ579),"[x]")</f>
        <v>21466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522</v>
      </c>
      <c r="AU580" s="94">
        <f>IF(AR580&gt;0,SUMIFS(AT$13:AT580,AQ$13:AQ580,"="&amp;AQ580),"[x]")</f>
        <v>21988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542</v>
      </c>
      <c r="AU581" s="94">
        <f>IF(AR581&gt;0,SUMIFS(AT$13:AT581,AQ$13:AQ581,"="&amp;AQ581),"[x]")</f>
        <v>22530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562</v>
      </c>
      <c r="AU582" s="94">
        <f>IF(AR582&gt;0,SUMIFS(AT$13:AT582,AQ$13:AQ582,"="&amp;AQ582),"[x]")</f>
        <v>23092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582</v>
      </c>
      <c r="AU583" s="94">
        <f>IF(AR583&gt;0,SUMIFS(AT$13:AT583,AQ$13:AQ583,"="&amp;AQ583),"[x]")</f>
        <v>23674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602</v>
      </c>
      <c r="AU584" s="94">
        <f>IF(AR584&gt;0,SUMIFS(AT$13:AT584,AQ$13:AQ584,"="&amp;AQ584),"[x]")</f>
        <v>24276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622</v>
      </c>
      <c r="AU585" s="94">
        <f>IF(AR585&gt;0,SUMIFS(AT$13:AT585,AQ$13:AQ585,"="&amp;AQ585),"[x]")</f>
        <v>24898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642</v>
      </c>
      <c r="AU586" s="94">
        <f>IF(AR586&gt;0,SUMIFS(AT$13:AT586,AQ$13:AQ586,"="&amp;AQ586),"[x]")</f>
        <v>25540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382</v>
      </c>
      <c r="AU587" s="94">
        <f>IF(AR587&gt;0,SUMIFS(AT$13:AT587,AQ$13:AQ587,"="&amp;AQ587),"[x]")</f>
        <v>25922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402</v>
      </c>
      <c r="AU588" s="94">
        <f>IF(AR588&gt;0,SUMIFS(AT$13:AT588,AQ$13:AQ588,"="&amp;AQ588),"[x]")</f>
        <v>26324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422</v>
      </c>
      <c r="AU589" s="94">
        <f>IF(AR589&gt;0,SUMIFS(AT$13:AT589,AQ$13:AQ589,"="&amp;AQ589),"[x]")</f>
        <v>26746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443</v>
      </c>
      <c r="AU590" s="94">
        <f>IF(AR590&gt;0,SUMIFS(AT$13:AT590,AQ$13:AQ590,"="&amp;AQ590),"[x]")</f>
        <v>27189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463</v>
      </c>
      <c r="AU591" s="94">
        <f>IF(AR591&gt;0,SUMIFS(AT$13:AT591,AQ$13:AQ591,"="&amp;AQ591),"[x]")</f>
        <v>27652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483</v>
      </c>
      <c r="AU592" s="94">
        <f>IF(AR592&gt;0,SUMIFS(AT$13:AT592,AQ$13:AQ592,"="&amp;AQ592),"[x]")</f>
        <v>28135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503</v>
      </c>
      <c r="AU593" s="94">
        <f>IF(AR593&gt;0,SUMIFS(AT$13:AT593,AQ$13:AQ593,"="&amp;AQ593),"[x]")</f>
        <v>28638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523</v>
      </c>
      <c r="AU594" s="94">
        <f>IF(AR594&gt;0,SUMIFS(AT$13:AT594,AQ$13:AQ594,"="&amp;AQ594),"[x]")</f>
        <v>29161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543</v>
      </c>
      <c r="AU595" s="94">
        <f>IF(AR595&gt;0,SUMIFS(AT$13:AT595,AQ$13:AQ595,"="&amp;AQ595),"[x]")</f>
        <v>29704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563</v>
      </c>
      <c r="AU596" s="94">
        <f>IF(AR596&gt;0,SUMIFS(AT$13:AT596,AQ$13:AQ596,"="&amp;AQ596),"[x]")</f>
        <v>30267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584</v>
      </c>
      <c r="AU597" s="94">
        <f>IF(AR597&gt;0,SUMIFS(AT$13:AT597,AQ$13:AQ597,"="&amp;AQ597),"[x]")</f>
        <v>30851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604</v>
      </c>
      <c r="AU598" s="94">
        <f>IF(AR598&gt;0,SUMIFS(AT$13:AT598,AQ$13:AQ598,"="&amp;AQ598),"[x]")</f>
        <v>31455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624</v>
      </c>
      <c r="AU599" s="94">
        <f>IF(AR599&gt;0,SUMIFS(AT$13:AT599,AQ$13:AQ599,"="&amp;AQ599),"[x]")</f>
        <v>32079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644</v>
      </c>
      <c r="AU600" s="94">
        <f>IF(AR600&gt;0,SUMIFS(AT$13:AT600,AQ$13:AQ600,"="&amp;AQ600),"[x]")</f>
        <v>32723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664</v>
      </c>
      <c r="AU601" s="94">
        <f>IF(AR601&gt;0,SUMIFS(AT$13:AT601,AQ$13:AQ601,"="&amp;AQ601),"[x]")</f>
        <v>33387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684</v>
      </c>
      <c r="AU602" s="94">
        <f>IF(AR602&gt;0,SUMIFS(AT$13:AT602,AQ$13:AQ602,"="&amp;AQ602),"[x]")</f>
        <v>34071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704</v>
      </c>
      <c r="AU603" s="94">
        <f>IF(AR603&gt;0,SUMIFS(AT$13:AT603,AQ$13:AQ603,"="&amp;AQ603),"[x]")</f>
        <v>34775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725</v>
      </c>
      <c r="AU604" s="94">
        <f>IF(AR604&gt;0,SUMIFS(AT$13:AT604,AQ$13:AQ604,"="&amp;AQ604),"[x]")</f>
        <v>35500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745</v>
      </c>
      <c r="AU605" s="94">
        <f>IF(AR605&gt;0,SUMIFS(AT$13:AT605,AQ$13:AQ605,"="&amp;AQ605),"[x]")</f>
        <v>36245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765</v>
      </c>
      <c r="AU606" s="94">
        <f>IF(AR606&gt;0,SUMIFS(AT$13:AT606,AQ$13:AQ606,"="&amp;AQ606),"[x]")</f>
        <v>37010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785</v>
      </c>
      <c r="AU607" s="94">
        <f>IF(AR607&gt;0,SUMIFS(AT$13:AT607,AQ$13:AQ607,"="&amp;AQ607),"[x]")</f>
        <v>37795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805</v>
      </c>
      <c r="AU608" s="94">
        <f>IF(AR608&gt;0,SUMIFS(AT$13:AT608,AQ$13:AQ608,"="&amp;AQ608),"[x]")</f>
        <v>38600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825</v>
      </c>
      <c r="AU609" s="94">
        <f>IF(AR609&gt;0,SUMIFS(AT$13:AT609,AQ$13:AQ609,"="&amp;AQ609),"[x]")</f>
        <v>39425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845</v>
      </c>
      <c r="AU610" s="94">
        <f>IF(AR610&gt;0,SUMIFS(AT$13:AT610,AQ$13:AQ610,"="&amp;AQ610),"[x]")</f>
        <v>40270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866</v>
      </c>
      <c r="AU611" s="94">
        <f>IF(AR611&gt;0,SUMIFS(AT$13:AT611,AQ$13:AQ611,"="&amp;AQ611),"[x]")</f>
        <v>41136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886</v>
      </c>
      <c r="AU612" s="94">
        <f>IF(AR612&gt;0,SUMIFS(AT$13:AT612,AQ$13:AQ612,"="&amp;AQ612),"[x]")</f>
        <v>42022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906</v>
      </c>
      <c r="AU613" s="94">
        <f>IF(AR613&gt;0,SUMIFS(AT$13:AT613,AQ$13:AQ613,"="&amp;AQ613),"[x]")</f>
        <v>42928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926</v>
      </c>
      <c r="AU614" s="94">
        <f>IF(AR614&gt;0,SUMIFS(AT$13:AT614,AQ$13:AQ614,"="&amp;AQ614),"[x]")</f>
        <v>43854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946</v>
      </c>
      <c r="AU615" s="94">
        <f>IF(AR615&gt;0,SUMIFS(AT$13:AT615,AQ$13:AQ615,"="&amp;AQ615),"[x]")</f>
        <v>44800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966</v>
      </c>
      <c r="AU616" s="94">
        <f>IF(AR616&gt;0,SUMIFS(AT$13:AT616,AQ$13:AQ616,"="&amp;AQ616),"[x]")</f>
        <v>45766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3</v>
      </c>
      <c r="AU619" s="94">
        <f>IF(AR619&gt;0,SUMIFS(AT$13:AT619,AQ$13:AQ619,"="&amp;AQ619),"[x]")</f>
        <v>4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8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6</v>
      </c>
      <c r="AU621" s="94">
        <f>IF(AR621&gt;0,SUMIFS(AT$13:AT621,AQ$13:AQ621,"="&amp;AQ621),"[x]")</f>
        <v>14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7</v>
      </c>
      <c r="AU622" s="94">
        <f>IF(AR622&gt;0,SUMIFS(AT$13:AT622,AQ$13:AQ622,"="&amp;AQ622),"[x]")</f>
        <v>21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9</v>
      </c>
      <c r="AU623" s="94">
        <f>IF(AR623&gt;0,SUMIFS(AT$13:AT623,AQ$13:AQ623,"="&amp;AQ623),"[x]")</f>
        <v>30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11</v>
      </c>
      <c r="AU624" s="94">
        <f>IF(AR624&gt;0,SUMIFS(AT$13:AT624,AQ$13:AQ624,"="&amp;AQ624),"[x]")</f>
        <v>41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12</v>
      </c>
      <c r="AU625" s="94">
        <f>IF(AR625&gt;0,SUMIFS(AT$13:AT625,AQ$13:AQ625,"="&amp;AQ625),"[x]")</f>
        <v>53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14</v>
      </c>
      <c r="AU626" s="94">
        <f>IF(AR626&gt;0,SUMIFS(AT$13:AT626,AQ$13:AQ626,"="&amp;AQ626),"[x]")</f>
        <v>67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15</v>
      </c>
      <c r="AU627" s="94">
        <f>IF(AR627&gt;0,SUMIFS(AT$13:AT627,AQ$13:AQ627,"="&amp;AQ627),"[x]")</f>
        <v>82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17</v>
      </c>
      <c r="AU628" s="94">
        <f>IF(AR628&gt;0,SUMIFS(AT$13:AT628,AQ$13:AQ628,"="&amp;AQ628),"[x]")</f>
        <v>99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19</v>
      </c>
      <c r="AU629" s="94">
        <f>IF(AR629&gt;0,SUMIFS(AT$13:AT629,AQ$13:AQ629,"="&amp;AQ629),"[x]")</f>
        <v>118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20</v>
      </c>
      <c r="AU630" s="94">
        <f>IF(AR630&gt;0,SUMIFS(AT$13:AT630,AQ$13:AQ630,"="&amp;AQ630),"[x]")</f>
        <v>138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22</v>
      </c>
      <c r="AU631" s="94">
        <f>IF(AR631&gt;0,SUMIFS(AT$13:AT631,AQ$13:AQ631,"="&amp;AQ631),"[x]")</f>
        <v>160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23</v>
      </c>
      <c r="AU632" s="94">
        <f>IF(AR632&gt;0,SUMIFS(AT$13:AT632,AQ$13:AQ632,"="&amp;AQ632),"[x]")</f>
        <v>183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25</v>
      </c>
      <c r="AU633" s="94">
        <f>IF(AR633&gt;0,SUMIFS(AT$13:AT633,AQ$13:AQ633,"="&amp;AQ633),"[x]")</f>
        <v>208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27</v>
      </c>
      <c r="AU634" s="94">
        <f>IF(AR634&gt;0,SUMIFS(AT$13:AT634,AQ$13:AQ634,"="&amp;AQ634),"[x]")</f>
        <v>235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28</v>
      </c>
      <c r="AU635" s="94">
        <f>IF(AR635&gt;0,SUMIFS(AT$13:AT635,AQ$13:AQ635,"="&amp;AQ635),"[x]")</f>
        <v>263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30</v>
      </c>
      <c r="AU636" s="94">
        <f>IF(AR636&gt;0,SUMIFS(AT$13:AT636,AQ$13:AQ636,"="&amp;AQ636),"[x]")</f>
        <v>293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31</v>
      </c>
      <c r="AU637" s="94">
        <f>IF(AR637&gt;0,SUMIFS(AT$13:AT637,AQ$13:AQ637,"="&amp;AQ637),"[x]")</f>
        <v>324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33</v>
      </c>
      <c r="AU638" s="94">
        <f>IF(AR638&gt;0,SUMIFS(AT$13:AT638,AQ$13:AQ638,"="&amp;AQ638),"[x]")</f>
        <v>357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35</v>
      </c>
      <c r="AU639" s="94">
        <f>IF(AR639&gt;0,SUMIFS(AT$13:AT639,AQ$13:AQ639,"="&amp;AQ639),"[x]")</f>
        <v>392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36</v>
      </c>
      <c r="AU640" s="94">
        <f>IF(AR640&gt;0,SUMIFS(AT$13:AT640,AQ$13:AQ640,"="&amp;AQ640),"[x]")</f>
        <v>428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38</v>
      </c>
      <c r="AU641" s="94">
        <f>IF(AR641&gt;0,SUMIFS(AT$13:AT641,AQ$13:AQ641,"="&amp;AQ641),"[x]")</f>
        <v>466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39</v>
      </c>
      <c r="AU642" s="94">
        <f>IF(AR642&gt;0,SUMIFS(AT$13:AT642,AQ$13:AQ642,"="&amp;AQ642),"[x]")</f>
        <v>505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41</v>
      </c>
      <c r="AU643" s="94">
        <f>IF(AR643&gt;0,SUMIFS(AT$13:AT643,AQ$13:AQ643,"="&amp;AQ643),"[x]")</f>
        <v>546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43</v>
      </c>
      <c r="AU644" s="94">
        <f>IF(AR644&gt;0,SUMIFS(AT$13:AT644,AQ$13:AQ644,"="&amp;AQ644),"[x]")</f>
        <v>589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44</v>
      </c>
      <c r="AU645" s="94">
        <f>IF(AR645&gt;0,SUMIFS(AT$13:AT645,AQ$13:AQ645,"="&amp;AQ645),"[x]")</f>
        <v>633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46</v>
      </c>
      <c r="AU646" s="94">
        <f>IF(AR646&gt;0,SUMIFS(AT$13:AT646,AQ$13:AQ646,"="&amp;AQ646),"[x]")</f>
        <v>679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47</v>
      </c>
      <c r="AU647" s="94">
        <f>IF(AR647&gt;0,SUMIFS(AT$13:AT647,AQ$13:AQ647,"="&amp;AQ647),"[x]")</f>
        <v>726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49</v>
      </c>
      <c r="AU648" s="94">
        <f>IF(AR648&gt;0,SUMIFS(AT$13:AT648,AQ$13:AQ648,"="&amp;AQ648),"[x]")</f>
        <v>775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51</v>
      </c>
      <c r="AU649" s="94">
        <f>IF(AR649&gt;0,SUMIFS(AT$13:AT649,AQ$13:AQ649,"="&amp;AQ649),"[x]")</f>
        <v>826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52</v>
      </c>
      <c r="AU650" s="94">
        <f>IF(AR650&gt;0,SUMIFS(AT$13:AT650,AQ$13:AQ650,"="&amp;AQ650),"[x]")</f>
        <v>878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54</v>
      </c>
      <c r="AU651" s="94">
        <f>IF(AR651&gt;0,SUMIFS(AT$13:AT651,AQ$13:AQ651,"="&amp;AQ651),"[x]")</f>
        <v>932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55</v>
      </c>
      <c r="AU652" s="94">
        <f>IF(AR652&gt;0,SUMIFS(AT$13:AT652,AQ$13:AQ652,"="&amp;AQ652),"[x]")</f>
        <v>987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57</v>
      </c>
      <c r="AU653" s="94">
        <f>IF(AR653&gt;0,SUMIFS(AT$13:AT653,AQ$13:AQ653,"="&amp;AQ653),"[x]")</f>
        <v>1044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59</v>
      </c>
      <c r="AU654" s="94">
        <f>IF(AR654&gt;0,SUMIFS(AT$13:AT654,AQ$13:AQ654,"="&amp;AQ654),"[x]")</f>
        <v>1103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60</v>
      </c>
      <c r="AU655" s="94">
        <f>IF(AR655&gt;0,SUMIFS(AT$13:AT655,AQ$13:AQ655,"="&amp;AQ655),"[x]")</f>
        <v>1163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62</v>
      </c>
      <c r="AU656" s="94">
        <f>IF(AR656&gt;0,SUMIFS(AT$13:AT656,AQ$13:AQ656,"="&amp;AQ656),"[x]")</f>
        <v>1225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63</v>
      </c>
      <c r="AU657" s="94">
        <f>IF(AR657&gt;0,SUMIFS(AT$13:AT657,AQ$13:AQ657,"="&amp;AQ657),"[x]")</f>
        <v>1288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29</v>
      </c>
      <c r="AU658" s="94">
        <f>IF(AR658&gt;0,SUMIFS(AT$13:AT658,AQ$13:AQ658,"="&amp;AQ658),"[x]")</f>
        <v>1317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34</v>
      </c>
      <c r="AU659" s="94">
        <f>IF(AR659&gt;0,SUMIFS(AT$13:AT659,AQ$13:AQ659,"="&amp;AQ659),"[x]")</f>
        <v>1351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40</v>
      </c>
      <c r="AU660" s="94">
        <f>IF(AR660&gt;0,SUMIFS(AT$13:AT660,AQ$13:AQ660,"="&amp;AQ660),"[x]")</f>
        <v>1391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46</v>
      </c>
      <c r="AU661" s="94">
        <f>IF(AR661&gt;0,SUMIFS(AT$13:AT661,AQ$13:AQ661,"="&amp;AQ661),"[x]")</f>
        <v>1437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52</v>
      </c>
      <c r="AU662" s="94">
        <f>IF(AR662&gt;0,SUMIFS(AT$13:AT662,AQ$13:AQ662,"="&amp;AQ662),"[x]")</f>
        <v>1489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58</v>
      </c>
      <c r="AU663" s="94">
        <f>IF(AR663&gt;0,SUMIFS(AT$13:AT663,AQ$13:AQ663,"="&amp;AQ663),"[x]")</f>
        <v>1547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64</v>
      </c>
      <c r="AU664" s="94">
        <f>IF(AR664&gt;0,SUMIFS(AT$13:AT664,AQ$13:AQ664,"="&amp;AQ664),"[x]")</f>
        <v>1611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69</v>
      </c>
      <c r="AU665" s="94">
        <f>IF(AR665&gt;0,SUMIFS(AT$13:AT665,AQ$13:AQ665,"="&amp;AQ665),"[x]")</f>
        <v>1680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75</v>
      </c>
      <c r="AU666" s="94">
        <f>IF(AR666&gt;0,SUMIFS(AT$13:AT666,AQ$13:AQ666,"="&amp;AQ666),"[x]")</f>
        <v>1755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81</v>
      </c>
      <c r="AU667" s="94">
        <f>IF(AR667&gt;0,SUMIFS(AT$13:AT667,AQ$13:AQ667,"="&amp;AQ667),"[x]")</f>
        <v>1836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87</v>
      </c>
      <c r="AU668" s="94">
        <f>IF(AR668&gt;0,SUMIFS(AT$13:AT668,AQ$13:AQ668,"="&amp;AQ668),"[x]")</f>
        <v>1923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93</v>
      </c>
      <c r="AU669" s="94">
        <f>IF(AR669&gt;0,SUMIFS(AT$13:AT669,AQ$13:AQ669,"="&amp;AQ669),"[x]")</f>
        <v>2016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99</v>
      </c>
      <c r="AU670" s="94">
        <f>IF(AR670&gt;0,SUMIFS(AT$13:AT670,AQ$13:AQ670,"="&amp;AQ670),"[x]")</f>
        <v>2115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104</v>
      </c>
      <c r="AU671" s="94">
        <f>IF(AR671&gt;0,SUMIFS(AT$13:AT671,AQ$13:AQ671,"="&amp;AQ671),"[x]")</f>
        <v>2219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110</v>
      </c>
      <c r="AU672" s="94">
        <f>IF(AR672&gt;0,SUMIFS(AT$13:AT672,AQ$13:AQ672,"="&amp;AQ672),"[x]")</f>
        <v>2329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116</v>
      </c>
      <c r="AU673" s="94">
        <f>IF(AR673&gt;0,SUMIFS(AT$13:AT673,AQ$13:AQ673,"="&amp;AQ673),"[x]")</f>
        <v>2445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122</v>
      </c>
      <c r="AU674" s="94">
        <f>IF(AR674&gt;0,SUMIFS(AT$13:AT674,AQ$13:AQ674,"="&amp;AQ674),"[x]")</f>
        <v>2567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128</v>
      </c>
      <c r="AU675" s="94">
        <f>IF(AR675&gt;0,SUMIFS(AT$13:AT675,AQ$13:AQ675,"="&amp;AQ675),"[x]")</f>
        <v>2695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134</v>
      </c>
      <c r="AU676" s="94">
        <f>IF(AR676&gt;0,SUMIFS(AT$13:AT676,AQ$13:AQ676,"="&amp;AQ676),"[x]")</f>
        <v>2829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139</v>
      </c>
      <c r="AU677" s="94">
        <f>IF(AR677&gt;0,SUMIFS(AT$13:AT677,AQ$13:AQ677,"="&amp;AQ677),"[x]")</f>
        <v>2968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145</v>
      </c>
      <c r="AU678" s="94">
        <f>IF(AR678&gt;0,SUMIFS(AT$13:AT678,AQ$13:AQ678,"="&amp;AQ678),"[x]")</f>
        <v>3113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151</v>
      </c>
      <c r="AU679" s="94">
        <f>IF(AR679&gt;0,SUMIFS(AT$13:AT679,AQ$13:AQ679,"="&amp;AQ679),"[x]")</f>
        <v>3264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157</v>
      </c>
      <c r="AU680" s="94">
        <f>IF(AR680&gt;0,SUMIFS(AT$13:AT680,AQ$13:AQ680,"="&amp;AQ680),"[x]")</f>
        <v>3421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163</v>
      </c>
      <c r="AU681" s="94">
        <f>IF(AR681&gt;0,SUMIFS(AT$13:AT681,AQ$13:AQ681,"="&amp;AQ681),"[x]")</f>
        <v>3584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169</v>
      </c>
      <c r="AU682" s="94">
        <f>IF(AR682&gt;0,SUMIFS(AT$13:AT682,AQ$13:AQ682,"="&amp;AQ682),"[x]")</f>
        <v>3753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174</v>
      </c>
      <c r="AU683" s="94">
        <f>IF(AR683&gt;0,SUMIFS(AT$13:AT683,AQ$13:AQ683,"="&amp;AQ683),"[x]")</f>
        <v>3927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180</v>
      </c>
      <c r="AU684" s="94">
        <f>IF(AR684&gt;0,SUMIFS(AT$13:AT684,AQ$13:AQ684,"="&amp;AQ684),"[x]")</f>
        <v>4107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186</v>
      </c>
      <c r="AU685" s="94">
        <f>IF(AR685&gt;0,SUMIFS(AT$13:AT685,AQ$13:AQ685,"="&amp;AQ685),"[x]")</f>
        <v>4293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192</v>
      </c>
      <c r="AU686" s="94">
        <f>IF(AR686&gt;0,SUMIFS(AT$13:AT686,AQ$13:AQ686,"="&amp;AQ686),"[x]")</f>
        <v>4485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198</v>
      </c>
      <c r="AU687" s="94">
        <f>IF(AR687&gt;0,SUMIFS(AT$13:AT687,AQ$13:AQ687,"="&amp;AQ687),"[x]")</f>
        <v>4683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204</v>
      </c>
      <c r="AU688" s="94">
        <f>IF(AR688&gt;0,SUMIFS(AT$13:AT688,AQ$13:AQ688,"="&amp;AQ688),"[x]")</f>
        <v>4887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209</v>
      </c>
      <c r="AU689" s="94">
        <f>IF(AR689&gt;0,SUMIFS(AT$13:AT689,AQ$13:AQ689,"="&amp;AQ689),"[x]")</f>
        <v>5096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215</v>
      </c>
      <c r="AU690" s="94">
        <f>IF(AR690&gt;0,SUMIFS(AT$13:AT690,AQ$13:AQ690,"="&amp;AQ690),"[x]")</f>
        <v>5311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221</v>
      </c>
      <c r="AU691" s="94">
        <f>IF(AR691&gt;0,SUMIFS(AT$13:AT691,AQ$13:AQ691,"="&amp;AQ691),"[x]")</f>
        <v>5532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227</v>
      </c>
      <c r="AU692" s="94">
        <f>IF(AR692&gt;0,SUMIFS(AT$13:AT692,AQ$13:AQ692,"="&amp;AQ692),"[x]")</f>
        <v>5759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233</v>
      </c>
      <c r="AU693" s="94">
        <f>IF(AR693&gt;0,SUMIFS(AT$13:AT693,AQ$13:AQ693,"="&amp;AQ693),"[x]")</f>
        <v>5992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239</v>
      </c>
      <c r="AU694" s="94">
        <f>IF(AR694&gt;0,SUMIFS(AT$13:AT694,AQ$13:AQ694,"="&amp;AQ694),"[x]")</f>
        <v>6231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244</v>
      </c>
      <c r="AU695" s="94">
        <f>IF(AR695&gt;0,SUMIFS(AT$13:AT695,AQ$13:AQ695,"="&amp;AQ695),"[x]")</f>
        <v>6475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250</v>
      </c>
      <c r="AU696" s="94">
        <f>IF(AR696&gt;0,SUMIFS(AT$13:AT696,AQ$13:AQ696,"="&amp;AQ696),"[x]")</f>
        <v>6725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256</v>
      </c>
      <c r="AU697" s="94">
        <f>IF(AR697&gt;0,SUMIFS(AT$13:AT697,AQ$13:AQ697,"="&amp;AQ697),"[x]")</f>
        <v>6981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131</v>
      </c>
      <c r="AU698" s="94">
        <f>IF(AR698&gt;0,SUMIFS(AT$13:AT698,AQ$13:AQ698,"="&amp;AQ698),"[x]")</f>
        <v>7112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142</v>
      </c>
      <c r="AU699" s="94">
        <f>IF(AR699&gt;0,SUMIFS(AT$13:AT699,AQ$13:AQ699,"="&amp;AQ699),"[x]")</f>
        <v>7254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152</v>
      </c>
      <c r="AU700" s="94">
        <f>IF(AR700&gt;0,SUMIFS(AT$13:AT700,AQ$13:AQ700,"="&amp;AQ700),"[x]")</f>
        <v>7406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162</v>
      </c>
      <c r="AU701" s="94">
        <f>IF(AR701&gt;0,SUMIFS(AT$13:AT701,AQ$13:AQ701,"="&amp;AQ701),"[x]")</f>
        <v>7568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172</v>
      </c>
      <c r="AU702" s="94">
        <f>IF(AR702&gt;0,SUMIFS(AT$13:AT702,AQ$13:AQ702,"="&amp;AQ702),"[x]")</f>
        <v>7740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182</v>
      </c>
      <c r="AU703" s="94">
        <f>IF(AR703&gt;0,SUMIFS(AT$13:AT703,AQ$13:AQ703,"="&amp;AQ703),"[x]")</f>
        <v>7922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192</v>
      </c>
      <c r="AU704" s="94">
        <f>IF(AR704&gt;0,SUMIFS(AT$13:AT704,AQ$13:AQ704,"="&amp;AQ704),"[x]")</f>
        <v>8114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203</v>
      </c>
      <c r="AU705" s="94">
        <f>IF(AR705&gt;0,SUMIFS(AT$13:AT705,AQ$13:AQ705,"="&amp;AQ705),"[x]")</f>
        <v>8317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213</v>
      </c>
      <c r="AU706" s="94">
        <f>IF(AR706&gt;0,SUMIFS(AT$13:AT706,AQ$13:AQ706,"="&amp;AQ706),"[x]")</f>
        <v>8530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223</v>
      </c>
      <c r="AU707" s="94">
        <f>IF(AR707&gt;0,SUMIFS(AT$13:AT707,AQ$13:AQ707,"="&amp;AQ707),"[x]")</f>
        <v>8753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233</v>
      </c>
      <c r="AU708" s="94">
        <f>IF(AR708&gt;0,SUMIFS(AT$13:AT708,AQ$13:AQ708,"="&amp;AQ708),"[x]")</f>
        <v>8986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243</v>
      </c>
      <c r="AU709" s="94">
        <f>IF(AR709&gt;0,SUMIFS(AT$13:AT709,AQ$13:AQ709,"="&amp;AQ709),"[x]")</f>
        <v>9229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253</v>
      </c>
      <c r="AU710" s="94">
        <f>IF(AR710&gt;0,SUMIFS(AT$13:AT710,AQ$13:AQ710,"="&amp;AQ710),"[x]")</f>
        <v>9482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263</v>
      </c>
      <c r="AU711" s="94">
        <f>IF(AR711&gt;0,SUMIFS(AT$13:AT711,AQ$13:AQ711,"="&amp;AQ711),"[x]")</f>
        <v>9745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274</v>
      </c>
      <c r="AU712" s="94">
        <f>IF(AR712&gt;0,SUMIFS(AT$13:AT712,AQ$13:AQ712,"="&amp;AQ712),"[x]")</f>
        <v>10019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284</v>
      </c>
      <c r="AU713" s="94">
        <f>IF(AR713&gt;0,SUMIFS(AT$13:AT713,AQ$13:AQ713,"="&amp;AQ713),"[x]")</f>
        <v>10303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294</v>
      </c>
      <c r="AU714" s="94">
        <f>IF(AR714&gt;0,SUMIFS(AT$13:AT714,AQ$13:AQ714,"="&amp;AQ714),"[x]")</f>
        <v>10597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304</v>
      </c>
      <c r="AU715" s="94">
        <f>IF(AR715&gt;0,SUMIFS(AT$13:AT715,AQ$13:AQ715,"="&amp;AQ715),"[x]")</f>
        <v>10901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314</v>
      </c>
      <c r="AU716" s="94">
        <f>IF(AR716&gt;0,SUMIFS(AT$13:AT716,AQ$13:AQ716,"="&amp;AQ716),"[x]")</f>
        <v>11215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324</v>
      </c>
      <c r="AU717" s="94">
        <f>IF(AR717&gt;0,SUMIFS(AT$13:AT717,AQ$13:AQ717,"="&amp;AQ717),"[x]")</f>
        <v>11539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182</v>
      </c>
      <c r="AU718" s="94">
        <f>IF(AR718&gt;0,SUMIFS(AT$13:AT718,AQ$13:AQ718,"="&amp;AQ718),"[x]")</f>
        <v>11721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196</v>
      </c>
      <c r="AU719" s="94">
        <f>IF(AR719&gt;0,SUMIFS(AT$13:AT719,AQ$13:AQ719,"="&amp;AQ719),"[x]")</f>
        <v>11917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210</v>
      </c>
      <c r="AU720" s="94">
        <f>IF(AR720&gt;0,SUMIFS(AT$13:AT720,AQ$13:AQ720,"="&amp;AQ720),"[x]")</f>
        <v>12127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224</v>
      </c>
      <c r="AU721" s="94">
        <f>IF(AR721&gt;0,SUMIFS(AT$13:AT721,AQ$13:AQ721,"="&amp;AQ721),"[x]")</f>
        <v>12351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238</v>
      </c>
      <c r="AU722" s="94">
        <f>IF(AR722&gt;0,SUMIFS(AT$13:AT722,AQ$13:AQ722,"="&amp;AQ722),"[x]")</f>
        <v>12589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253</v>
      </c>
      <c r="AU723" s="94">
        <f>IF(AR723&gt;0,SUMIFS(AT$13:AT723,AQ$13:AQ723,"="&amp;AQ723),"[x]")</f>
        <v>12842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267</v>
      </c>
      <c r="AU724" s="94">
        <f>IF(AR724&gt;0,SUMIFS(AT$13:AT724,AQ$13:AQ724,"="&amp;AQ724),"[x]")</f>
        <v>13109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281</v>
      </c>
      <c r="AU725" s="94">
        <f>IF(AR725&gt;0,SUMIFS(AT$13:AT725,AQ$13:AQ725,"="&amp;AQ725),"[x]")</f>
        <v>13390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295</v>
      </c>
      <c r="AU726" s="94">
        <f>IF(AR726&gt;0,SUMIFS(AT$13:AT726,AQ$13:AQ726,"="&amp;AQ726),"[x]")</f>
        <v>13685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309</v>
      </c>
      <c r="AU727" s="94">
        <f>IF(AR727&gt;0,SUMIFS(AT$13:AT727,AQ$13:AQ727,"="&amp;AQ727),"[x]")</f>
        <v>13994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323</v>
      </c>
      <c r="AU728" s="94">
        <f>IF(AR728&gt;0,SUMIFS(AT$13:AT728,AQ$13:AQ728,"="&amp;AQ728),"[x]")</f>
        <v>14317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337</v>
      </c>
      <c r="AU729" s="94">
        <f>IF(AR729&gt;0,SUMIFS(AT$13:AT729,AQ$13:AQ729,"="&amp;AQ729),"[x]")</f>
        <v>14654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351</v>
      </c>
      <c r="AU730" s="94">
        <f>IF(AR730&gt;0,SUMIFS(AT$13:AT730,AQ$13:AQ730,"="&amp;AQ730),"[x]")</f>
        <v>15005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365</v>
      </c>
      <c r="AU731" s="94">
        <f>IF(AR731&gt;0,SUMIFS(AT$13:AT731,AQ$13:AQ731,"="&amp;AQ731),"[x]")</f>
        <v>15370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379</v>
      </c>
      <c r="AU732" s="94">
        <f>IF(AR732&gt;0,SUMIFS(AT$13:AT732,AQ$13:AQ732,"="&amp;AQ732),"[x]")</f>
        <v>15749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393</v>
      </c>
      <c r="AU733" s="94">
        <f>IF(AR733&gt;0,SUMIFS(AT$13:AT733,AQ$13:AQ733,"="&amp;AQ733),"[x]")</f>
        <v>16142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407</v>
      </c>
      <c r="AU734" s="94">
        <f>IF(AR734&gt;0,SUMIFS(AT$13:AT734,AQ$13:AQ734,"="&amp;AQ734),"[x]")</f>
        <v>16549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421</v>
      </c>
      <c r="AU735" s="94">
        <f>IF(AR735&gt;0,SUMIFS(AT$13:AT735,AQ$13:AQ735,"="&amp;AQ735),"[x]")</f>
        <v>16970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435</v>
      </c>
      <c r="AU736" s="94">
        <f>IF(AR736&gt;0,SUMIFS(AT$13:AT736,AQ$13:AQ736,"="&amp;AQ736),"[x]")</f>
        <v>17405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449</v>
      </c>
      <c r="AU737" s="94">
        <f>IF(AR737&gt;0,SUMIFS(AT$13:AT737,AQ$13:AQ737,"="&amp;AQ737),"[x]")</f>
        <v>17854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267</v>
      </c>
      <c r="AU738" s="94">
        <f>IF(AR738&gt;0,SUMIFS(AT$13:AT738,AQ$13:AQ738,"="&amp;AQ738),"[x]")</f>
        <v>18121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281</v>
      </c>
      <c r="AU739" s="94">
        <f>IF(AR739&gt;0,SUMIFS(AT$13:AT739,AQ$13:AQ739,"="&amp;AQ739),"[x]")</f>
        <v>18402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296</v>
      </c>
      <c r="AU740" s="94">
        <f>IF(AR740&gt;0,SUMIFS(AT$13:AT740,AQ$13:AQ740,"="&amp;AQ740),"[x]")</f>
        <v>18698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310</v>
      </c>
      <c r="AU741" s="94">
        <f>IF(AR741&gt;0,SUMIFS(AT$13:AT741,AQ$13:AQ741,"="&amp;AQ741),"[x]")</f>
        <v>19008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324</v>
      </c>
      <c r="AU742" s="94">
        <f>IF(AR742&gt;0,SUMIFS(AT$13:AT742,AQ$13:AQ742,"="&amp;AQ742),"[x]")</f>
        <v>19332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338</v>
      </c>
      <c r="AU743" s="94">
        <f>IF(AR743&gt;0,SUMIFS(AT$13:AT743,AQ$13:AQ743,"="&amp;AQ743),"[x]")</f>
        <v>19670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352</v>
      </c>
      <c r="AU744" s="94">
        <f>IF(AR744&gt;0,SUMIFS(AT$13:AT744,AQ$13:AQ744,"="&amp;AQ744),"[x]")</f>
        <v>20022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366</v>
      </c>
      <c r="AU745" s="94">
        <f>IF(AR745&gt;0,SUMIFS(AT$13:AT745,AQ$13:AQ745,"="&amp;AQ745),"[x]")</f>
        <v>20388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380</v>
      </c>
      <c r="AU746" s="94">
        <f>IF(AR746&gt;0,SUMIFS(AT$13:AT746,AQ$13:AQ746,"="&amp;AQ746),"[x]")</f>
        <v>20768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394</v>
      </c>
      <c r="AU747" s="94">
        <f>IF(AR747&gt;0,SUMIFS(AT$13:AT747,AQ$13:AQ747,"="&amp;AQ747),"[x]")</f>
        <v>21162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408</v>
      </c>
      <c r="AU748" s="94">
        <f>IF(AR748&gt;0,SUMIFS(AT$13:AT748,AQ$13:AQ748,"="&amp;AQ748),"[x]")</f>
        <v>21570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422</v>
      </c>
      <c r="AU749" s="94">
        <f>IF(AR749&gt;0,SUMIFS(AT$13:AT749,AQ$13:AQ749,"="&amp;AQ749),"[x]")</f>
        <v>21992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437</v>
      </c>
      <c r="AU750" s="94">
        <f>IF(AR750&gt;0,SUMIFS(AT$13:AT750,AQ$13:AQ750,"="&amp;AQ750),"[x]")</f>
        <v>22429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451</v>
      </c>
      <c r="AU751" s="94">
        <f>IF(AR751&gt;0,SUMIFS(AT$13:AT751,AQ$13:AQ751,"="&amp;AQ751),"[x]")</f>
        <v>22880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465</v>
      </c>
      <c r="AU752" s="94">
        <f>IF(AR752&gt;0,SUMIFS(AT$13:AT752,AQ$13:AQ752,"="&amp;AQ752),"[x]")</f>
        <v>23345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479</v>
      </c>
      <c r="AU753" s="94">
        <f>IF(AR753&gt;0,SUMIFS(AT$13:AT753,AQ$13:AQ753,"="&amp;AQ753),"[x]")</f>
        <v>23824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493</v>
      </c>
      <c r="AU754" s="94">
        <f>IF(AR754&gt;0,SUMIFS(AT$13:AT754,AQ$13:AQ754,"="&amp;AQ754),"[x]")</f>
        <v>24317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507</v>
      </c>
      <c r="AU755" s="94">
        <f>IF(AR755&gt;0,SUMIFS(AT$13:AT755,AQ$13:AQ755,"="&amp;AQ755),"[x]")</f>
        <v>24824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521</v>
      </c>
      <c r="AU756" s="94">
        <f>IF(AR756&gt;0,SUMIFS(AT$13:AT756,AQ$13:AQ756,"="&amp;AQ756),"[x]")</f>
        <v>25345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535</v>
      </c>
      <c r="AU757" s="94">
        <f>IF(AR757&gt;0,SUMIFS(AT$13:AT757,AQ$13:AQ757,"="&amp;AQ757),"[x]")</f>
        <v>25880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549</v>
      </c>
      <c r="AU758" s="94">
        <f>IF(AR758&gt;0,SUMIFS(AT$13:AT758,AQ$13:AQ758,"="&amp;AQ758),"[x]")</f>
        <v>26429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563</v>
      </c>
      <c r="AU759" s="94">
        <f>IF(AR759&gt;0,SUMIFS(AT$13:AT759,AQ$13:AQ759,"="&amp;AQ759),"[x]")</f>
        <v>26992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578</v>
      </c>
      <c r="AU760" s="94">
        <f>IF(AR760&gt;0,SUMIFS(AT$13:AT760,AQ$13:AQ760,"="&amp;AQ760),"[x]")</f>
        <v>27570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592</v>
      </c>
      <c r="AU761" s="94">
        <f>IF(AR761&gt;0,SUMIFS(AT$13:AT761,AQ$13:AQ761,"="&amp;AQ761),"[x]")</f>
        <v>28162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606</v>
      </c>
      <c r="AU762" s="94">
        <f>IF(AR762&gt;0,SUMIFS(AT$13:AT762,AQ$13:AQ762,"="&amp;AQ762),"[x]")</f>
        <v>28768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620</v>
      </c>
      <c r="AU763" s="94">
        <f>IF(AR763&gt;0,SUMIFS(AT$13:AT763,AQ$13:AQ763,"="&amp;AQ763),"[x]")</f>
        <v>29388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634</v>
      </c>
      <c r="AU764" s="94">
        <f>IF(AR764&gt;0,SUMIFS(AT$13:AT764,AQ$13:AQ764,"="&amp;AQ764),"[x]")</f>
        <v>30022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648</v>
      </c>
      <c r="AU765" s="94">
        <f>IF(AR765&gt;0,SUMIFS(AT$13:AT765,AQ$13:AQ765,"="&amp;AQ765),"[x]")</f>
        <v>30670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662</v>
      </c>
      <c r="AU766" s="94">
        <f>IF(AR766&gt;0,SUMIFS(AT$13:AT766,AQ$13:AQ766,"="&amp;AQ766),"[x]")</f>
        <v>31332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676</v>
      </c>
      <c r="AU767" s="94">
        <f>IF(AR767&gt;0,SUMIFS(AT$13:AT767,AQ$13:AQ767,"="&amp;AQ767),"[x]")</f>
        <v>32008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2</v>
      </c>
      <c r="AU769" s="94">
        <f>IF(AR769&gt;0,SUMIFS(AT$13:AT769,AQ$13:AQ769,"="&amp;AQ769),"[x]")</f>
        <v>2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4</v>
      </c>
      <c r="AU770" s="94">
        <f>IF(AR770&gt;0,SUMIFS(AT$13:AT770,AQ$13:AQ770,"="&amp;AQ770),"[x]")</f>
        <v>6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6</v>
      </c>
      <c r="AU771" s="94">
        <f>IF(AR771&gt;0,SUMIFS(AT$13:AT771,AQ$13:AQ771,"="&amp;AQ771),"[x]")</f>
        <v>12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8</v>
      </c>
      <c r="AU772" s="94">
        <f>IF(AR772&gt;0,SUMIFS(AT$13:AT772,AQ$13:AQ772,"="&amp;AQ772),"[x]")</f>
        <v>20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10</v>
      </c>
      <c r="AU773" s="94">
        <f>IF(AR773&gt;0,SUMIFS(AT$13:AT773,AQ$13:AQ773,"="&amp;AQ773),"[x]")</f>
        <v>30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12</v>
      </c>
      <c r="AU774" s="94">
        <f>IF(AR774&gt;0,SUMIFS(AT$13:AT774,AQ$13:AQ774,"="&amp;AQ774),"[x]")</f>
        <v>42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14</v>
      </c>
      <c r="AU775" s="94">
        <f>IF(AR775&gt;0,SUMIFS(AT$13:AT775,AQ$13:AQ775,"="&amp;AQ775),"[x]")</f>
        <v>56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16</v>
      </c>
      <c r="AU776" s="94">
        <f>IF(AR776&gt;0,SUMIFS(AT$13:AT776,AQ$13:AQ776,"="&amp;AQ776),"[x]")</f>
        <v>72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18</v>
      </c>
      <c r="AU777" s="94">
        <f>IF(AR777&gt;0,SUMIFS(AT$13:AT777,AQ$13:AQ777,"="&amp;AQ777),"[x]")</f>
        <v>90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20</v>
      </c>
      <c r="AU778" s="94">
        <f>IF(AR778&gt;0,SUMIFS(AT$13:AT778,AQ$13:AQ778,"="&amp;AQ778),"[x]")</f>
        <v>110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22</v>
      </c>
      <c r="AU779" s="94">
        <f>IF(AR779&gt;0,SUMIFS(AT$13:AT779,AQ$13:AQ779,"="&amp;AQ779),"[x]")</f>
        <v>132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24</v>
      </c>
      <c r="AU780" s="94">
        <f>IF(AR780&gt;0,SUMIFS(AT$13:AT780,AQ$13:AQ780,"="&amp;AQ780),"[x]")</f>
        <v>156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26</v>
      </c>
      <c r="AU781" s="94">
        <f>IF(AR781&gt;0,SUMIFS(AT$13:AT781,AQ$13:AQ781,"="&amp;AQ781),"[x]")</f>
        <v>182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29</v>
      </c>
      <c r="AU782" s="94">
        <f>IF(AR782&gt;0,SUMIFS(AT$13:AT782,AQ$13:AQ782,"="&amp;AQ782),"[x]")</f>
        <v>211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31</v>
      </c>
      <c r="AU783" s="94">
        <f>IF(AR783&gt;0,SUMIFS(AT$13:AT783,AQ$13:AQ783,"="&amp;AQ783),"[x]")</f>
        <v>242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33</v>
      </c>
      <c r="AU784" s="94">
        <f>IF(AR784&gt;0,SUMIFS(AT$13:AT784,AQ$13:AQ784,"="&amp;AQ784),"[x]")</f>
        <v>275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35</v>
      </c>
      <c r="AU785" s="94">
        <f>IF(AR785&gt;0,SUMIFS(AT$13:AT785,AQ$13:AQ785,"="&amp;AQ785),"[x]")</f>
        <v>310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37</v>
      </c>
      <c r="AU786" s="94">
        <f>IF(AR786&gt;0,SUMIFS(AT$13:AT786,AQ$13:AQ786,"="&amp;AQ786),"[x]")</f>
        <v>347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39</v>
      </c>
      <c r="AU787" s="94">
        <f>IF(AR787&gt;0,SUMIFS(AT$13:AT787,AQ$13:AQ787,"="&amp;AQ787),"[x]")</f>
        <v>386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41</v>
      </c>
      <c r="AU788" s="94">
        <f>IF(AR788&gt;0,SUMIFS(AT$13:AT788,AQ$13:AQ788,"="&amp;AQ788),"[x]")</f>
        <v>427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43</v>
      </c>
      <c r="AU789" s="94">
        <f>IF(AR789&gt;0,SUMIFS(AT$13:AT789,AQ$13:AQ789,"="&amp;AQ789),"[x]")</f>
        <v>470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45</v>
      </c>
      <c r="AU790" s="94">
        <f>IF(AR790&gt;0,SUMIFS(AT$13:AT790,AQ$13:AQ790,"="&amp;AQ790),"[x]")</f>
        <v>515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47</v>
      </c>
      <c r="AU791" s="94">
        <f>IF(AR791&gt;0,SUMIFS(AT$13:AT791,AQ$13:AQ791,"="&amp;AQ791),"[x]")</f>
        <v>562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49</v>
      </c>
      <c r="AU792" s="94">
        <f>IF(AR792&gt;0,SUMIFS(AT$13:AT792,AQ$13:AQ792,"="&amp;AQ792),"[x]")</f>
        <v>611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51</v>
      </c>
      <c r="AU793" s="94">
        <f>IF(AR793&gt;0,SUMIFS(AT$13:AT793,AQ$13:AQ793,"="&amp;AQ793),"[x]")</f>
        <v>662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53</v>
      </c>
      <c r="AU794" s="94">
        <f>IF(AR794&gt;0,SUMIFS(AT$13:AT794,AQ$13:AQ794,"="&amp;AQ794),"[x]")</f>
        <v>715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56</v>
      </c>
      <c r="AU795" s="94">
        <f>IF(AR795&gt;0,SUMIFS(AT$13:AT795,AQ$13:AQ795,"="&amp;AQ795),"[x]")</f>
        <v>771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58</v>
      </c>
      <c r="AU796" s="94">
        <f>IF(AR796&gt;0,SUMIFS(AT$13:AT796,AQ$13:AQ796,"="&amp;AQ796),"[x]")</f>
        <v>829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60</v>
      </c>
      <c r="AU797" s="94">
        <f>IF(AR797&gt;0,SUMIFS(AT$13:AT797,AQ$13:AQ797,"="&amp;AQ797),"[x]")</f>
        <v>889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62</v>
      </c>
      <c r="AU798" s="94">
        <f>IF(AR798&gt;0,SUMIFS(AT$13:AT798,AQ$13:AQ798,"="&amp;AQ798),"[x]")</f>
        <v>951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64</v>
      </c>
      <c r="AU799" s="94">
        <f>IF(AR799&gt;0,SUMIFS(AT$13:AT799,AQ$13:AQ799,"="&amp;AQ799),"[x]")</f>
        <v>1015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66</v>
      </c>
      <c r="AU800" s="94">
        <f>IF(AR800&gt;0,SUMIFS(AT$13:AT800,AQ$13:AQ800,"="&amp;AQ800),"[x]")</f>
        <v>1081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68</v>
      </c>
      <c r="AU801" s="94">
        <f>IF(AR801&gt;0,SUMIFS(AT$13:AT801,AQ$13:AQ801,"="&amp;AQ801),"[x]")</f>
        <v>1149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70</v>
      </c>
      <c r="AU802" s="94">
        <f>IF(AR802&gt;0,SUMIFS(AT$13:AT802,AQ$13:AQ802,"="&amp;AQ802),"[x]")</f>
        <v>1219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72</v>
      </c>
      <c r="AU803" s="94">
        <f>IF(AR803&gt;0,SUMIFS(AT$13:AT803,AQ$13:AQ803,"="&amp;AQ803),"[x]")</f>
        <v>1291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74</v>
      </c>
      <c r="AU804" s="94">
        <f>IF(AR804&gt;0,SUMIFS(AT$13:AT804,AQ$13:AQ804,"="&amp;AQ804),"[x]")</f>
        <v>1365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76</v>
      </c>
      <c r="AU805" s="94">
        <f>IF(AR805&gt;0,SUMIFS(AT$13:AT805,AQ$13:AQ805,"="&amp;AQ805),"[x]")</f>
        <v>1441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78</v>
      </c>
      <c r="AU806" s="94">
        <f>IF(AR806&gt;0,SUMIFS(AT$13:AT806,AQ$13:AQ806,"="&amp;AQ806),"[x]")</f>
        <v>1519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80</v>
      </c>
      <c r="AU807" s="94">
        <f>IF(AR807&gt;0,SUMIFS(AT$13:AT807,AQ$13:AQ807,"="&amp;AQ807),"[x]")</f>
        <v>1599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83</v>
      </c>
      <c r="AU808" s="94">
        <f>IF(AR808&gt;0,SUMIFS(AT$13:AT808,AQ$13:AQ808,"="&amp;AQ808),"[x]")</f>
        <v>1682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37</v>
      </c>
      <c r="AU809" s="94">
        <f>IF(AR809&gt;0,SUMIFS(AT$13:AT809,AQ$13:AQ809,"="&amp;AQ809),"[x]")</f>
        <v>1719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45</v>
      </c>
      <c r="AU810" s="94">
        <f>IF(AR810&gt;0,SUMIFS(AT$13:AT810,AQ$13:AQ810,"="&amp;AQ810),"[x]")</f>
        <v>1764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53</v>
      </c>
      <c r="AU811" s="94">
        <f>IF(AR811&gt;0,SUMIFS(AT$13:AT811,AQ$13:AQ811,"="&amp;AQ811),"[x]")</f>
        <v>1817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60</v>
      </c>
      <c r="AU812" s="94">
        <f>IF(AR812&gt;0,SUMIFS(AT$13:AT812,AQ$13:AQ812,"="&amp;AQ812),"[x]")</f>
        <v>1877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68</v>
      </c>
      <c r="AU813" s="94">
        <f>IF(AR813&gt;0,SUMIFS(AT$13:AT813,AQ$13:AQ813,"="&amp;AQ813),"[x]")</f>
        <v>1945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75</v>
      </c>
      <c r="AU814" s="94">
        <f>IF(AR814&gt;0,SUMIFS(AT$13:AT814,AQ$13:AQ814,"="&amp;AQ814),"[x]")</f>
        <v>2020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83</v>
      </c>
      <c r="AU815" s="94">
        <f>IF(AR815&gt;0,SUMIFS(AT$13:AT815,AQ$13:AQ815,"="&amp;AQ815),"[x]")</f>
        <v>2103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90</v>
      </c>
      <c r="AU816" s="94">
        <f>IF(AR816&gt;0,SUMIFS(AT$13:AT816,AQ$13:AQ816,"="&amp;AQ816),"[x]")</f>
        <v>2193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98</v>
      </c>
      <c r="AU817" s="94">
        <f>IF(AR817&gt;0,SUMIFS(AT$13:AT817,AQ$13:AQ817,"="&amp;AQ817),"[x]")</f>
        <v>2291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106</v>
      </c>
      <c r="AU818" s="94">
        <f>IF(AR818&gt;0,SUMIFS(AT$13:AT818,AQ$13:AQ818,"="&amp;AQ818),"[x]")</f>
        <v>2397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113</v>
      </c>
      <c r="AU819" s="94">
        <f>IF(AR819&gt;0,SUMIFS(AT$13:AT819,AQ$13:AQ819,"="&amp;AQ819),"[x]")</f>
        <v>2510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121</v>
      </c>
      <c r="AU820" s="94">
        <f>IF(AR820&gt;0,SUMIFS(AT$13:AT820,AQ$13:AQ820,"="&amp;AQ820),"[x]")</f>
        <v>2631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128</v>
      </c>
      <c r="AU821" s="94">
        <f>IF(AR821&gt;0,SUMIFS(AT$13:AT821,AQ$13:AQ821,"="&amp;AQ821),"[x]")</f>
        <v>2759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136</v>
      </c>
      <c r="AU822" s="94">
        <f>IF(AR822&gt;0,SUMIFS(AT$13:AT822,AQ$13:AQ822,"="&amp;AQ822),"[x]")</f>
        <v>2895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143</v>
      </c>
      <c r="AU823" s="94">
        <f>IF(AR823&gt;0,SUMIFS(AT$13:AT823,AQ$13:AQ823,"="&amp;AQ823),"[x]")</f>
        <v>3038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151</v>
      </c>
      <c r="AU824" s="94">
        <f>IF(AR824&gt;0,SUMIFS(AT$13:AT824,AQ$13:AQ824,"="&amp;AQ824),"[x]")</f>
        <v>3189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159</v>
      </c>
      <c r="AU825" s="94">
        <f>IF(AR825&gt;0,SUMIFS(AT$13:AT825,AQ$13:AQ825,"="&amp;AQ825),"[x]")</f>
        <v>3348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166</v>
      </c>
      <c r="AU826" s="94">
        <f>IF(AR826&gt;0,SUMIFS(AT$13:AT826,AQ$13:AQ826,"="&amp;AQ826),"[x]")</f>
        <v>3514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174</v>
      </c>
      <c r="AU827" s="94">
        <f>IF(AR827&gt;0,SUMIFS(AT$13:AT827,AQ$13:AQ827,"="&amp;AQ827),"[x]")</f>
        <v>3688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181</v>
      </c>
      <c r="AU828" s="94">
        <f>IF(AR828&gt;0,SUMIFS(AT$13:AT828,AQ$13:AQ828,"="&amp;AQ828),"[x]")</f>
        <v>3869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189</v>
      </c>
      <c r="AU829" s="94">
        <f>IF(AR829&gt;0,SUMIFS(AT$13:AT829,AQ$13:AQ829,"="&amp;AQ829),"[x]")</f>
        <v>4058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197</v>
      </c>
      <c r="AU830" s="94">
        <f>IF(AR830&gt;0,SUMIFS(AT$13:AT830,AQ$13:AQ830,"="&amp;AQ830),"[x]")</f>
        <v>4255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204</v>
      </c>
      <c r="AU831" s="94">
        <f>IF(AR831&gt;0,SUMIFS(AT$13:AT831,AQ$13:AQ831,"="&amp;AQ831),"[x]")</f>
        <v>4459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212</v>
      </c>
      <c r="AU832" s="94">
        <f>IF(AR832&gt;0,SUMIFS(AT$13:AT832,AQ$13:AQ832,"="&amp;AQ832),"[x]")</f>
        <v>4671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219</v>
      </c>
      <c r="AU833" s="94">
        <f>IF(AR833&gt;0,SUMIFS(AT$13:AT833,AQ$13:AQ833,"="&amp;AQ833),"[x]")</f>
        <v>4890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227</v>
      </c>
      <c r="AU834" s="94">
        <f>IF(AR834&gt;0,SUMIFS(AT$13:AT834,AQ$13:AQ834,"="&amp;AQ834),"[x]")</f>
        <v>5117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234</v>
      </c>
      <c r="AU835" s="94">
        <f>IF(AR835&gt;0,SUMIFS(AT$13:AT835,AQ$13:AQ835,"="&amp;AQ835),"[x]")</f>
        <v>5351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242</v>
      </c>
      <c r="AU836" s="94">
        <f>IF(AR836&gt;0,SUMIFS(AT$13:AT836,AQ$13:AQ836,"="&amp;AQ836),"[x]")</f>
        <v>5593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250</v>
      </c>
      <c r="AU837" s="94">
        <f>IF(AR837&gt;0,SUMIFS(AT$13:AT837,AQ$13:AQ837,"="&amp;AQ837),"[x]")</f>
        <v>5843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257</v>
      </c>
      <c r="AU838" s="94">
        <f>IF(AR838&gt;0,SUMIFS(AT$13:AT838,AQ$13:AQ838,"="&amp;AQ838),"[x]")</f>
        <v>6100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265</v>
      </c>
      <c r="AU839" s="94">
        <f>IF(AR839&gt;0,SUMIFS(AT$13:AT839,AQ$13:AQ839,"="&amp;AQ839),"[x]")</f>
        <v>6365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272</v>
      </c>
      <c r="AU840" s="94">
        <f>IF(AR840&gt;0,SUMIFS(AT$13:AT840,AQ$13:AQ840,"="&amp;AQ840),"[x]")</f>
        <v>6637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280</v>
      </c>
      <c r="AU841" s="94">
        <f>IF(AR841&gt;0,SUMIFS(AT$13:AT841,AQ$13:AQ841,"="&amp;AQ841),"[x]")</f>
        <v>6917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287</v>
      </c>
      <c r="AU842" s="94">
        <f>IF(AR842&gt;0,SUMIFS(AT$13:AT842,AQ$13:AQ842,"="&amp;AQ842),"[x]")</f>
        <v>7204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295</v>
      </c>
      <c r="AU843" s="94">
        <f>IF(AR843&gt;0,SUMIFS(AT$13:AT843,AQ$13:AQ843,"="&amp;AQ843),"[x]")</f>
        <v>7499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303</v>
      </c>
      <c r="AU844" s="94">
        <f>IF(AR844&gt;0,SUMIFS(AT$13:AT844,AQ$13:AQ844,"="&amp;AQ844),"[x]")</f>
        <v>7802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310</v>
      </c>
      <c r="AU845" s="94">
        <f>IF(AR845&gt;0,SUMIFS(AT$13:AT845,AQ$13:AQ845,"="&amp;AQ845),"[x]")</f>
        <v>8112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318</v>
      </c>
      <c r="AU846" s="94">
        <f>IF(AR846&gt;0,SUMIFS(AT$13:AT846,AQ$13:AQ846,"="&amp;AQ846),"[x]")</f>
        <v>8430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325</v>
      </c>
      <c r="AU847" s="94">
        <f>IF(AR847&gt;0,SUMIFS(AT$13:AT847,AQ$13:AQ847,"="&amp;AQ847),"[x]")</f>
        <v>8755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333</v>
      </c>
      <c r="AU848" s="94">
        <f>IF(AR848&gt;0,SUMIFS(AT$13:AT848,AQ$13:AQ848,"="&amp;AQ848),"[x]")</f>
        <v>9088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171</v>
      </c>
      <c r="AU849" s="94">
        <f>IF(AR849&gt;0,SUMIFS(AT$13:AT849,AQ$13:AQ849,"="&amp;AQ849),"[x]")</f>
        <v>9259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184</v>
      </c>
      <c r="AU850" s="94">
        <f>IF(AR850&gt;0,SUMIFS(AT$13:AT850,AQ$13:AQ850,"="&amp;AQ850),"[x]")</f>
        <v>9443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197</v>
      </c>
      <c r="AU851" s="94">
        <f>IF(AR851&gt;0,SUMIFS(AT$13:AT851,AQ$13:AQ851,"="&amp;AQ851),"[x]")</f>
        <v>9640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211</v>
      </c>
      <c r="AU852" s="94">
        <f>IF(AR852&gt;0,SUMIFS(AT$13:AT852,AQ$13:AQ852,"="&amp;AQ852),"[x]")</f>
        <v>9851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224</v>
      </c>
      <c r="AU853" s="94">
        <f>IF(AR853&gt;0,SUMIFS(AT$13:AT853,AQ$13:AQ853,"="&amp;AQ853),"[x]")</f>
        <v>10075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237</v>
      </c>
      <c r="AU854" s="94">
        <f>IF(AR854&gt;0,SUMIFS(AT$13:AT854,AQ$13:AQ854,"="&amp;AQ854),"[x]")</f>
        <v>10312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250</v>
      </c>
      <c r="AU855" s="94">
        <f>IF(AR855&gt;0,SUMIFS(AT$13:AT855,AQ$13:AQ855,"="&amp;AQ855),"[x]")</f>
        <v>10562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263</v>
      </c>
      <c r="AU856" s="94">
        <f>IF(AR856&gt;0,SUMIFS(AT$13:AT856,AQ$13:AQ856,"="&amp;AQ856),"[x]")</f>
        <v>10825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277</v>
      </c>
      <c r="AU857" s="94">
        <f>IF(AR857&gt;0,SUMIFS(AT$13:AT857,AQ$13:AQ857,"="&amp;AQ857),"[x]")</f>
        <v>11102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290</v>
      </c>
      <c r="AU858" s="94">
        <f>IF(AR858&gt;0,SUMIFS(AT$13:AT858,AQ$13:AQ858,"="&amp;AQ858),"[x]")</f>
        <v>11392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303</v>
      </c>
      <c r="AU859" s="94">
        <f>IF(AR859&gt;0,SUMIFS(AT$13:AT859,AQ$13:AQ859,"="&amp;AQ859),"[x]")</f>
        <v>11695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316</v>
      </c>
      <c r="AU860" s="94">
        <f>IF(AR860&gt;0,SUMIFS(AT$13:AT860,AQ$13:AQ860,"="&amp;AQ860),"[x]")</f>
        <v>12011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329</v>
      </c>
      <c r="AU861" s="94">
        <f>IF(AR861&gt;0,SUMIFS(AT$13:AT861,AQ$13:AQ861,"="&amp;AQ861),"[x]")</f>
        <v>12340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343</v>
      </c>
      <c r="AU862" s="94">
        <f>IF(AR862&gt;0,SUMIFS(AT$13:AT862,AQ$13:AQ862,"="&amp;AQ862),"[x]")</f>
        <v>12683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356</v>
      </c>
      <c r="AU863" s="94">
        <f>IF(AR863&gt;0,SUMIFS(AT$13:AT863,AQ$13:AQ863,"="&amp;AQ863),"[x]")</f>
        <v>13039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369</v>
      </c>
      <c r="AU864" s="94">
        <f>IF(AR864&gt;0,SUMIFS(AT$13:AT864,AQ$13:AQ864,"="&amp;AQ864),"[x]")</f>
        <v>13408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382</v>
      </c>
      <c r="AU865" s="94">
        <f>IF(AR865&gt;0,SUMIFS(AT$13:AT865,AQ$13:AQ865,"="&amp;AQ865),"[x]")</f>
        <v>13790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395</v>
      </c>
      <c r="AU866" s="94">
        <f>IF(AR866&gt;0,SUMIFS(AT$13:AT866,AQ$13:AQ866,"="&amp;AQ866),"[x]")</f>
        <v>14185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409</v>
      </c>
      <c r="AU867" s="94">
        <f>IF(AR867&gt;0,SUMIFS(AT$13:AT867,AQ$13:AQ867,"="&amp;AQ867),"[x]")</f>
        <v>14594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422</v>
      </c>
      <c r="AU868" s="94">
        <f>IF(AR868&gt;0,SUMIFS(AT$13:AT868,AQ$13:AQ868,"="&amp;AQ868),"[x]")</f>
        <v>15016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237</v>
      </c>
      <c r="AU869" s="94">
        <f>IF(AR869&gt;0,SUMIFS(AT$13:AT869,AQ$13:AQ869,"="&amp;AQ869),"[x]")</f>
        <v>15253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255</v>
      </c>
      <c r="AU870" s="94">
        <f>IF(AR870&gt;0,SUMIFS(AT$13:AT870,AQ$13:AQ870,"="&amp;AQ870),"[x]")</f>
        <v>15508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274</v>
      </c>
      <c r="AU871" s="94">
        <f>IF(AR871&gt;0,SUMIFS(AT$13:AT871,AQ$13:AQ871,"="&amp;AQ871),"[x]")</f>
        <v>15782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292</v>
      </c>
      <c r="AU872" s="94">
        <f>IF(AR872&gt;0,SUMIFS(AT$13:AT872,AQ$13:AQ872,"="&amp;AQ872),"[x]")</f>
        <v>16074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310</v>
      </c>
      <c r="AU873" s="94">
        <f>IF(AR873&gt;0,SUMIFS(AT$13:AT873,AQ$13:AQ873,"="&amp;AQ873),"[x]")</f>
        <v>16384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328</v>
      </c>
      <c r="AU874" s="94">
        <f>IF(AR874&gt;0,SUMIFS(AT$13:AT874,AQ$13:AQ874,"="&amp;AQ874),"[x]")</f>
        <v>16712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347</v>
      </c>
      <c r="AU875" s="94">
        <f>IF(AR875&gt;0,SUMIFS(AT$13:AT875,AQ$13:AQ875,"="&amp;AQ875),"[x]")</f>
        <v>17059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365</v>
      </c>
      <c r="AU876" s="94">
        <f>IF(AR876&gt;0,SUMIFS(AT$13:AT876,AQ$13:AQ876,"="&amp;AQ876),"[x]")</f>
        <v>17424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383</v>
      </c>
      <c r="AU877" s="94">
        <f>IF(AR877&gt;0,SUMIFS(AT$13:AT877,AQ$13:AQ877,"="&amp;AQ877),"[x]")</f>
        <v>17807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402</v>
      </c>
      <c r="AU878" s="94">
        <f>IF(AR878&gt;0,SUMIFS(AT$13:AT878,AQ$13:AQ878,"="&amp;AQ878),"[x]")</f>
        <v>18209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420</v>
      </c>
      <c r="AU879" s="94">
        <f>IF(AR879&gt;0,SUMIFS(AT$13:AT879,AQ$13:AQ879,"="&amp;AQ879),"[x]")</f>
        <v>18629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438</v>
      </c>
      <c r="AU880" s="94">
        <f>IF(AR880&gt;0,SUMIFS(AT$13:AT880,AQ$13:AQ880,"="&amp;AQ880),"[x]")</f>
        <v>19067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456</v>
      </c>
      <c r="AU881" s="94">
        <f>IF(AR881&gt;0,SUMIFS(AT$13:AT881,AQ$13:AQ881,"="&amp;AQ881),"[x]")</f>
        <v>19523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475</v>
      </c>
      <c r="AU882" s="94">
        <f>IF(AR882&gt;0,SUMIFS(AT$13:AT882,AQ$13:AQ882,"="&amp;AQ882),"[x]")</f>
        <v>19998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493</v>
      </c>
      <c r="AU883" s="94">
        <f>IF(AR883&gt;0,SUMIFS(AT$13:AT883,AQ$13:AQ883,"="&amp;AQ883),"[x]")</f>
        <v>20491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511</v>
      </c>
      <c r="AU884" s="94">
        <f>IF(AR884&gt;0,SUMIFS(AT$13:AT884,AQ$13:AQ884,"="&amp;AQ884),"[x]")</f>
        <v>21002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529</v>
      </c>
      <c r="AU885" s="94">
        <f>IF(AR885&gt;0,SUMIFS(AT$13:AT885,AQ$13:AQ885,"="&amp;AQ885),"[x]")</f>
        <v>21531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548</v>
      </c>
      <c r="AU886" s="94">
        <f>IF(AR886&gt;0,SUMIFS(AT$13:AT886,AQ$13:AQ886,"="&amp;AQ886),"[x]")</f>
        <v>22079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566</v>
      </c>
      <c r="AU887" s="94">
        <f>IF(AR887&gt;0,SUMIFS(AT$13:AT887,AQ$13:AQ887,"="&amp;AQ887),"[x]")</f>
        <v>22645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584</v>
      </c>
      <c r="AU888" s="94">
        <f>IF(AR888&gt;0,SUMIFS(AT$13:AT888,AQ$13:AQ888,"="&amp;AQ888),"[x]")</f>
        <v>23229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348</v>
      </c>
      <c r="AU889" s="94">
        <f>IF(AR889&gt;0,SUMIFS(AT$13:AT889,AQ$13:AQ889,"="&amp;AQ889),"[x]")</f>
        <v>23577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366</v>
      </c>
      <c r="AU890" s="94">
        <f>IF(AR890&gt;0,SUMIFS(AT$13:AT890,AQ$13:AQ890,"="&amp;AQ890),"[x]")</f>
        <v>23943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384</v>
      </c>
      <c r="AU891" s="94">
        <f>IF(AR891&gt;0,SUMIFS(AT$13:AT891,AQ$13:AQ891,"="&amp;AQ891),"[x]")</f>
        <v>24327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403</v>
      </c>
      <c r="AU892" s="94">
        <f>IF(AR892&gt;0,SUMIFS(AT$13:AT892,AQ$13:AQ892,"="&amp;AQ892),"[x]")</f>
        <v>24730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421</v>
      </c>
      <c r="AU893" s="94">
        <f>IF(AR893&gt;0,SUMIFS(AT$13:AT893,AQ$13:AQ893,"="&amp;AQ893),"[x]")</f>
        <v>25151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439</v>
      </c>
      <c r="AU894" s="94">
        <f>IF(AR894&gt;0,SUMIFS(AT$13:AT894,AQ$13:AQ894,"="&amp;AQ894),"[x]")</f>
        <v>25590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458</v>
      </c>
      <c r="AU895" s="94">
        <f>IF(AR895&gt;0,SUMIFS(AT$13:AT895,AQ$13:AQ895,"="&amp;AQ895),"[x]")</f>
        <v>26048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476</v>
      </c>
      <c r="AU896" s="94">
        <f>IF(AR896&gt;0,SUMIFS(AT$13:AT896,AQ$13:AQ896,"="&amp;AQ896),"[x]")</f>
        <v>26524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494</v>
      </c>
      <c r="AU897" s="94">
        <f>IF(AR897&gt;0,SUMIFS(AT$13:AT897,AQ$13:AQ897,"="&amp;AQ897),"[x]")</f>
        <v>27018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513</v>
      </c>
      <c r="AU898" s="94">
        <f>IF(AR898&gt;0,SUMIFS(AT$13:AT898,AQ$13:AQ898,"="&amp;AQ898),"[x]")</f>
        <v>27531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531</v>
      </c>
      <c r="AU899" s="94">
        <f>IF(AR899&gt;0,SUMIFS(AT$13:AT899,AQ$13:AQ899,"="&amp;AQ899),"[x]")</f>
        <v>28062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549</v>
      </c>
      <c r="AU900" s="94">
        <f>IF(AR900&gt;0,SUMIFS(AT$13:AT900,AQ$13:AQ900,"="&amp;AQ900),"[x]")</f>
        <v>28611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568</v>
      </c>
      <c r="AU901" s="94">
        <f>IF(AR901&gt;0,SUMIFS(AT$13:AT901,AQ$13:AQ901,"="&amp;AQ901),"[x]")</f>
        <v>29179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586</v>
      </c>
      <c r="AU902" s="94">
        <f>IF(AR902&gt;0,SUMIFS(AT$13:AT902,AQ$13:AQ902,"="&amp;AQ902),"[x]")</f>
        <v>29765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604</v>
      </c>
      <c r="AU903" s="94">
        <f>IF(AR903&gt;0,SUMIFS(AT$13:AT903,AQ$13:AQ903,"="&amp;AQ903),"[x]")</f>
        <v>30369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623</v>
      </c>
      <c r="AU904" s="94">
        <f>IF(AR904&gt;0,SUMIFS(AT$13:AT904,AQ$13:AQ904,"="&amp;AQ904),"[x]")</f>
        <v>30992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641</v>
      </c>
      <c r="AU905" s="94">
        <f>IF(AR905&gt;0,SUMIFS(AT$13:AT905,AQ$13:AQ905,"="&amp;AQ905),"[x]")</f>
        <v>31633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659</v>
      </c>
      <c r="AU906" s="94">
        <f>IF(AR906&gt;0,SUMIFS(AT$13:AT906,AQ$13:AQ906,"="&amp;AQ906),"[x]")</f>
        <v>32292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678</v>
      </c>
      <c r="AU907" s="94">
        <f>IF(AR907&gt;0,SUMIFS(AT$13:AT907,AQ$13:AQ907,"="&amp;AQ907),"[x]")</f>
        <v>32970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696</v>
      </c>
      <c r="AU908" s="94">
        <f>IF(AR908&gt;0,SUMIFS(AT$13:AT908,AQ$13:AQ908,"="&amp;AQ908),"[x]")</f>
        <v>33666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714</v>
      </c>
      <c r="AU909" s="94">
        <f>IF(AR909&gt;0,SUMIFS(AT$13:AT909,AQ$13:AQ909,"="&amp;AQ909),"[x]")</f>
        <v>34380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733</v>
      </c>
      <c r="AU910" s="94">
        <f>IF(AR910&gt;0,SUMIFS(AT$13:AT910,AQ$13:AQ910,"="&amp;AQ910),"[x]")</f>
        <v>35113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751</v>
      </c>
      <c r="AU911" s="94">
        <f>IF(AR911&gt;0,SUMIFS(AT$13:AT911,AQ$13:AQ911,"="&amp;AQ911),"[x]")</f>
        <v>35864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769</v>
      </c>
      <c r="AU912" s="94">
        <f>IF(AR912&gt;0,SUMIFS(AT$13:AT912,AQ$13:AQ912,"="&amp;AQ912),"[x]")</f>
        <v>36633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788</v>
      </c>
      <c r="AU913" s="94">
        <f>IF(AR913&gt;0,SUMIFS(AT$13:AT913,AQ$13:AQ913,"="&amp;AQ913),"[x]")</f>
        <v>37421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806</v>
      </c>
      <c r="AU914" s="94">
        <f>IF(AR914&gt;0,SUMIFS(AT$13:AT914,AQ$13:AQ914,"="&amp;AQ914),"[x]")</f>
        <v>38227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824</v>
      </c>
      <c r="AU915" s="94">
        <f>IF(AR915&gt;0,SUMIFS(AT$13:AT915,AQ$13:AQ915,"="&amp;AQ915),"[x]")</f>
        <v>39051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843</v>
      </c>
      <c r="AU916" s="94">
        <f>IF(AR916&gt;0,SUMIFS(AT$13:AT916,AQ$13:AQ916,"="&amp;AQ916),"[x]")</f>
        <v>39894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861</v>
      </c>
      <c r="AU917" s="94">
        <f>IF(AR917&gt;0,SUMIFS(AT$13:AT917,AQ$13:AQ917,"="&amp;AQ917),"[x]")</f>
        <v>40755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879</v>
      </c>
      <c r="AU918" s="94">
        <f>IF(AR918&gt;0,SUMIFS(AT$13:AT918,AQ$13:AQ918,"="&amp;AQ918),"[x]")</f>
        <v>41634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5</v>
      </c>
      <c r="AU921" s="94">
        <f>IF(AR921&gt;0,SUMIFS(AT$13:AT921,AQ$13:AQ921,"="&amp;AQ921),"[x]")</f>
        <v>7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7</v>
      </c>
      <c r="AU922" s="94">
        <f>IF(AR922&gt;0,SUMIFS(AT$13:AT922,AQ$13:AQ922,"="&amp;AQ922),"[x]")</f>
        <v>14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10</v>
      </c>
      <c r="AU923" s="94">
        <f>IF(AR923&gt;0,SUMIFS(AT$13:AT923,AQ$13:AQ923,"="&amp;AQ923),"[x]")</f>
        <v>24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12</v>
      </c>
      <c r="AU924" s="94">
        <f>IF(AR924&gt;0,SUMIFS(AT$13:AT924,AQ$13:AQ924,"="&amp;AQ924),"[x]")</f>
        <v>36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15</v>
      </c>
      <c r="AU925" s="94">
        <f>IF(AR925&gt;0,SUMIFS(AT$13:AT925,AQ$13:AQ925,"="&amp;AQ925),"[x]")</f>
        <v>51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17</v>
      </c>
      <c r="AU926" s="94">
        <f>IF(AR926&gt;0,SUMIFS(AT$13:AT926,AQ$13:AQ926,"="&amp;AQ926),"[x]")</f>
        <v>68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20</v>
      </c>
      <c r="AU927" s="94">
        <f>IF(AR927&gt;0,SUMIFS(AT$13:AT927,AQ$13:AQ927,"="&amp;AQ927),"[x]")</f>
        <v>88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22</v>
      </c>
      <c r="AU928" s="94">
        <f>IF(AR928&gt;0,SUMIFS(AT$13:AT928,AQ$13:AQ928,"="&amp;AQ928),"[x]")</f>
        <v>110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25</v>
      </c>
      <c r="AU929" s="94">
        <f>IF(AR929&gt;0,SUMIFS(AT$13:AT929,AQ$13:AQ929,"="&amp;AQ929),"[x]")</f>
        <v>135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28</v>
      </c>
      <c r="AU930" s="94">
        <f>IF(AR930&gt;0,SUMIFS(AT$13:AT930,AQ$13:AQ930,"="&amp;AQ930),"[x]")</f>
        <v>163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30</v>
      </c>
      <c r="AU931" s="94">
        <f>IF(AR931&gt;0,SUMIFS(AT$13:AT931,AQ$13:AQ931,"="&amp;AQ931),"[x]")</f>
        <v>193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33</v>
      </c>
      <c r="AU932" s="94">
        <f>IF(AR932&gt;0,SUMIFS(AT$13:AT932,AQ$13:AQ932,"="&amp;AQ932),"[x]")</f>
        <v>226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35</v>
      </c>
      <c r="AU933" s="94">
        <f>IF(AR933&gt;0,SUMIFS(AT$13:AT933,AQ$13:AQ933,"="&amp;AQ933),"[x]")</f>
        <v>261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38</v>
      </c>
      <c r="AU934" s="94">
        <f>IF(AR934&gt;0,SUMIFS(AT$13:AT934,AQ$13:AQ934,"="&amp;AQ934),"[x]")</f>
        <v>299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40</v>
      </c>
      <c r="AU935" s="94">
        <f>IF(AR935&gt;0,SUMIFS(AT$13:AT935,AQ$13:AQ935,"="&amp;AQ935),"[x]")</f>
        <v>339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43</v>
      </c>
      <c r="AU936" s="94">
        <f>IF(AR936&gt;0,SUMIFS(AT$13:AT936,AQ$13:AQ936,"="&amp;AQ936),"[x]")</f>
        <v>382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46</v>
      </c>
      <c r="AU937" s="94">
        <f>IF(AR937&gt;0,SUMIFS(AT$13:AT937,AQ$13:AQ937,"="&amp;AQ937),"[x]")</f>
        <v>428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48</v>
      </c>
      <c r="AU938" s="94">
        <f>IF(AR938&gt;0,SUMIFS(AT$13:AT938,AQ$13:AQ938,"="&amp;AQ938),"[x]")</f>
        <v>476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51</v>
      </c>
      <c r="AU939" s="94">
        <f>IF(AR939&gt;0,SUMIFS(AT$13:AT939,AQ$13:AQ939,"="&amp;AQ939),"[x]")</f>
        <v>527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53</v>
      </c>
      <c r="AU940" s="94">
        <f>IF(AR940&gt;0,SUMIFS(AT$13:AT940,AQ$13:AQ940,"="&amp;AQ940),"[x]")</f>
        <v>580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56</v>
      </c>
      <c r="AU941" s="94">
        <f>IF(AR941&gt;0,SUMIFS(AT$13:AT941,AQ$13:AQ941,"="&amp;AQ941),"[x]")</f>
        <v>636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58</v>
      </c>
      <c r="AU942" s="94">
        <f>IF(AR942&gt;0,SUMIFS(AT$13:AT942,AQ$13:AQ942,"="&amp;AQ942),"[x]")</f>
        <v>694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61</v>
      </c>
      <c r="AU943" s="94">
        <f>IF(AR943&gt;0,SUMIFS(AT$13:AT943,AQ$13:AQ943,"="&amp;AQ943),"[x]")</f>
        <v>755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63</v>
      </c>
      <c r="AU944" s="94">
        <f>IF(AR944&gt;0,SUMIFS(AT$13:AT944,AQ$13:AQ944,"="&amp;AQ944),"[x]")</f>
        <v>818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66</v>
      </c>
      <c r="AU945" s="94">
        <f>IF(AR945&gt;0,SUMIFS(AT$13:AT945,AQ$13:AQ945,"="&amp;AQ945),"[x]")</f>
        <v>884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69</v>
      </c>
      <c r="AU946" s="94">
        <f>IF(AR946&gt;0,SUMIFS(AT$13:AT946,AQ$13:AQ946,"="&amp;AQ946),"[x]")</f>
        <v>953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71</v>
      </c>
      <c r="AU947" s="94">
        <f>IF(AR947&gt;0,SUMIFS(AT$13:AT947,AQ$13:AQ947,"="&amp;AQ947),"[x]")</f>
        <v>1024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74</v>
      </c>
      <c r="AU948" s="94">
        <f>IF(AR948&gt;0,SUMIFS(AT$13:AT948,AQ$13:AQ948,"="&amp;AQ948),"[x]")</f>
        <v>1098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76</v>
      </c>
      <c r="AU949" s="94">
        <f>IF(AR949&gt;0,SUMIFS(AT$13:AT949,AQ$13:AQ949,"="&amp;AQ949),"[x]")</f>
        <v>1174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79</v>
      </c>
      <c r="AU950" s="94">
        <f>IF(AR950&gt;0,SUMIFS(AT$13:AT950,AQ$13:AQ950,"="&amp;AQ950),"[x]")</f>
        <v>1253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81</v>
      </c>
      <c r="AU951" s="94">
        <f>IF(AR951&gt;0,SUMIFS(AT$13:AT951,AQ$13:AQ951,"="&amp;AQ951),"[x]")</f>
        <v>1334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84</v>
      </c>
      <c r="AU952" s="94">
        <f>IF(AR952&gt;0,SUMIFS(AT$13:AT952,AQ$13:AQ952,"="&amp;AQ952),"[x]")</f>
        <v>1418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86</v>
      </c>
      <c r="AU953" s="94">
        <f>IF(AR953&gt;0,SUMIFS(AT$13:AT953,AQ$13:AQ953,"="&amp;AQ953),"[x]")</f>
        <v>1504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89</v>
      </c>
      <c r="AU954" s="94">
        <f>IF(AR954&gt;0,SUMIFS(AT$13:AT954,AQ$13:AQ954,"="&amp;AQ954),"[x]")</f>
        <v>1593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92</v>
      </c>
      <c r="AU955" s="94">
        <f>IF(AR955&gt;0,SUMIFS(AT$13:AT955,AQ$13:AQ955,"="&amp;AQ955),"[x]")</f>
        <v>1685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94</v>
      </c>
      <c r="AU956" s="94">
        <f>IF(AR956&gt;0,SUMIFS(AT$13:AT956,AQ$13:AQ956,"="&amp;AQ956),"[x]")</f>
        <v>1779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97</v>
      </c>
      <c r="AU957" s="94">
        <f>IF(AR957&gt;0,SUMIFS(AT$13:AT957,AQ$13:AQ957,"="&amp;AQ957),"[x]")</f>
        <v>1876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99</v>
      </c>
      <c r="AU958" s="94">
        <f>IF(AR958&gt;0,SUMIFS(AT$13:AT958,AQ$13:AQ958,"="&amp;AQ958),"[x]")</f>
        <v>1975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102</v>
      </c>
      <c r="AU959" s="94">
        <f>IF(AR959&gt;0,SUMIFS(AT$13:AT959,AQ$13:AQ959,"="&amp;AQ959),"[x]")</f>
        <v>2077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46</v>
      </c>
      <c r="AU960" s="94">
        <f>IF(AR960&gt;0,SUMIFS(AT$13:AT960,AQ$13:AQ960,"="&amp;AQ960),"[x]")</f>
        <v>2123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55</v>
      </c>
      <c r="AU961" s="94">
        <f>IF(AR961&gt;0,SUMIFS(AT$13:AT961,AQ$13:AQ961,"="&amp;AQ961),"[x]")</f>
        <v>2178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65</v>
      </c>
      <c r="AU962" s="94">
        <f>IF(AR962&gt;0,SUMIFS(AT$13:AT962,AQ$13:AQ962,"="&amp;AQ962),"[x]")</f>
        <v>2243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74</v>
      </c>
      <c r="AU963" s="94">
        <f>IF(AR963&gt;0,SUMIFS(AT$13:AT963,AQ$13:AQ963,"="&amp;AQ963),"[x]")</f>
        <v>2317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83</v>
      </c>
      <c r="AU964" s="94">
        <f>IF(AR964&gt;0,SUMIFS(AT$13:AT964,AQ$13:AQ964,"="&amp;AQ964),"[x]")</f>
        <v>2400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93</v>
      </c>
      <c r="AU965" s="94">
        <f>IF(AR965&gt;0,SUMIFS(AT$13:AT965,AQ$13:AQ965,"="&amp;AQ965),"[x]")</f>
        <v>2493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102</v>
      </c>
      <c r="AU966" s="94">
        <f>IF(AR966&gt;0,SUMIFS(AT$13:AT966,AQ$13:AQ966,"="&amp;AQ966),"[x]")</f>
        <v>2595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111</v>
      </c>
      <c r="AU967" s="94">
        <f>IF(AR967&gt;0,SUMIFS(AT$13:AT967,AQ$13:AQ967,"="&amp;AQ967),"[x]")</f>
        <v>2706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121</v>
      </c>
      <c r="AU968" s="94">
        <f>IF(AR968&gt;0,SUMIFS(AT$13:AT968,AQ$13:AQ968,"="&amp;AQ968),"[x]")</f>
        <v>2827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130</v>
      </c>
      <c r="AU969" s="94">
        <f>IF(AR969&gt;0,SUMIFS(AT$13:AT969,AQ$13:AQ969,"="&amp;AQ969),"[x]")</f>
        <v>2957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139</v>
      </c>
      <c r="AU970" s="94">
        <f>IF(AR970&gt;0,SUMIFS(AT$13:AT970,AQ$13:AQ970,"="&amp;AQ970),"[x]")</f>
        <v>3096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149</v>
      </c>
      <c r="AU971" s="94">
        <f>IF(AR971&gt;0,SUMIFS(AT$13:AT971,AQ$13:AQ971,"="&amp;AQ971),"[x]")</f>
        <v>3245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158</v>
      </c>
      <c r="AU972" s="94">
        <f>IF(AR972&gt;0,SUMIFS(AT$13:AT972,AQ$13:AQ972,"="&amp;AQ972),"[x]")</f>
        <v>3403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167</v>
      </c>
      <c r="AU973" s="94">
        <f>IF(AR973&gt;0,SUMIFS(AT$13:AT973,AQ$13:AQ973,"="&amp;AQ973),"[x]")</f>
        <v>3570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177</v>
      </c>
      <c r="AU974" s="94">
        <f>IF(AR974&gt;0,SUMIFS(AT$13:AT974,AQ$13:AQ974,"="&amp;AQ974),"[x]")</f>
        <v>3747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186</v>
      </c>
      <c r="AU975" s="94">
        <f>IF(AR975&gt;0,SUMIFS(AT$13:AT975,AQ$13:AQ975,"="&amp;AQ975),"[x]")</f>
        <v>3933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195</v>
      </c>
      <c r="AU976" s="94">
        <f>IF(AR976&gt;0,SUMIFS(AT$13:AT976,AQ$13:AQ976,"="&amp;AQ976),"[x]")</f>
        <v>4128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205</v>
      </c>
      <c r="AU977" s="94">
        <f>IF(AR977&gt;0,SUMIFS(AT$13:AT977,AQ$13:AQ977,"="&amp;AQ977),"[x]")</f>
        <v>4333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214</v>
      </c>
      <c r="AU978" s="94">
        <f>IF(AR978&gt;0,SUMIFS(AT$13:AT978,AQ$13:AQ978,"="&amp;AQ978),"[x]")</f>
        <v>4547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223</v>
      </c>
      <c r="AU979" s="94">
        <f>IF(AR979&gt;0,SUMIFS(AT$13:AT979,AQ$13:AQ979,"="&amp;AQ979),"[x]")</f>
        <v>4770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233</v>
      </c>
      <c r="AU980" s="94">
        <f>IF(AR980&gt;0,SUMIFS(AT$13:AT980,AQ$13:AQ980,"="&amp;AQ980),"[x]")</f>
        <v>5003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242</v>
      </c>
      <c r="AU981" s="94">
        <f>IF(AR981&gt;0,SUMIFS(AT$13:AT981,AQ$13:AQ981,"="&amp;AQ981),"[x]")</f>
        <v>5245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251</v>
      </c>
      <c r="AU982" s="94">
        <f>IF(AR982&gt;0,SUMIFS(AT$13:AT982,AQ$13:AQ982,"="&amp;AQ982),"[x]")</f>
        <v>5496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261</v>
      </c>
      <c r="AU983" s="94">
        <f>IF(AR983&gt;0,SUMIFS(AT$13:AT983,AQ$13:AQ983,"="&amp;AQ983),"[x]")</f>
        <v>5757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270</v>
      </c>
      <c r="AU984" s="94">
        <f>IF(AR984&gt;0,SUMIFS(AT$13:AT984,AQ$13:AQ984,"="&amp;AQ984),"[x]")</f>
        <v>6027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279</v>
      </c>
      <c r="AU985" s="94">
        <f>IF(AR985&gt;0,SUMIFS(AT$13:AT985,AQ$13:AQ985,"="&amp;AQ985),"[x]")</f>
        <v>6306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289</v>
      </c>
      <c r="AU986" s="94">
        <f>IF(AR986&gt;0,SUMIFS(AT$13:AT986,AQ$13:AQ986,"="&amp;AQ986),"[x]")</f>
        <v>6595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298</v>
      </c>
      <c r="AU987" s="94">
        <f>IF(AR987&gt;0,SUMIFS(AT$13:AT987,AQ$13:AQ987,"="&amp;AQ987),"[x]")</f>
        <v>6893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307</v>
      </c>
      <c r="AU988" s="94">
        <f>IF(AR988&gt;0,SUMIFS(AT$13:AT988,AQ$13:AQ988,"="&amp;AQ988),"[x]")</f>
        <v>7200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317</v>
      </c>
      <c r="AU989" s="94">
        <f>IF(AR989&gt;0,SUMIFS(AT$13:AT989,AQ$13:AQ989,"="&amp;AQ989),"[x]")</f>
        <v>7517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326</v>
      </c>
      <c r="AU990" s="94">
        <f>IF(AR990&gt;0,SUMIFS(AT$13:AT990,AQ$13:AQ990,"="&amp;AQ990),"[x]")</f>
        <v>7843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335</v>
      </c>
      <c r="AU991" s="94">
        <f>IF(AR991&gt;0,SUMIFS(AT$13:AT991,AQ$13:AQ991,"="&amp;AQ991),"[x]")</f>
        <v>8178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345</v>
      </c>
      <c r="AU992" s="94">
        <f>IF(AR992&gt;0,SUMIFS(AT$13:AT992,AQ$13:AQ992,"="&amp;AQ992),"[x]")</f>
        <v>8523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354</v>
      </c>
      <c r="AU993" s="94">
        <f>IF(AR993&gt;0,SUMIFS(AT$13:AT993,AQ$13:AQ993,"="&amp;AQ993),"[x]")</f>
        <v>8877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363</v>
      </c>
      <c r="AU994" s="94">
        <f>IF(AR994&gt;0,SUMIFS(AT$13:AT994,AQ$13:AQ994,"="&amp;AQ994),"[x]")</f>
        <v>9240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373</v>
      </c>
      <c r="AU995" s="94">
        <f>IF(AR995&gt;0,SUMIFS(AT$13:AT995,AQ$13:AQ995,"="&amp;AQ995),"[x]")</f>
        <v>9613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382</v>
      </c>
      <c r="AU996" s="94">
        <f>IF(AR996&gt;0,SUMIFS(AT$13:AT996,AQ$13:AQ996,"="&amp;AQ996),"[x]")</f>
        <v>9995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391</v>
      </c>
      <c r="AU997" s="94">
        <f>IF(AR997&gt;0,SUMIFS(AT$13:AT997,AQ$13:AQ997,"="&amp;AQ997),"[x]")</f>
        <v>10386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401</v>
      </c>
      <c r="AU998" s="94">
        <f>IF(AR998&gt;0,SUMIFS(AT$13:AT998,AQ$13:AQ998,"="&amp;AQ998),"[x]")</f>
        <v>10787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410</v>
      </c>
      <c r="AU999" s="94">
        <f>IF(AR999&gt;0,SUMIFS(AT$13:AT999,AQ$13:AQ999,"="&amp;AQ999),"[x]")</f>
        <v>11197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211</v>
      </c>
      <c r="AU1000" s="94">
        <f>IF(AR1000&gt;0,SUMIFS(AT$13:AT1000,AQ$13:AQ1000,"="&amp;AQ1000),"[x]")</f>
        <v>11408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227</v>
      </c>
      <c r="AU1001" s="94">
        <f>IF(AR1001&gt;0,SUMIFS(AT$13:AT1001,AQ$13:AQ1001,"="&amp;AQ1001),"[x]")</f>
        <v>11635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243</v>
      </c>
      <c r="AU1002" s="94">
        <f>IF(AR1002&gt;0,SUMIFS(AT$13:AT1002,AQ$13:AQ1002,"="&amp;AQ1002),"[x]")</f>
        <v>11878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259</v>
      </c>
      <c r="AU1003" s="94">
        <f>IF(AR1003&gt;0,SUMIFS(AT$13:AT1003,AQ$13:AQ1003,"="&amp;AQ1003),"[x]")</f>
        <v>12137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276</v>
      </c>
      <c r="AU1004" s="94">
        <f>IF(AR1004&gt;0,SUMIFS(AT$13:AT1004,AQ$13:AQ1004,"="&amp;AQ1004),"[x]")</f>
        <v>12413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292</v>
      </c>
      <c r="AU1005" s="94">
        <f>IF(AR1005&gt;0,SUMIFS(AT$13:AT1005,AQ$13:AQ1005,"="&amp;AQ1005),"[x]")</f>
        <v>12705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308</v>
      </c>
      <c r="AU1006" s="94">
        <f>IF(AR1006&gt;0,SUMIFS(AT$13:AT1006,AQ$13:AQ1006,"="&amp;AQ1006),"[x]")</f>
        <v>13013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324</v>
      </c>
      <c r="AU1007" s="94">
        <f>IF(AR1007&gt;0,SUMIFS(AT$13:AT1007,AQ$13:AQ1007,"="&amp;AQ1007),"[x]")</f>
        <v>13337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341</v>
      </c>
      <c r="AU1008" s="94">
        <f>IF(AR1008&gt;0,SUMIFS(AT$13:AT1008,AQ$13:AQ1008,"="&amp;AQ1008),"[x]")</f>
        <v>13678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357</v>
      </c>
      <c r="AU1009" s="94">
        <f>IF(AR1009&gt;0,SUMIFS(AT$13:AT1009,AQ$13:AQ1009,"="&amp;AQ1009),"[x]")</f>
        <v>14035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373</v>
      </c>
      <c r="AU1010" s="94">
        <f>IF(AR1010&gt;0,SUMIFS(AT$13:AT1010,AQ$13:AQ1010,"="&amp;AQ1010),"[x]")</f>
        <v>14408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389</v>
      </c>
      <c r="AU1011" s="94">
        <f>IF(AR1011&gt;0,SUMIFS(AT$13:AT1011,AQ$13:AQ1011,"="&amp;AQ1011),"[x]")</f>
        <v>14797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406</v>
      </c>
      <c r="AU1012" s="94">
        <f>IF(AR1012&gt;0,SUMIFS(AT$13:AT1012,AQ$13:AQ1012,"="&amp;AQ1012),"[x]")</f>
        <v>15203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422</v>
      </c>
      <c r="AU1013" s="94">
        <f>IF(AR1013&gt;0,SUMIFS(AT$13:AT1013,AQ$13:AQ1013,"="&amp;AQ1013),"[x]")</f>
        <v>15625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438</v>
      </c>
      <c r="AU1014" s="94">
        <f>IF(AR1014&gt;0,SUMIFS(AT$13:AT1014,AQ$13:AQ1014,"="&amp;AQ1014),"[x]")</f>
        <v>16063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454</v>
      </c>
      <c r="AU1015" s="94">
        <f>IF(AR1015&gt;0,SUMIFS(AT$13:AT1015,AQ$13:AQ1015,"="&amp;AQ1015),"[x]")</f>
        <v>16517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471</v>
      </c>
      <c r="AU1016" s="94">
        <f>IF(AR1016&gt;0,SUMIFS(AT$13:AT1016,AQ$13:AQ1016,"="&amp;AQ1016),"[x]")</f>
        <v>16988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487</v>
      </c>
      <c r="AU1017" s="94">
        <f>IF(AR1017&gt;0,SUMIFS(AT$13:AT1017,AQ$13:AQ1017,"="&amp;AQ1017),"[x]")</f>
        <v>17475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503</v>
      </c>
      <c r="AU1018" s="94">
        <f>IF(AR1018&gt;0,SUMIFS(AT$13:AT1018,AQ$13:AQ1018,"="&amp;AQ1018),"[x]")</f>
        <v>17978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519</v>
      </c>
      <c r="AU1019" s="94">
        <f>IF(AR1019&gt;0,SUMIFS(AT$13:AT1019,AQ$13:AQ1019,"="&amp;AQ1019),"[x]")</f>
        <v>18497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292</v>
      </c>
      <c r="AU1020" s="94">
        <f>IF(AR1020&gt;0,SUMIFS(AT$13:AT1020,AQ$13:AQ1020,"="&amp;AQ1020),"[x]")</f>
        <v>18789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314</v>
      </c>
      <c r="AU1021" s="94">
        <f>IF(AR1021&gt;0,SUMIFS(AT$13:AT1021,AQ$13:AQ1021,"="&amp;AQ1021),"[x]")</f>
        <v>19103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337</v>
      </c>
      <c r="AU1022" s="94">
        <f>IF(AR1022&gt;0,SUMIFS(AT$13:AT1022,AQ$13:AQ1022,"="&amp;AQ1022),"[x]")</f>
        <v>19440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359</v>
      </c>
      <c r="AU1023" s="94">
        <f>IF(AR1023&gt;0,SUMIFS(AT$13:AT1023,AQ$13:AQ1023,"="&amp;AQ1023),"[x]")</f>
        <v>19799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382</v>
      </c>
      <c r="AU1024" s="94">
        <f>IF(AR1024&gt;0,SUMIFS(AT$13:AT1024,AQ$13:AQ1024,"="&amp;AQ1024),"[x]")</f>
        <v>20181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404</v>
      </c>
      <c r="AU1025" s="94">
        <f>IF(AR1025&gt;0,SUMIFS(AT$13:AT1025,AQ$13:AQ1025,"="&amp;AQ1025),"[x]")</f>
        <v>20585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427</v>
      </c>
      <c r="AU1026" s="94">
        <f>IF(AR1026&gt;0,SUMIFS(AT$13:AT1026,AQ$13:AQ1026,"="&amp;AQ1026),"[x]")</f>
        <v>21012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449</v>
      </c>
      <c r="AU1027" s="94">
        <f>IF(AR1027&gt;0,SUMIFS(AT$13:AT1027,AQ$13:AQ1027,"="&amp;AQ1027),"[x]")</f>
        <v>21461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472</v>
      </c>
      <c r="AU1028" s="94">
        <f>IF(AR1028&gt;0,SUMIFS(AT$13:AT1028,AQ$13:AQ1028,"="&amp;AQ1028),"[x]")</f>
        <v>21933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494</v>
      </c>
      <c r="AU1029" s="94">
        <f>IF(AR1029&gt;0,SUMIFS(AT$13:AT1029,AQ$13:AQ1029,"="&amp;AQ1029),"[x]")</f>
        <v>22427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517</v>
      </c>
      <c r="AU1030" s="94">
        <f>IF(AR1030&gt;0,SUMIFS(AT$13:AT1030,AQ$13:AQ1030,"="&amp;AQ1030),"[x]")</f>
        <v>22944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539</v>
      </c>
      <c r="AU1031" s="94">
        <f>IF(AR1031&gt;0,SUMIFS(AT$13:AT1031,AQ$13:AQ1031,"="&amp;AQ1031),"[x]")</f>
        <v>23483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562</v>
      </c>
      <c r="AU1032" s="94">
        <f>IF(AR1032&gt;0,SUMIFS(AT$13:AT1032,AQ$13:AQ1032,"="&amp;AQ1032),"[x]")</f>
        <v>24045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584</v>
      </c>
      <c r="AU1033" s="94">
        <f>IF(AR1033&gt;0,SUMIFS(AT$13:AT1033,AQ$13:AQ1033,"="&amp;AQ1033),"[x]")</f>
        <v>24629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607</v>
      </c>
      <c r="AU1034" s="94">
        <f>IF(AR1034&gt;0,SUMIFS(AT$13:AT1034,AQ$13:AQ1034,"="&amp;AQ1034),"[x]")</f>
        <v>25236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629</v>
      </c>
      <c r="AU1035" s="94">
        <f>IF(AR1035&gt;0,SUMIFS(AT$13:AT1035,AQ$13:AQ1035,"="&amp;AQ1035),"[x]")</f>
        <v>25865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652</v>
      </c>
      <c r="AU1036" s="94">
        <f>IF(AR1036&gt;0,SUMIFS(AT$13:AT1036,AQ$13:AQ1036,"="&amp;AQ1036),"[x]")</f>
        <v>26517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674</v>
      </c>
      <c r="AU1037" s="94">
        <f>IF(AR1037&gt;0,SUMIFS(AT$13:AT1037,AQ$13:AQ1037,"="&amp;AQ1037),"[x]")</f>
        <v>27191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697</v>
      </c>
      <c r="AU1038" s="94">
        <f>IF(AR1038&gt;0,SUMIFS(AT$13:AT1038,AQ$13:AQ1038,"="&amp;AQ1038),"[x]")</f>
        <v>27888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719</v>
      </c>
      <c r="AU1039" s="94">
        <f>IF(AR1039&gt;0,SUMIFS(AT$13:AT1039,AQ$13:AQ1039,"="&amp;AQ1039),"[x]")</f>
        <v>28607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428</v>
      </c>
      <c r="AU1040" s="94">
        <f>IF(AR1040&gt;0,SUMIFS(AT$13:AT1040,AQ$13:AQ1040,"="&amp;AQ1040),"[x]")</f>
        <v>29035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451</v>
      </c>
      <c r="AU1041" s="94">
        <f>IF(AR1041&gt;0,SUMIFS(AT$13:AT1041,AQ$13:AQ1041,"="&amp;AQ1041),"[x]")</f>
        <v>29486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473</v>
      </c>
      <c r="AU1042" s="94">
        <f>IF(AR1042&gt;0,SUMIFS(AT$13:AT1042,AQ$13:AQ1042,"="&amp;AQ1042),"[x]")</f>
        <v>29959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496</v>
      </c>
      <c r="AU1043" s="94">
        <f>IF(AR1043&gt;0,SUMIFS(AT$13:AT1043,AQ$13:AQ1043,"="&amp;AQ1043),"[x]")</f>
        <v>30455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518</v>
      </c>
      <c r="AU1044" s="94">
        <f>IF(AR1044&gt;0,SUMIFS(AT$13:AT1044,AQ$13:AQ1044,"="&amp;AQ1044),"[x]")</f>
        <v>30973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541</v>
      </c>
      <c r="AU1045" s="94">
        <f>IF(AR1045&gt;0,SUMIFS(AT$13:AT1045,AQ$13:AQ1045,"="&amp;AQ1045),"[x]")</f>
        <v>31514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563</v>
      </c>
      <c r="AU1046" s="94">
        <f>IF(AR1046&gt;0,SUMIFS(AT$13:AT1046,AQ$13:AQ1046,"="&amp;AQ1046),"[x]")</f>
        <v>32077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586</v>
      </c>
      <c r="AU1047" s="94">
        <f>IF(AR1047&gt;0,SUMIFS(AT$13:AT1047,AQ$13:AQ1047,"="&amp;AQ1047),"[x]")</f>
        <v>32663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609</v>
      </c>
      <c r="AU1048" s="94">
        <f>IF(AR1048&gt;0,SUMIFS(AT$13:AT1048,AQ$13:AQ1048,"="&amp;AQ1048),"[x]")</f>
        <v>33272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631</v>
      </c>
      <c r="AU1049" s="94">
        <f>IF(AR1049&gt;0,SUMIFS(AT$13:AT1049,AQ$13:AQ1049,"="&amp;AQ1049),"[x]")</f>
        <v>33903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654</v>
      </c>
      <c r="AU1050" s="94">
        <f>IF(AR1050&gt;0,SUMIFS(AT$13:AT1050,AQ$13:AQ1050,"="&amp;AQ1050),"[x]")</f>
        <v>34557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676</v>
      </c>
      <c r="AU1051" s="94">
        <f>IF(AR1051&gt;0,SUMIFS(AT$13:AT1051,AQ$13:AQ1051,"="&amp;AQ1051),"[x]")</f>
        <v>35233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699</v>
      </c>
      <c r="AU1052" s="94">
        <f>IF(AR1052&gt;0,SUMIFS(AT$13:AT1052,AQ$13:AQ1052,"="&amp;AQ1052),"[x]")</f>
        <v>35932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721</v>
      </c>
      <c r="AU1053" s="94">
        <f>IF(AR1053&gt;0,SUMIFS(AT$13:AT1053,AQ$13:AQ1053,"="&amp;AQ1053),"[x]")</f>
        <v>36653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744</v>
      </c>
      <c r="AU1054" s="94">
        <f>IF(AR1054&gt;0,SUMIFS(AT$13:AT1054,AQ$13:AQ1054,"="&amp;AQ1054),"[x]")</f>
        <v>37397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766</v>
      </c>
      <c r="AU1055" s="94">
        <f>IF(AR1055&gt;0,SUMIFS(AT$13:AT1055,AQ$13:AQ1055,"="&amp;AQ1055),"[x]")</f>
        <v>38163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789</v>
      </c>
      <c r="AU1056" s="94">
        <f>IF(AR1056&gt;0,SUMIFS(AT$13:AT1056,AQ$13:AQ1056,"="&amp;AQ1056),"[x]")</f>
        <v>38952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812</v>
      </c>
      <c r="AU1057" s="94">
        <f>IF(AR1057&gt;0,SUMIFS(AT$13:AT1057,AQ$13:AQ1057,"="&amp;AQ1057),"[x]")</f>
        <v>39764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834</v>
      </c>
      <c r="AU1058" s="94">
        <f>IF(AR1058&gt;0,SUMIFS(AT$13:AT1058,AQ$13:AQ1058,"="&amp;AQ1058),"[x]")</f>
        <v>40598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857</v>
      </c>
      <c r="AU1059" s="94">
        <f>IF(AR1059&gt;0,SUMIFS(AT$13:AT1059,AQ$13:AQ1059,"="&amp;AQ1059),"[x]")</f>
        <v>41455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879</v>
      </c>
      <c r="AU1060" s="94">
        <f>IF(AR1060&gt;0,SUMIFS(AT$13:AT1060,AQ$13:AQ1060,"="&amp;AQ1060),"[x]")</f>
        <v>42334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902</v>
      </c>
      <c r="AU1061" s="94">
        <f>IF(AR1061&gt;0,SUMIFS(AT$13:AT1061,AQ$13:AQ1061,"="&amp;AQ1061),"[x]")</f>
        <v>43236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924</v>
      </c>
      <c r="AU1062" s="94">
        <f>IF(AR1062&gt;0,SUMIFS(AT$13:AT1062,AQ$13:AQ1062,"="&amp;AQ1062),"[x]")</f>
        <v>44160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947</v>
      </c>
      <c r="AU1063" s="94">
        <f>IF(AR1063&gt;0,SUMIFS(AT$13:AT1063,AQ$13:AQ1063,"="&amp;AQ1063),"[x]")</f>
        <v>45107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970</v>
      </c>
      <c r="AU1064" s="94">
        <f>IF(AR1064&gt;0,SUMIFS(AT$13:AT1064,AQ$13:AQ1064,"="&amp;AQ1064),"[x]")</f>
        <v>46077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992</v>
      </c>
      <c r="AU1065" s="94">
        <f>IF(AR1065&gt;0,SUMIFS(AT$13:AT1065,AQ$13:AQ1065,"="&amp;AQ1065),"[x]")</f>
        <v>47069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1015</v>
      </c>
      <c r="AU1066" s="94">
        <f>IF(AR1066&gt;0,SUMIFS(AT$13:AT1066,AQ$13:AQ1066,"="&amp;AQ1066),"[x]")</f>
        <v>48084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1037</v>
      </c>
      <c r="AU1067" s="94">
        <f>IF(AR1067&gt;0,SUMIFS(AT$13:AT1067,AQ$13:AQ1067,"="&amp;AQ1067),"[x]")</f>
        <v>49121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1060</v>
      </c>
      <c r="AU1068" s="94">
        <f>IF(AR1068&gt;0,SUMIFS(AT$13:AT1068,AQ$13:AQ1068,"="&amp;AQ1068),"[x]")</f>
        <v>50181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1082</v>
      </c>
      <c r="AU1069" s="94">
        <f>IF(AR1069&gt;0,SUMIFS(AT$13:AT1069,AQ$13:AQ1069,"="&amp;AQ1069),"[x]")</f>
        <v>51263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3</v>
      </c>
      <c r="AU1071" s="94">
        <f>IF(AR1071&gt;0,SUMIFS(AT$13:AT1071,AQ$13:AQ1071,"="&amp;AQ1071),"[x]")</f>
        <v>3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6</v>
      </c>
      <c r="AU1072" s="94">
        <f>IF(AR1072&gt;0,SUMIFS(AT$13:AT1072,AQ$13:AQ1072,"="&amp;AQ1072),"[x]")</f>
        <v>9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9</v>
      </c>
      <c r="AU1073" s="94">
        <f>IF(AR1073&gt;0,SUMIFS(AT$13:AT1073,AQ$13:AQ1073,"="&amp;AQ1073),"[x]")</f>
        <v>18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12</v>
      </c>
      <c r="AU1074" s="94">
        <f>IF(AR1074&gt;0,SUMIFS(AT$13:AT1074,AQ$13:AQ1074,"="&amp;AQ1074),"[x]")</f>
        <v>30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15</v>
      </c>
      <c r="AU1075" s="94">
        <f>IF(AR1075&gt;0,SUMIFS(AT$13:AT1075,AQ$13:AQ1075,"="&amp;AQ1075),"[x]")</f>
        <v>45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19</v>
      </c>
      <c r="AU1076" s="94">
        <f>IF(AR1076&gt;0,SUMIFS(AT$13:AT1076,AQ$13:AQ1076,"="&amp;AQ1076),"[x]")</f>
        <v>64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22</v>
      </c>
      <c r="AU1077" s="94">
        <f>IF(AR1077&gt;0,SUMIFS(AT$13:AT1077,AQ$13:AQ1077,"="&amp;AQ1077),"[x]")</f>
        <v>86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25</v>
      </c>
      <c r="AU1078" s="94">
        <f>IF(AR1078&gt;0,SUMIFS(AT$13:AT1078,AQ$13:AQ1078,"="&amp;AQ1078),"[x]")</f>
        <v>111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28</v>
      </c>
      <c r="AU1079" s="94">
        <f>IF(AR1079&gt;0,SUMIFS(AT$13:AT1079,AQ$13:AQ1079,"="&amp;AQ1079),"[x]")</f>
        <v>139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31</v>
      </c>
      <c r="AU1080" s="94">
        <f>IF(AR1080&gt;0,SUMIFS(AT$13:AT1080,AQ$13:AQ1080,"="&amp;AQ1080),"[x]")</f>
        <v>170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35</v>
      </c>
      <c r="AU1081" s="94">
        <f>IF(AR1081&gt;0,SUMIFS(AT$13:AT1081,AQ$13:AQ1081,"="&amp;AQ1081),"[x]")</f>
        <v>205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38</v>
      </c>
      <c r="AU1082" s="94">
        <f>IF(AR1082&gt;0,SUMIFS(AT$13:AT1082,AQ$13:AQ1082,"="&amp;AQ1082),"[x]")</f>
        <v>243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41</v>
      </c>
      <c r="AU1083" s="94">
        <f>IF(AR1083&gt;0,SUMIFS(AT$13:AT1083,AQ$13:AQ1083,"="&amp;AQ1083),"[x]")</f>
        <v>284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44</v>
      </c>
      <c r="AU1084" s="94">
        <f>IF(AR1084&gt;0,SUMIFS(AT$13:AT1084,AQ$13:AQ1084,"="&amp;AQ1084),"[x]")</f>
        <v>328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47</v>
      </c>
      <c r="AU1085" s="94">
        <f>IF(AR1085&gt;0,SUMIFS(AT$13:AT1085,AQ$13:AQ1085,"="&amp;AQ1085),"[x]")</f>
        <v>375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51</v>
      </c>
      <c r="AU1086" s="94">
        <f>IF(AR1086&gt;0,SUMIFS(AT$13:AT1086,AQ$13:AQ1086,"="&amp;AQ1086),"[x]")</f>
        <v>426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54</v>
      </c>
      <c r="AU1087" s="94">
        <f>IF(AR1087&gt;0,SUMIFS(AT$13:AT1087,AQ$13:AQ1087,"="&amp;AQ1087),"[x]")</f>
        <v>480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57</v>
      </c>
      <c r="AU1088" s="94">
        <f>IF(AR1088&gt;0,SUMIFS(AT$13:AT1088,AQ$13:AQ1088,"="&amp;AQ1088),"[x]")</f>
        <v>537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60</v>
      </c>
      <c r="AU1089" s="94">
        <f>IF(AR1089&gt;0,SUMIFS(AT$13:AT1089,AQ$13:AQ1089,"="&amp;AQ1089),"[x]")</f>
        <v>597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63</v>
      </c>
      <c r="AU1090" s="94">
        <f>IF(AR1090&gt;0,SUMIFS(AT$13:AT1090,AQ$13:AQ1090,"="&amp;AQ1090),"[x]")</f>
        <v>660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67</v>
      </c>
      <c r="AU1091" s="94">
        <f>IF(AR1091&gt;0,SUMIFS(AT$13:AT1091,AQ$13:AQ1091,"="&amp;AQ1091),"[x]")</f>
        <v>727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70</v>
      </c>
      <c r="AU1092" s="94">
        <f>IF(AR1092&gt;0,SUMIFS(AT$13:AT1092,AQ$13:AQ1092,"="&amp;AQ1092),"[x]")</f>
        <v>797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73</v>
      </c>
      <c r="AU1093" s="94">
        <f>IF(AR1093&gt;0,SUMIFS(AT$13:AT1093,AQ$13:AQ1093,"="&amp;AQ1093),"[x]")</f>
        <v>870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76</v>
      </c>
      <c r="AU1094" s="94">
        <f>IF(AR1094&gt;0,SUMIFS(AT$13:AT1094,AQ$13:AQ1094,"="&amp;AQ1094),"[x]")</f>
        <v>946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79</v>
      </c>
      <c r="AU1095" s="94">
        <f>IF(AR1095&gt;0,SUMIFS(AT$13:AT1095,AQ$13:AQ1095,"="&amp;AQ1095),"[x]")</f>
        <v>1025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83</v>
      </c>
      <c r="AU1096" s="94">
        <f>IF(AR1096&gt;0,SUMIFS(AT$13:AT1096,AQ$13:AQ1096,"="&amp;AQ1096),"[x]")</f>
        <v>1108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86</v>
      </c>
      <c r="AU1097" s="94">
        <f>IF(AR1097&gt;0,SUMIFS(AT$13:AT1097,AQ$13:AQ1097,"="&amp;AQ1097),"[x]")</f>
        <v>1194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89</v>
      </c>
      <c r="AU1098" s="94">
        <f>IF(AR1098&gt;0,SUMIFS(AT$13:AT1098,AQ$13:AQ1098,"="&amp;AQ1098),"[x]")</f>
        <v>1283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92</v>
      </c>
      <c r="AU1099" s="94">
        <f>IF(AR1099&gt;0,SUMIFS(AT$13:AT1099,AQ$13:AQ1099,"="&amp;AQ1099),"[x]")</f>
        <v>1375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95</v>
      </c>
      <c r="AU1100" s="94">
        <f>IF(AR1100&gt;0,SUMIFS(AT$13:AT1100,AQ$13:AQ1100,"="&amp;AQ1100),"[x]")</f>
        <v>1470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99</v>
      </c>
      <c r="AU1101" s="94">
        <f>IF(AR1101&gt;0,SUMIFS(AT$13:AT1101,AQ$13:AQ1101,"="&amp;AQ1101),"[x]")</f>
        <v>1569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102</v>
      </c>
      <c r="AU1102" s="94">
        <f>IF(AR1102&gt;0,SUMIFS(AT$13:AT1102,AQ$13:AQ1102,"="&amp;AQ1102),"[x]")</f>
        <v>1671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105</v>
      </c>
      <c r="AU1103" s="94">
        <f>IF(AR1103&gt;0,SUMIFS(AT$13:AT1103,AQ$13:AQ1103,"="&amp;AQ1103),"[x]")</f>
        <v>1776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108</v>
      </c>
      <c r="AU1104" s="94">
        <f>IF(AR1104&gt;0,SUMIFS(AT$13:AT1104,AQ$13:AQ1104,"="&amp;AQ1104),"[x]")</f>
        <v>1884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111</v>
      </c>
      <c r="AU1105" s="94">
        <f>IF(AR1105&gt;0,SUMIFS(AT$13:AT1105,AQ$13:AQ1105,"="&amp;AQ1105),"[x]")</f>
        <v>1995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115</v>
      </c>
      <c r="AU1106" s="94">
        <f>IF(AR1106&gt;0,SUMIFS(AT$13:AT1106,AQ$13:AQ1106,"="&amp;AQ1106),"[x]")</f>
        <v>2110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118</v>
      </c>
      <c r="AU1107" s="94">
        <f>IF(AR1107&gt;0,SUMIFS(AT$13:AT1107,AQ$13:AQ1107,"="&amp;AQ1107),"[x]")</f>
        <v>2228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121</v>
      </c>
      <c r="AU1108" s="94">
        <f>IF(AR1108&gt;0,SUMIFS(AT$13:AT1108,AQ$13:AQ1108,"="&amp;AQ1108),"[x]")</f>
        <v>2349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124</v>
      </c>
      <c r="AU1109" s="94">
        <f>IF(AR1109&gt;0,SUMIFS(AT$13:AT1109,AQ$13:AQ1109,"="&amp;AQ1109),"[x]")</f>
        <v>2473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127</v>
      </c>
      <c r="AU1110" s="94">
        <f>IF(AR1110&gt;0,SUMIFS(AT$13:AT1110,AQ$13:AQ1110,"="&amp;AQ1110),"[x]")</f>
        <v>2600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58</v>
      </c>
      <c r="AU1111" s="94">
        <f>IF(AR1111&gt;0,SUMIFS(AT$13:AT1111,AQ$13:AQ1111,"="&amp;AQ1111),"[x]")</f>
        <v>2658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69</v>
      </c>
      <c r="AU1112" s="94">
        <f>IF(AR1112&gt;0,SUMIFS(AT$13:AT1112,AQ$13:AQ1112,"="&amp;AQ1112),"[x]")</f>
        <v>2727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81</v>
      </c>
      <c r="AU1113" s="94">
        <f>IF(AR1113&gt;0,SUMIFS(AT$13:AT1113,AQ$13:AQ1113,"="&amp;AQ1113),"[x]")</f>
        <v>2808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93</v>
      </c>
      <c r="AU1114" s="94">
        <f>IF(AR1114&gt;0,SUMIFS(AT$13:AT1114,AQ$13:AQ1114,"="&amp;AQ1114),"[x]")</f>
        <v>2901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104</v>
      </c>
      <c r="AU1115" s="94">
        <f>IF(AR1115&gt;0,SUMIFS(AT$13:AT1115,AQ$13:AQ1115,"="&amp;AQ1115),"[x]")</f>
        <v>3005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116</v>
      </c>
      <c r="AU1116" s="94">
        <f>IF(AR1116&gt;0,SUMIFS(AT$13:AT1116,AQ$13:AQ1116,"="&amp;AQ1116),"[x]")</f>
        <v>3121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128</v>
      </c>
      <c r="AU1117" s="94">
        <f>IF(AR1117&gt;0,SUMIFS(AT$13:AT1117,AQ$13:AQ1117,"="&amp;AQ1117),"[x]")</f>
        <v>3249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139</v>
      </c>
      <c r="AU1118" s="94">
        <f>IF(AR1118&gt;0,SUMIFS(AT$13:AT1118,AQ$13:AQ1118,"="&amp;AQ1118),"[x]")</f>
        <v>3388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151</v>
      </c>
      <c r="AU1119" s="94">
        <f>IF(AR1119&gt;0,SUMIFS(AT$13:AT1119,AQ$13:AQ1119,"="&amp;AQ1119),"[x]")</f>
        <v>3539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163</v>
      </c>
      <c r="AU1120" s="94">
        <f>IF(AR1120&gt;0,SUMIFS(AT$13:AT1120,AQ$13:AQ1120,"="&amp;AQ1120),"[x]")</f>
        <v>3702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174</v>
      </c>
      <c r="AU1121" s="94">
        <f>IF(AR1121&gt;0,SUMIFS(AT$13:AT1121,AQ$13:AQ1121,"="&amp;AQ1121),"[x]")</f>
        <v>3876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186</v>
      </c>
      <c r="AU1122" s="94">
        <f>IF(AR1122&gt;0,SUMIFS(AT$13:AT1122,AQ$13:AQ1122,"="&amp;AQ1122),"[x]")</f>
        <v>4062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198</v>
      </c>
      <c r="AU1123" s="94">
        <f>IF(AR1123&gt;0,SUMIFS(AT$13:AT1123,AQ$13:AQ1123,"="&amp;AQ1123),"[x]")</f>
        <v>4260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209</v>
      </c>
      <c r="AU1124" s="94">
        <f>IF(AR1124&gt;0,SUMIFS(AT$13:AT1124,AQ$13:AQ1124,"="&amp;AQ1124),"[x]")</f>
        <v>4469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221</v>
      </c>
      <c r="AU1125" s="94">
        <f>IF(AR1125&gt;0,SUMIFS(AT$13:AT1125,AQ$13:AQ1125,"="&amp;AQ1125),"[x]")</f>
        <v>4690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233</v>
      </c>
      <c r="AU1126" s="94">
        <f>IF(AR1126&gt;0,SUMIFS(AT$13:AT1126,AQ$13:AQ1126,"="&amp;AQ1126),"[x]")</f>
        <v>4923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244</v>
      </c>
      <c r="AU1127" s="94">
        <f>IF(AR1127&gt;0,SUMIFS(AT$13:AT1127,AQ$13:AQ1127,"="&amp;AQ1127),"[x]")</f>
        <v>5167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256</v>
      </c>
      <c r="AU1128" s="94">
        <f>IF(AR1128&gt;0,SUMIFS(AT$13:AT1128,AQ$13:AQ1128,"="&amp;AQ1128),"[x]")</f>
        <v>5423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268</v>
      </c>
      <c r="AU1129" s="94">
        <f>IF(AR1129&gt;0,SUMIFS(AT$13:AT1129,AQ$13:AQ1129,"="&amp;AQ1129),"[x]")</f>
        <v>5691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279</v>
      </c>
      <c r="AU1130" s="94">
        <f>IF(AR1130&gt;0,SUMIFS(AT$13:AT1130,AQ$13:AQ1130,"="&amp;AQ1130),"[x]")</f>
        <v>5970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291</v>
      </c>
      <c r="AU1131" s="94">
        <f>IF(AR1131&gt;0,SUMIFS(AT$13:AT1131,AQ$13:AQ1131,"="&amp;AQ1131),"[x]")</f>
        <v>6261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303</v>
      </c>
      <c r="AU1132" s="94">
        <f>IF(AR1132&gt;0,SUMIFS(AT$13:AT1132,AQ$13:AQ1132,"="&amp;AQ1132),"[x]")</f>
        <v>6564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314</v>
      </c>
      <c r="AU1133" s="94">
        <f>IF(AR1133&gt;0,SUMIFS(AT$13:AT1133,AQ$13:AQ1133,"="&amp;AQ1133),"[x]")</f>
        <v>6878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326</v>
      </c>
      <c r="AU1134" s="94">
        <f>IF(AR1134&gt;0,SUMIFS(AT$13:AT1134,AQ$13:AQ1134,"="&amp;AQ1134),"[x]")</f>
        <v>7204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338</v>
      </c>
      <c r="AU1135" s="94">
        <f>IF(AR1135&gt;0,SUMIFS(AT$13:AT1135,AQ$13:AQ1135,"="&amp;AQ1135),"[x]")</f>
        <v>7542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349</v>
      </c>
      <c r="AU1136" s="94">
        <f>IF(AR1136&gt;0,SUMIFS(AT$13:AT1136,AQ$13:AQ1136,"="&amp;AQ1136),"[x]")</f>
        <v>7891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361</v>
      </c>
      <c r="AU1137" s="94">
        <f>IF(AR1137&gt;0,SUMIFS(AT$13:AT1137,AQ$13:AQ1137,"="&amp;AQ1137),"[x]")</f>
        <v>8252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373</v>
      </c>
      <c r="AU1138" s="94">
        <f>IF(AR1138&gt;0,SUMIFS(AT$13:AT1138,AQ$13:AQ1138,"="&amp;AQ1138),"[x]")</f>
        <v>8625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384</v>
      </c>
      <c r="AU1139" s="94">
        <f>IF(AR1139&gt;0,SUMIFS(AT$13:AT1139,AQ$13:AQ1139,"="&amp;AQ1139),"[x]")</f>
        <v>9009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396</v>
      </c>
      <c r="AU1140" s="94">
        <f>IF(AR1140&gt;0,SUMIFS(AT$13:AT1140,AQ$13:AQ1140,"="&amp;AQ1140),"[x]")</f>
        <v>9405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408</v>
      </c>
      <c r="AU1141" s="94">
        <f>IF(AR1141&gt;0,SUMIFS(AT$13:AT1141,AQ$13:AQ1141,"="&amp;AQ1141),"[x]")</f>
        <v>9813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419</v>
      </c>
      <c r="AU1142" s="94">
        <f>IF(AR1142&gt;0,SUMIFS(AT$13:AT1142,AQ$13:AQ1142,"="&amp;AQ1142),"[x]")</f>
        <v>10232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431</v>
      </c>
      <c r="AU1143" s="94">
        <f>IF(AR1143&gt;0,SUMIFS(AT$13:AT1143,AQ$13:AQ1143,"="&amp;AQ1143),"[x]")</f>
        <v>10663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443</v>
      </c>
      <c r="AU1144" s="94">
        <f>IF(AR1144&gt;0,SUMIFS(AT$13:AT1144,AQ$13:AQ1144,"="&amp;AQ1144),"[x]")</f>
        <v>11106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454</v>
      </c>
      <c r="AU1145" s="94">
        <f>IF(AR1145&gt;0,SUMIFS(AT$13:AT1145,AQ$13:AQ1145,"="&amp;AQ1145),"[x]")</f>
        <v>11560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466</v>
      </c>
      <c r="AU1146" s="94">
        <f>IF(AR1146&gt;0,SUMIFS(AT$13:AT1146,AQ$13:AQ1146,"="&amp;AQ1146),"[x]")</f>
        <v>12026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478</v>
      </c>
      <c r="AU1147" s="94">
        <f>IF(AR1147&gt;0,SUMIFS(AT$13:AT1147,AQ$13:AQ1147,"="&amp;AQ1147),"[x]")</f>
        <v>12504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489</v>
      </c>
      <c r="AU1148" s="94">
        <f>IF(AR1148&gt;0,SUMIFS(AT$13:AT1148,AQ$13:AQ1148,"="&amp;AQ1148),"[x]")</f>
        <v>12993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501</v>
      </c>
      <c r="AU1149" s="94">
        <f>IF(AR1149&gt;0,SUMIFS(AT$13:AT1149,AQ$13:AQ1149,"="&amp;AQ1149),"[x]")</f>
        <v>13494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512</v>
      </c>
      <c r="AU1150" s="94">
        <f>IF(AR1150&gt;0,SUMIFS(AT$13:AT1150,AQ$13:AQ1150,"="&amp;AQ1150),"[x]")</f>
        <v>14006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263</v>
      </c>
      <c r="AU1151" s="94">
        <f>IF(AR1151&gt;0,SUMIFS(AT$13:AT1151,AQ$13:AQ1151,"="&amp;AQ1151),"[x]")</f>
        <v>14269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284</v>
      </c>
      <c r="AU1152" s="94">
        <f>IF(AR1152&gt;0,SUMIFS(AT$13:AT1152,AQ$13:AQ1152,"="&amp;AQ1152),"[x]")</f>
        <v>14553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304</v>
      </c>
      <c r="AU1153" s="94">
        <f>IF(AR1153&gt;0,SUMIFS(AT$13:AT1153,AQ$13:AQ1153,"="&amp;AQ1153),"[x]")</f>
        <v>14857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324</v>
      </c>
      <c r="AU1154" s="94">
        <f>IF(AR1154&gt;0,SUMIFS(AT$13:AT1154,AQ$13:AQ1154,"="&amp;AQ1154),"[x]")</f>
        <v>15181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345</v>
      </c>
      <c r="AU1155" s="94">
        <f>IF(AR1155&gt;0,SUMIFS(AT$13:AT1155,AQ$13:AQ1155,"="&amp;AQ1155),"[x]")</f>
        <v>15526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365</v>
      </c>
      <c r="AU1156" s="94">
        <f>IF(AR1156&gt;0,SUMIFS(AT$13:AT1156,AQ$13:AQ1156,"="&amp;AQ1156),"[x]")</f>
        <v>15891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385</v>
      </c>
      <c r="AU1157" s="94">
        <f>IF(AR1157&gt;0,SUMIFS(AT$13:AT1157,AQ$13:AQ1157,"="&amp;AQ1157),"[x]")</f>
        <v>16276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406</v>
      </c>
      <c r="AU1158" s="94">
        <f>IF(AR1158&gt;0,SUMIFS(AT$13:AT1158,AQ$13:AQ1158,"="&amp;AQ1158),"[x]")</f>
        <v>16682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426</v>
      </c>
      <c r="AU1159" s="94">
        <f>IF(AR1159&gt;0,SUMIFS(AT$13:AT1159,AQ$13:AQ1159,"="&amp;AQ1159),"[x]")</f>
        <v>17108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446</v>
      </c>
      <c r="AU1160" s="94">
        <f>IF(AR1160&gt;0,SUMIFS(AT$13:AT1160,AQ$13:AQ1160,"="&amp;AQ1160),"[x]")</f>
        <v>17554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466</v>
      </c>
      <c r="AU1161" s="94">
        <f>IF(AR1161&gt;0,SUMIFS(AT$13:AT1161,AQ$13:AQ1161,"="&amp;AQ1161),"[x]")</f>
        <v>18020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487</v>
      </c>
      <c r="AU1162" s="94">
        <f>IF(AR1162&gt;0,SUMIFS(AT$13:AT1162,AQ$13:AQ1162,"="&amp;AQ1162),"[x]")</f>
        <v>18507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507</v>
      </c>
      <c r="AU1163" s="94">
        <f>IF(AR1163&gt;0,SUMIFS(AT$13:AT1163,AQ$13:AQ1163,"="&amp;AQ1163),"[x]")</f>
        <v>19014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527</v>
      </c>
      <c r="AU1164" s="94">
        <f>IF(AR1164&gt;0,SUMIFS(AT$13:AT1164,AQ$13:AQ1164,"="&amp;AQ1164),"[x]")</f>
        <v>19541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548</v>
      </c>
      <c r="AU1165" s="94">
        <f>IF(AR1165&gt;0,SUMIFS(AT$13:AT1165,AQ$13:AQ1165,"="&amp;AQ1165),"[x]")</f>
        <v>20089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568</v>
      </c>
      <c r="AU1166" s="94">
        <f>IF(AR1166&gt;0,SUMIFS(AT$13:AT1166,AQ$13:AQ1166,"="&amp;AQ1166),"[x]")</f>
        <v>20657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588</v>
      </c>
      <c r="AU1167" s="94">
        <f>IF(AR1167&gt;0,SUMIFS(AT$13:AT1167,AQ$13:AQ1167,"="&amp;AQ1167),"[x]")</f>
        <v>21245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609</v>
      </c>
      <c r="AU1168" s="94">
        <f>IF(AR1168&gt;0,SUMIFS(AT$13:AT1168,AQ$13:AQ1168,"="&amp;AQ1168),"[x]")</f>
        <v>21854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629</v>
      </c>
      <c r="AU1169" s="94">
        <f>IF(AR1169&gt;0,SUMIFS(AT$13:AT1169,AQ$13:AQ1169,"="&amp;AQ1169),"[x]")</f>
        <v>22483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649</v>
      </c>
      <c r="AU1170" s="94">
        <f>IF(AR1170&gt;0,SUMIFS(AT$13:AT1170,AQ$13:AQ1170,"="&amp;AQ1170),"[x]")</f>
        <v>23132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365</v>
      </c>
      <c r="AU1171" s="94">
        <f>IF(AR1171&gt;0,SUMIFS(AT$13:AT1171,AQ$13:AQ1171,"="&amp;AQ1171),"[x]")</f>
        <v>23497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393</v>
      </c>
      <c r="AU1172" s="94">
        <f>IF(AR1172&gt;0,SUMIFS(AT$13:AT1172,AQ$13:AQ1172,"="&amp;AQ1172),"[x]")</f>
        <v>23890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421</v>
      </c>
      <c r="AU1173" s="94">
        <f>IF(AR1173&gt;0,SUMIFS(AT$13:AT1173,AQ$13:AQ1173,"="&amp;AQ1173),"[x]")</f>
        <v>24311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449</v>
      </c>
      <c r="AU1174" s="94">
        <f>IF(AR1174&gt;0,SUMIFS(AT$13:AT1174,AQ$13:AQ1174,"="&amp;AQ1174),"[x]")</f>
        <v>24760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477</v>
      </c>
      <c r="AU1175" s="94">
        <f>IF(AR1175&gt;0,SUMIFS(AT$13:AT1175,AQ$13:AQ1175,"="&amp;AQ1175),"[x]")</f>
        <v>25237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506</v>
      </c>
      <c r="AU1176" s="94">
        <f>IF(AR1176&gt;0,SUMIFS(AT$13:AT1176,AQ$13:AQ1176,"="&amp;AQ1176),"[x]")</f>
        <v>25743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534</v>
      </c>
      <c r="AU1177" s="94">
        <f>IF(AR1177&gt;0,SUMIFS(AT$13:AT1177,AQ$13:AQ1177,"="&amp;AQ1177),"[x]")</f>
        <v>26277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562</v>
      </c>
      <c r="AU1178" s="94">
        <f>IF(AR1178&gt;0,SUMIFS(AT$13:AT1178,AQ$13:AQ1178,"="&amp;AQ1178),"[x]")</f>
        <v>26839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590</v>
      </c>
      <c r="AU1179" s="94">
        <f>IF(AR1179&gt;0,SUMIFS(AT$13:AT1179,AQ$13:AQ1179,"="&amp;AQ1179),"[x]")</f>
        <v>27429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618</v>
      </c>
      <c r="AU1180" s="94">
        <f>IF(AR1180&gt;0,SUMIFS(AT$13:AT1180,AQ$13:AQ1180,"="&amp;AQ1180),"[x]")</f>
        <v>28047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646</v>
      </c>
      <c r="AU1181" s="94">
        <f>IF(AR1181&gt;0,SUMIFS(AT$13:AT1181,AQ$13:AQ1181,"="&amp;AQ1181),"[x]")</f>
        <v>28693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674</v>
      </c>
      <c r="AU1182" s="94">
        <f>IF(AR1182&gt;0,SUMIFS(AT$13:AT1182,AQ$13:AQ1182,"="&amp;AQ1182),"[x]")</f>
        <v>29367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702</v>
      </c>
      <c r="AU1183" s="94">
        <f>IF(AR1183&gt;0,SUMIFS(AT$13:AT1183,AQ$13:AQ1183,"="&amp;AQ1183),"[x]")</f>
        <v>30069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731</v>
      </c>
      <c r="AU1184" s="94">
        <f>IF(AR1184&gt;0,SUMIFS(AT$13:AT1184,AQ$13:AQ1184,"="&amp;AQ1184),"[x]")</f>
        <v>30800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759</v>
      </c>
      <c r="AU1185" s="94">
        <f>IF(AR1185&gt;0,SUMIFS(AT$13:AT1185,AQ$13:AQ1185,"="&amp;AQ1185),"[x]")</f>
        <v>31559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787</v>
      </c>
      <c r="AU1186" s="94">
        <f>IF(AR1186&gt;0,SUMIFS(AT$13:AT1186,AQ$13:AQ1186,"="&amp;AQ1186),"[x]")</f>
        <v>32346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815</v>
      </c>
      <c r="AU1187" s="94">
        <f>IF(AR1187&gt;0,SUMIFS(AT$13:AT1187,AQ$13:AQ1187,"="&amp;AQ1187),"[x]")</f>
        <v>33161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843</v>
      </c>
      <c r="AU1188" s="94">
        <f>IF(AR1188&gt;0,SUMIFS(AT$13:AT1188,AQ$13:AQ1188,"="&amp;AQ1188),"[x]")</f>
        <v>34004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871</v>
      </c>
      <c r="AU1189" s="94">
        <f>IF(AR1189&gt;0,SUMIFS(AT$13:AT1189,AQ$13:AQ1189,"="&amp;AQ1189),"[x]")</f>
        <v>34875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899</v>
      </c>
      <c r="AU1190" s="94">
        <f>IF(AR1190&gt;0,SUMIFS(AT$13:AT1190,AQ$13:AQ1190,"="&amp;AQ1190),"[x]")</f>
        <v>35774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535</v>
      </c>
      <c r="AU1191" s="94">
        <f>IF(AR1191&gt;0,SUMIFS(AT$13:AT1191,AQ$13:AQ1191,"="&amp;AQ1191),"[x]")</f>
        <v>36309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563</v>
      </c>
      <c r="AU1192" s="94">
        <f>IF(AR1192&gt;0,SUMIFS(AT$13:AT1192,AQ$13:AQ1192,"="&amp;AQ1192),"[x]")</f>
        <v>36872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592</v>
      </c>
      <c r="AU1193" s="94">
        <f>IF(AR1193&gt;0,SUMIFS(AT$13:AT1193,AQ$13:AQ1193,"="&amp;AQ1193),"[x]")</f>
        <v>37464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620</v>
      </c>
      <c r="AU1194" s="94">
        <f>IF(AR1194&gt;0,SUMIFS(AT$13:AT1194,AQ$13:AQ1194,"="&amp;AQ1194),"[x]")</f>
        <v>38084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648</v>
      </c>
      <c r="AU1195" s="94">
        <f>IF(AR1195&gt;0,SUMIFS(AT$13:AT1195,AQ$13:AQ1195,"="&amp;AQ1195),"[x]")</f>
        <v>38732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676</v>
      </c>
      <c r="AU1196" s="94">
        <f>IF(AR1196&gt;0,SUMIFS(AT$13:AT1196,AQ$13:AQ1196,"="&amp;AQ1196),"[x]")</f>
        <v>39408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704</v>
      </c>
      <c r="AU1197" s="94">
        <f>IF(AR1197&gt;0,SUMIFS(AT$13:AT1197,AQ$13:AQ1197,"="&amp;AQ1197),"[x]")</f>
        <v>40112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733</v>
      </c>
      <c r="AU1198" s="94">
        <f>IF(AR1198&gt;0,SUMIFS(AT$13:AT1198,AQ$13:AQ1198,"="&amp;AQ1198),"[x]")</f>
        <v>40845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761</v>
      </c>
      <c r="AU1199" s="94">
        <f>IF(AR1199&gt;0,SUMIFS(AT$13:AT1199,AQ$13:AQ1199,"="&amp;AQ1199),"[x]")</f>
        <v>41606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789</v>
      </c>
      <c r="AU1200" s="94">
        <f>IF(AR1200&gt;0,SUMIFS(AT$13:AT1200,AQ$13:AQ1200,"="&amp;AQ1200),"[x]")</f>
        <v>42395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817</v>
      </c>
      <c r="AU1201" s="94">
        <f>IF(AR1201&gt;0,SUMIFS(AT$13:AT1201,AQ$13:AQ1201,"="&amp;AQ1201),"[x]")</f>
        <v>43212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845</v>
      </c>
      <c r="AU1202" s="94">
        <f>IF(AR1202&gt;0,SUMIFS(AT$13:AT1202,AQ$13:AQ1202,"="&amp;AQ1202),"[x]")</f>
        <v>44057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874</v>
      </c>
      <c r="AU1203" s="94">
        <f>IF(AR1203&gt;0,SUMIFS(AT$13:AT1203,AQ$13:AQ1203,"="&amp;AQ1203),"[x]")</f>
        <v>44931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902</v>
      </c>
      <c r="AU1204" s="94">
        <f>IF(AR1204&gt;0,SUMIFS(AT$13:AT1204,AQ$13:AQ1204,"="&amp;AQ1204),"[x]")</f>
        <v>45833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930</v>
      </c>
      <c r="AU1205" s="94">
        <f>IF(AR1205&gt;0,SUMIFS(AT$13:AT1205,AQ$13:AQ1205,"="&amp;AQ1205),"[x]")</f>
        <v>46763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958</v>
      </c>
      <c r="AU1206" s="94">
        <f>IF(AR1206&gt;0,SUMIFS(AT$13:AT1206,AQ$13:AQ1206,"="&amp;AQ1206),"[x]")</f>
        <v>47721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986</v>
      </c>
      <c r="AU1207" s="94">
        <f>IF(AR1207&gt;0,SUMIFS(AT$13:AT1207,AQ$13:AQ1207,"="&amp;AQ1207),"[x]")</f>
        <v>48707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1015</v>
      </c>
      <c r="AU1208" s="94">
        <f>IF(AR1208&gt;0,SUMIFS(AT$13:AT1208,AQ$13:AQ1208,"="&amp;AQ1208),"[x]")</f>
        <v>49722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1043</v>
      </c>
      <c r="AU1209" s="94">
        <f>IF(AR1209&gt;0,SUMIFS(AT$13:AT1209,AQ$13:AQ1209,"="&amp;AQ1209),"[x]")</f>
        <v>50765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1071</v>
      </c>
      <c r="AU1210" s="94">
        <f>IF(AR1210&gt;0,SUMIFS(AT$13:AT1210,AQ$13:AQ1210,"="&amp;AQ1210),"[x]")</f>
        <v>51836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1099</v>
      </c>
      <c r="AU1211" s="94">
        <f>IF(AR1211&gt;0,SUMIFS(AT$13:AT1211,AQ$13:AQ1211,"="&amp;AQ1211),"[x]")</f>
        <v>52935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1127</v>
      </c>
      <c r="AU1212" s="94">
        <f>IF(AR1212&gt;0,SUMIFS(AT$13:AT1212,AQ$13:AQ1212,"="&amp;AQ1212),"[x]")</f>
        <v>54062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1156</v>
      </c>
      <c r="AU1213" s="94">
        <f>IF(AR1213&gt;0,SUMIFS(AT$13:AT1213,AQ$13:AQ1213,"="&amp;AQ1213),"[x]")</f>
        <v>55218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1184</v>
      </c>
      <c r="AU1214" s="94">
        <f>IF(AR1214&gt;0,SUMIFS(AT$13:AT1214,AQ$13:AQ1214,"="&amp;AQ1214),"[x]")</f>
        <v>56402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1212</v>
      </c>
      <c r="AU1215" s="94">
        <f>IF(AR1215&gt;0,SUMIFS(AT$13:AT1215,AQ$13:AQ1215,"="&amp;AQ1215),"[x]")</f>
        <v>57614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1240</v>
      </c>
      <c r="AU1216" s="94">
        <f>IF(AR1216&gt;0,SUMIFS(AT$13:AT1216,AQ$13:AQ1216,"="&amp;AQ1216),"[x]")</f>
        <v>58854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1268</v>
      </c>
      <c r="AU1217" s="94">
        <f>IF(AR1217&gt;0,SUMIFS(AT$13:AT1217,AQ$13:AQ1217,"="&amp;AQ1217),"[x]")</f>
        <v>60122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1297</v>
      </c>
      <c r="AU1218" s="94">
        <f>IF(AR1218&gt;0,SUMIFS(AT$13:AT1218,AQ$13:AQ1218,"="&amp;AQ1218),"[x]")</f>
        <v>61419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1325</v>
      </c>
      <c r="AU1219" s="94">
        <f>IF(AR1219&gt;0,SUMIFS(AT$13:AT1219,AQ$13:AQ1219,"="&amp;AQ1219),"[x]")</f>
        <v>62744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1353</v>
      </c>
      <c r="AU1220" s="94">
        <f>IF(AR1220&gt;0,SUMIFS(AT$13:AT1220,AQ$13:AQ1220,"="&amp;AQ1220),"[x]")</f>
        <v>64097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2</v>
      </c>
      <c r="AU1222" s="94">
        <f>IF(AR1222&gt;0,SUMIFS(AT$13:AT1222,AQ$13:AQ1222,"="&amp;AQ1222),"[x]")</f>
        <v>2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4</v>
      </c>
      <c r="AU1223" s="94">
        <f>IF(AR1223&gt;0,SUMIFS(AT$13:AT1223,AQ$13:AQ1223,"="&amp;AQ1223),"[x]")</f>
        <v>6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6</v>
      </c>
      <c r="AU1224" s="94">
        <f>IF(AR1224&gt;0,SUMIFS(AT$13:AT1224,AQ$13:AQ1224,"="&amp;AQ1224),"[x]")</f>
        <v>12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8</v>
      </c>
      <c r="AU1225" s="94">
        <f>IF(AR1225&gt;0,SUMIFS(AT$13:AT1225,AQ$13:AQ1225,"="&amp;AQ1225),"[x]")</f>
        <v>20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10</v>
      </c>
      <c r="AU1226" s="94">
        <f>IF(AR1226&gt;0,SUMIFS(AT$13:AT1226,AQ$13:AQ1226,"="&amp;AQ1226),"[x]")</f>
        <v>30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12</v>
      </c>
      <c r="AU1227" s="94">
        <f>IF(AR1227&gt;0,SUMIFS(AT$13:AT1227,AQ$13:AQ1227,"="&amp;AQ1227),"[x]")</f>
        <v>42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14</v>
      </c>
      <c r="AU1228" s="94">
        <f>IF(AR1228&gt;0,SUMIFS(AT$13:AT1228,AQ$13:AQ1228,"="&amp;AQ1228),"[x]")</f>
        <v>56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16</v>
      </c>
      <c r="AU1229" s="94">
        <f>IF(AR1229&gt;0,SUMIFS(AT$13:AT1229,AQ$13:AQ1229,"="&amp;AQ1229),"[x]")</f>
        <v>72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18</v>
      </c>
      <c r="AU1230" s="94">
        <f>IF(AR1230&gt;0,SUMIFS(AT$13:AT1230,AQ$13:AQ1230,"="&amp;AQ1230),"[x]")</f>
        <v>90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20</v>
      </c>
      <c r="AU1231" s="94">
        <f>IF(AR1231&gt;0,SUMIFS(AT$13:AT1231,AQ$13:AQ1231,"="&amp;AQ1231),"[x]")</f>
        <v>110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22</v>
      </c>
      <c r="AU1232" s="94">
        <f>IF(AR1232&gt;0,SUMIFS(AT$13:AT1232,AQ$13:AQ1232,"="&amp;AQ1232),"[x]")</f>
        <v>132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24</v>
      </c>
      <c r="AU1233" s="94">
        <f>IF(AR1233&gt;0,SUMIFS(AT$13:AT1233,AQ$13:AQ1233,"="&amp;AQ1233),"[x]")</f>
        <v>156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26</v>
      </c>
      <c r="AU1234" s="94">
        <f>IF(AR1234&gt;0,SUMIFS(AT$13:AT1234,AQ$13:AQ1234,"="&amp;AQ1234),"[x]")</f>
        <v>182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28</v>
      </c>
      <c r="AU1235" s="94">
        <f>IF(AR1235&gt;0,SUMIFS(AT$13:AT1235,AQ$13:AQ1235,"="&amp;AQ1235),"[x]")</f>
        <v>210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30</v>
      </c>
      <c r="AU1236" s="94">
        <f>IF(AR1236&gt;0,SUMIFS(AT$13:AT1236,AQ$13:AQ1236,"="&amp;AQ1236),"[x]")</f>
        <v>240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32</v>
      </c>
      <c r="AU1237" s="94">
        <f>IF(AR1237&gt;0,SUMIFS(AT$13:AT1237,AQ$13:AQ1237,"="&amp;AQ1237),"[x]")</f>
        <v>272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34</v>
      </c>
      <c r="AU1238" s="94">
        <f>IF(AR1238&gt;0,SUMIFS(AT$13:AT1238,AQ$13:AQ1238,"="&amp;AQ1238),"[x]")</f>
        <v>306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36</v>
      </c>
      <c r="AU1239" s="94">
        <f>IF(AR1239&gt;0,SUMIFS(AT$13:AT1239,AQ$13:AQ1239,"="&amp;AQ1239),"[x]")</f>
        <v>342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39</v>
      </c>
      <c r="AU1240" s="94">
        <f>IF(AR1240&gt;0,SUMIFS(AT$13:AT1240,AQ$13:AQ1240,"="&amp;AQ1240),"[x]")</f>
        <v>381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41</v>
      </c>
      <c r="AU1241" s="94">
        <f>IF(AR1241&gt;0,SUMIFS(AT$13:AT1241,AQ$13:AQ1241,"="&amp;AQ1241),"[x]")</f>
        <v>422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43</v>
      </c>
      <c r="AU1242" s="94">
        <f>IF(AR1242&gt;0,SUMIFS(AT$13:AT1242,AQ$13:AQ1242,"="&amp;AQ1242),"[x]")</f>
        <v>465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45</v>
      </c>
      <c r="AU1243" s="94">
        <f>IF(AR1243&gt;0,SUMIFS(AT$13:AT1243,AQ$13:AQ1243,"="&amp;AQ1243),"[x]")</f>
        <v>510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47</v>
      </c>
      <c r="AU1244" s="94">
        <f>IF(AR1244&gt;0,SUMIFS(AT$13:AT1244,AQ$13:AQ1244,"="&amp;AQ1244),"[x]")</f>
        <v>557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49</v>
      </c>
      <c r="AU1245" s="94">
        <f>IF(AR1245&gt;0,SUMIFS(AT$13:AT1245,AQ$13:AQ1245,"="&amp;AQ1245),"[x]")</f>
        <v>606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51</v>
      </c>
      <c r="AU1246" s="94">
        <f>IF(AR1246&gt;0,SUMIFS(AT$13:AT1246,AQ$13:AQ1246,"="&amp;AQ1246),"[x]")</f>
        <v>657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53</v>
      </c>
      <c r="AU1247" s="94">
        <f>IF(AR1247&gt;0,SUMIFS(AT$13:AT1247,AQ$13:AQ1247,"="&amp;AQ1247),"[x]")</f>
        <v>710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55</v>
      </c>
      <c r="AU1248" s="94">
        <f>IF(AR1248&gt;0,SUMIFS(AT$13:AT1248,AQ$13:AQ1248,"="&amp;AQ1248),"[x]")</f>
        <v>765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57</v>
      </c>
      <c r="AU1249" s="94">
        <f>IF(AR1249&gt;0,SUMIFS(AT$13:AT1249,AQ$13:AQ1249,"="&amp;AQ1249),"[x]")</f>
        <v>822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59</v>
      </c>
      <c r="AU1250" s="94">
        <f>IF(AR1250&gt;0,SUMIFS(AT$13:AT1250,AQ$13:AQ1250,"="&amp;AQ1250),"[x]")</f>
        <v>881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61</v>
      </c>
      <c r="AU1251" s="94">
        <f>IF(AR1251&gt;0,SUMIFS(AT$13:AT1251,AQ$13:AQ1251,"="&amp;AQ1251),"[x]")</f>
        <v>942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63</v>
      </c>
      <c r="AU1252" s="94">
        <f>IF(AR1252&gt;0,SUMIFS(AT$13:AT1252,AQ$13:AQ1252,"="&amp;AQ1252),"[x]")</f>
        <v>1005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65</v>
      </c>
      <c r="AU1253" s="94">
        <f>IF(AR1253&gt;0,SUMIFS(AT$13:AT1253,AQ$13:AQ1253,"="&amp;AQ1253),"[x]")</f>
        <v>1070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67</v>
      </c>
      <c r="AU1254" s="94">
        <f>IF(AR1254&gt;0,SUMIFS(AT$13:AT1254,AQ$13:AQ1254,"="&amp;AQ1254),"[x]")</f>
        <v>1137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69</v>
      </c>
      <c r="AU1255" s="94">
        <f>IF(AR1255&gt;0,SUMIFS(AT$13:AT1255,AQ$13:AQ1255,"="&amp;AQ1255),"[x]")</f>
        <v>1206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71</v>
      </c>
      <c r="AU1256" s="94">
        <f>IF(AR1256&gt;0,SUMIFS(AT$13:AT1256,AQ$13:AQ1256,"="&amp;AQ1256),"[x]")</f>
        <v>1277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73</v>
      </c>
      <c r="AU1257" s="94">
        <f>IF(AR1257&gt;0,SUMIFS(AT$13:AT1257,AQ$13:AQ1257,"="&amp;AQ1257),"[x]")</f>
        <v>1350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75</v>
      </c>
      <c r="AU1258" s="94">
        <f>IF(AR1258&gt;0,SUMIFS(AT$13:AT1258,AQ$13:AQ1258,"="&amp;AQ1258),"[x]")</f>
        <v>1425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78</v>
      </c>
      <c r="AU1259" s="94">
        <f>IF(AR1259&gt;0,SUMIFS(AT$13:AT1259,AQ$13:AQ1259,"="&amp;AQ1259),"[x]")</f>
        <v>1503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80</v>
      </c>
      <c r="AU1260" s="94">
        <f>IF(AR1260&gt;0,SUMIFS(AT$13:AT1260,AQ$13:AQ1260,"="&amp;AQ1260),"[x]")</f>
        <v>1583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82</v>
      </c>
      <c r="AU1261" s="94">
        <f>IF(AR1261&gt;0,SUMIFS(AT$13:AT1261,AQ$13:AQ1261,"="&amp;AQ1261),"[x]")</f>
        <v>1665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37</v>
      </c>
      <c r="AU1262" s="94">
        <f>IF(AR1262&gt;0,SUMIFS(AT$13:AT1262,AQ$13:AQ1262,"="&amp;AQ1262),"[x]")</f>
        <v>1702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44</v>
      </c>
      <c r="AU1263" s="94">
        <f>IF(AR1263&gt;0,SUMIFS(AT$13:AT1263,AQ$13:AQ1263,"="&amp;AQ1263),"[x]")</f>
        <v>1746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52</v>
      </c>
      <c r="AU1264" s="94">
        <f>IF(AR1264&gt;0,SUMIFS(AT$13:AT1264,AQ$13:AQ1264,"="&amp;AQ1264),"[x]")</f>
        <v>1798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59</v>
      </c>
      <c r="AU1265" s="94">
        <f>IF(AR1265&gt;0,SUMIFS(AT$13:AT1265,AQ$13:AQ1265,"="&amp;AQ1265),"[x]")</f>
        <v>1857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67</v>
      </c>
      <c r="AU1266" s="94">
        <f>IF(AR1266&gt;0,SUMIFS(AT$13:AT1266,AQ$13:AQ1266,"="&amp;AQ1266),"[x]")</f>
        <v>1924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74</v>
      </c>
      <c r="AU1267" s="94">
        <f>IF(AR1267&gt;0,SUMIFS(AT$13:AT1267,AQ$13:AQ1267,"="&amp;AQ1267),"[x]")</f>
        <v>1998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82</v>
      </c>
      <c r="AU1268" s="94">
        <f>IF(AR1268&gt;0,SUMIFS(AT$13:AT1268,AQ$13:AQ1268,"="&amp;AQ1268),"[x]")</f>
        <v>2080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89</v>
      </c>
      <c r="AU1269" s="94">
        <f>IF(AR1269&gt;0,SUMIFS(AT$13:AT1269,AQ$13:AQ1269,"="&amp;AQ1269),"[x]")</f>
        <v>2169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97</v>
      </c>
      <c r="AU1270" s="94">
        <f>IF(AR1270&gt;0,SUMIFS(AT$13:AT1270,AQ$13:AQ1270,"="&amp;AQ1270),"[x]")</f>
        <v>2266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104</v>
      </c>
      <c r="AU1271" s="94">
        <f>IF(AR1271&gt;0,SUMIFS(AT$13:AT1271,AQ$13:AQ1271,"="&amp;AQ1271),"[x]")</f>
        <v>2370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112</v>
      </c>
      <c r="AU1272" s="94">
        <f>IF(AR1272&gt;0,SUMIFS(AT$13:AT1272,AQ$13:AQ1272,"="&amp;AQ1272),"[x]")</f>
        <v>2482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119</v>
      </c>
      <c r="AU1273" s="94">
        <f>IF(AR1273&gt;0,SUMIFS(AT$13:AT1273,AQ$13:AQ1273,"="&amp;AQ1273),"[x]")</f>
        <v>2601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127</v>
      </c>
      <c r="AU1274" s="94">
        <f>IF(AR1274&gt;0,SUMIFS(AT$13:AT1274,AQ$13:AQ1274,"="&amp;AQ1274),"[x]")</f>
        <v>2728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134</v>
      </c>
      <c r="AU1275" s="94">
        <f>IF(AR1275&gt;0,SUMIFS(AT$13:AT1275,AQ$13:AQ1275,"="&amp;AQ1275),"[x]")</f>
        <v>2862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142</v>
      </c>
      <c r="AU1276" s="94">
        <f>IF(AR1276&gt;0,SUMIFS(AT$13:AT1276,AQ$13:AQ1276,"="&amp;AQ1276),"[x]")</f>
        <v>3004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149</v>
      </c>
      <c r="AU1277" s="94">
        <f>IF(AR1277&gt;0,SUMIFS(AT$13:AT1277,AQ$13:AQ1277,"="&amp;AQ1277),"[x]")</f>
        <v>3153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157</v>
      </c>
      <c r="AU1278" s="94">
        <f>IF(AR1278&gt;0,SUMIFS(AT$13:AT1278,AQ$13:AQ1278,"="&amp;AQ1278),"[x]")</f>
        <v>3310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164</v>
      </c>
      <c r="AU1279" s="94">
        <f>IF(AR1279&gt;0,SUMIFS(AT$13:AT1279,AQ$13:AQ1279,"="&amp;AQ1279),"[x]")</f>
        <v>3474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172</v>
      </c>
      <c r="AU1280" s="94">
        <f>IF(AR1280&gt;0,SUMIFS(AT$13:AT1280,AQ$13:AQ1280,"="&amp;AQ1280),"[x]")</f>
        <v>3646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179</v>
      </c>
      <c r="AU1281" s="94">
        <f>IF(AR1281&gt;0,SUMIFS(AT$13:AT1281,AQ$13:AQ1281,"="&amp;AQ1281),"[x]")</f>
        <v>3825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187</v>
      </c>
      <c r="AU1282" s="94">
        <f>IF(AR1282&gt;0,SUMIFS(AT$13:AT1282,AQ$13:AQ1282,"="&amp;AQ1282),"[x]")</f>
        <v>4012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194</v>
      </c>
      <c r="AU1283" s="94">
        <f>IF(AR1283&gt;0,SUMIFS(AT$13:AT1283,AQ$13:AQ1283,"="&amp;AQ1283),"[x]")</f>
        <v>4206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202</v>
      </c>
      <c r="AU1284" s="94">
        <f>IF(AR1284&gt;0,SUMIFS(AT$13:AT1284,AQ$13:AQ1284,"="&amp;AQ1284),"[x]")</f>
        <v>4408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209</v>
      </c>
      <c r="AU1285" s="94">
        <f>IF(AR1285&gt;0,SUMIFS(AT$13:AT1285,AQ$13:AQ1285,"="&amp;AQ1285),"[x]")</f>
        <v>4617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217</v>
      </c>
      <c r="AU1286" s="94">
        <f>IF(AR1286&gt;0,SUMIFS(AT$13:AT1286,AQ$13:AQ1286,"="&amp;AQ1286),"[x]")</f>
        <v>4834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224</v>
      </c>
      <c r="AU1287" s="94">
        <f>IF(AR1287&gt;0,SUMIFS(AT$13:AT1287,AQ$13:AQ1287,"="&amp;AQ1287),"[x]")</f>
        <v>5058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232</v>
      </c>
      <c r="AU1288" s="94">
        <f>IF(AR1288&gt;0,SUMIFS(AT$13:AT1288,AQ$13:AQ1288,"="&amp;AQ1288),"[x]")</f>
        <v>5290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239</v>
      </c>
      <c r="AU1289" s="94">
        <f>IF(AR1289&gt;0,SUMIFS(AT$13:AT1289,AQ$13:AQ1289,"="&amp;AQ1289),"[x]")</f>
        <v>5529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247</v>
      </c>
      <c r="AU1290" s="94">
        <f>IF(AR1290&gt;0,SUMIFS(AT$13:AT1290,AQ$13:AQ1290,"="&amp;AQ1290),"[x]")</f>
        <v>5776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254</v>
      </c>
      <c r="AU1291" s="94">
        <f>IF(AR1291&gt;0,SUMIFS(AT$13:AT1291,AQ$13:AQ1291,"="&amp;AQ1291),"[x]")</f>
        <v>6030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262</v>
      </c>
      <c r="AU1292" s="94">
        <f>IF(AR1292&gt;0,SUMIFS(AT$13:AT1292,AQ$13:AQ1292,"="&amp;AQ1292),"[x]")</f>
        <v>6292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269</v>
      </c>
      <c r="AU1293" s="94">
        <f>IF(AR1293&gt;0,SUMIFS(AT$13:AT1293,AQ$13:AQ1293,"="&amp;AQ1293),"[x]")</f>
        <v>6561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277</v>
      </c>
      <c r="AU1294" s="94">
        <f>IF(AR1294&gt;0,SUMIFS(AT$13:AT1294,AQ$13:AQ1294,"="&amp;AQ1294),"[x]")</f>
        <v>6838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284</v>
      </c>
      <c r="AU1295" s="94">
        <f>IF(AR1295&gt;0,SUMIFS(AT$13:AT1295,AQ$13:AQ1295,"="&amp;AQ1295),"[x]")</f>
        <v>7122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292</v>
      </c>
      <c r="AU1296" s="94">
        <f>IF(AR1296&gt;0,SUMIFS(AT$13:AT1296,AQ$13:AQ1296,"="&amp;AQ1296),"[x]")</f>
        <v>7414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299</v>
      </c>
      <c r="AU1297" s="94">
        <f>IF(AR1297&gt;0,SUMIFS(AT$13:AT1297,AQ$13:AQ1297,"="&amp;AQ1297),"[x]")</f>
        <v>7713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307</v>
      </c>
      <c r="AU1298" s="94">
        <f>IF(AR1298&gt;0,SUMIFS(AT$13:AT1298,AQ$13:AQ1298,"="&amp;AQ1298),"[x]")</f>
        <v>8020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314</v>
      </c>
      <c r="AU1299" s="94">
        <f>IF(AR1299&gt;0,SUMIFS(AT$13:AT1299,AQ$13:AQ1299,"="&amp;AQ1299),"[x]")</f>
        <v>8334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322</v>
      </c>
      <c r="AU1300" s="94">
        <f>IF(AR1300&gt;0,SUMIFS(AT$13:AT1300,AQ$13:AQ1300,"="&amp;AQ1300),"[x]")</f>
        <v>8656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329</v>
      </c>
      <c r="AU1301" s="94">
        <f>IF(AR1301&gt;0,SUMIFS(AT$13:AT1301,AQ$13:AQ1301,"="&amp;AQ1301),"[x]")</f>
        <v>8985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169</v>
      </c>
      <c r="AU1302" s="94">
        <f>IF(AR1302&gt;0,SUMIFS(AT$13:AT1302,AQ$13:AQ1302,"="&amp;AQ1302),"[x]")</f>
        <v>9154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182</v>
      </c>
      <c r="AU1303" s="94">
        <f>IF(AR1303&gt;0,SUMIFS(AT$13:AT1303,AQ$13:AQ1303,"="&amp;AQ1303),"[x]")</f>
        <v>9336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195</v>
      </c>
      <c r="AU1304" s="94">
        <f>IF(AR1304&gt;0,SUMIFS(AT$13:AT1304,AQ$13:AQ1304,"="&amp;AQ1304),"[x]")</f>
        <v>9531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208</v>
      </c>
      <c r="AU1305" s="94">
        <f>IF(AR1305&gt;0,SUMIFS(AT$13:AT1305,AQ$13:AQ1305,"="&amp;AQ1305),"[x]")</f>
        <v>9739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221</v>
      </c>
      <c r="AU1306" s="94">
        <f>IF(AR1306&gt;0,SUMIFS(AT$13:AT1306,AQ$13:AQ1306,"="&amp;AQ1306),"[x]")</f>
        <v>9960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234</v>
      </c>
      <c r="AU1307" s="94">
        <f>IF(AR1307&gt;0,SUMIFS(AT$13:AT1307,AQ$13:AQ1307,"="&amp;AQ1307),"[x]")</f>
        <v>10194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247</v>
      </c>
      <c r="AU1308" s="94">
        <f>IF(AR1308&gt;0,SUMIFS(AT$13:AT1308,AQ$13:AQ1308,"="&amp;AQ1308),"[x]")</f>
        <v>10441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261</v>
      </c>
      <c r="AU1309" s="94">
        <f>IF(AR1309&gt;0,SUMIFS(AT$13:AT1309,AQ$13:AQ1309,"="&amp;AQ1309),"[x]")</f>
        <v>10702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274</v>
      </c>
      <c r="AU1310" s="94">
        <f>IF(AR1310&gt;0,SUMIFS(AT$13:AT1310,AQ$13:AQ1310,"="&amp;AQ1310),"[x]")</f>
        <v>10976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287</v>
      </c>
      <c r="AU1311" s="94">
        <f>IF(AR1311&gt;0,SUMIFS(AT$13:AT1311,AQ$13:AQ1311,"="&amp;AQ1311),"[x]")</f>
        <v>11263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300</v>
      </c>
      <c r="AU1312" s="94">
        <f>IF(AR1312&gt;0,SUMIFS(AT$13:AT1312,AQ$13:AQ1312,"="&amp;AQ1312),"[x]")</f>
        <v>11563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313</v>
      </c>
      <c r="AU1313" s="94">
        <f>IF(AR1313&gt;0,SUMIFS(AT$13:AT1313,AQ$13:AQ1313,"="&amp;AQ1313),"[x]")</f>
        <v>11876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326</v>
      </c>
      <c r="AU1314" s="94">
        <f>IF(AR1314&gt;0,SUMIFS(AT$13:AT1314,AQ$13:AQ1314,"="&amp;AQ1314),"[x]")</f>
        <v>12202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339</v>
      </c>
      <c r="AU1315" s="94">
        <f>IF(AR1315&gt;0,SUMIFS(AT$13:AT1315,AQ$13:AQ1315,"="&amp;AQ1315),"[x]")</f>
        <v>12541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352</v>
      </c>
      <c r="AU1316" s="94">
        <f>IF(AR1316&gt;0,SUMIFS(AT$13:AT1316,AQ$13:AQ1316,"="&amp;AQ1316),"[x]")</f>
        <v>12893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365</v>
      </c>
      <c r="AU1317" s="94">
        <f>IF(AR1317&gt;0,SUMIFS(AT$13:AT1317,AQ$13:AQ1317,"="&amp;AQ1317),"[x]")</f>
        <v>13258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378</v>
      </c>
      <c r="AU1318" s="94">
        <f>IF(AR1318&gt;0,SUMIFS(AT$13:AT1318,AQ$13:AQ1318,"="&amp;AQ1318),"[x]")</f>
        <v>13636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391</v>
      </c>
      <c r="AU1319" s="94">
        <f>IF(AR1319&gt;0,SUMIFS(AT$13:AT1319,AQ$13:AQ1319,"="&amp;AQ1319),"[x]")</f>
        <v>14027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404</v>
      </c>
      <c r="AU1320" s="94">
        <f>IF(AR1320&gt;0,SUMIFS(AT$13:AT1320,AQ$13:AQ1320,"="&amp;AQ1320),"[x]")</f>
        <v>14431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417</v>
      </c>
      <c r="AU1321" s="94">
        <f>IF(AR1321&gt;0,SUMIFS(AT$13:AT1321,AQ$13:AQ1321,"="&amp;AQ1321),"[x]")</f>
        <v>14848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234</v>
      </c>
      <c r="AU1322" s="94">
        <f>IF(AR1322&gt;0,SUMIFS(AT$13:AT1322,AQ$13:AQ1322,"="&amp;AQ1322),"[x]")</f>
        <v>15082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253</v>
      </c>
      <c r="AU1323" s="94">
        <f>IF(AR1323&gt;0,SUMIFS(AT$13:AT1323,AQ$13:AQ1323,"="&amp;AQ1323),"[x]")</f>
        <v>15335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271</v>
      </c>
      <c r="AU1324" s="94">
        <f>IF(AR1324&gt;0,SUMIFS(AT$13:AT1324,AQ$13:AQ1324,"="&amp;AQ1324),"[x]")</f>
        <v>15606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289</v>
      </c>
      <c r="AU1325" s="94">
        <f>IF(AR1325&gt;0,SUMIFS(AT$13:AT1325,AQ$13:AQ1325,"="&amp;AQ1325),"[x]")</f>
        <v>15895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307</v>
      </c>
      <c r="AU1326" s="94">
        <f>IF(AR1326&gt;0,SUMIFS(AT$13:AT1326,AQ$13:AQ1326,"="&amp;AQ1326),"[x]")</f>
        <v>16202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325</v>
      </c>
      <c r="AU1327" s="94">
        <f>IF(AR1327&gt;0,SUMIFS(AT$13:AT1327,AQ$13:AQ1327,"="&amp;AQ1327),"[x]")</f>
        <v>16527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343</v>
      </c>
      <c r="AU1328" s="94">
        <f>IF(AR1328&gt;0,SUMIFS(AT$13:AT1328,AQ$13:AQ1328,"="&amp;AQ1328),"[x]")</f>
        <v>16870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361</v>
      </c>
      <c r="AU1329" s="94">
        <f>IF(AR1329&gt;0,SUMIFS(AT$13:AT1329,AQ$13:AQ1329,"="&amp;AQ1329),"[x]")</f>
        <v>17231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379</v>
      </c>
      <c r="AU1330" s="94">
        <f>IF(AR1330&gt;0,SUMIFS(AT$13:AT1330,AQ$13:AQ1330,"="&amp;AQ1330),"[x]")</f>
        <v>17610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397</v>
      </c>
      <c r="AU1331" s="94">
        <f>IF(AR1331&gt;0,SUMIFS(AT$13:AT1331,AQ$13:AQ1331,"="&amp;AQ1331),"[x]")</f>
        <v>18007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415</v>
      </c>
      <c r="AU1332" s="94">
        <f>IF(AR1332&gt;0,SUMIFS(AT$13:AT1332,AQ$13:AQ1332,"="&amp;AQ1332),"[x]")</f>
        <v>18422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433</v>
      </c>
      <c r="AU1333" s="94">
        <f>IF(AR1333&gt;0,SUMIFS(AT$13:AT1333,AQ$13:AQ1333,"="&amp;AQ1333),"[x]")</f>
        <v>18855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451</v>
      </c>
      <c r="AU1334" s="94">
        <f>IF(AR1334&gt;0,SUMIFS(AT$13:AT1334,AQ$13:AQ1334,"="&amp;AQ1334),"[x]")</f>
        <v>19306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469</v>
      </c>
      <c r="AU1335" s="94">
        <f>IF(AR1335&gt;0,SUMIFS(AT$13:AT1335,AQ$13:AQ1335,"="&amp;AQ1335),"[x]")</f>
        <v>19775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488</v>
      </c>
      <c r="AU1336" s="94">
        <f>IF(AR1336&gt;0,SUMIFS(AT$13:AT1336,AQ$13:AQ1336,"="&amp;AQ1336),"[x]")</f>
        <v>20263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506</v>
      </c>
      <c r="AU1337" s="94">
        <f>IF(AR1337&gt;0,SUMIFS(AT$13:AT1337,AQ$13:AQ1337,"="&amp;AQ1337),"[x]")</f>
        <v>20769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524</v>
      </c>
      <c r="AU1338" s="94">
        <f>IF(AR1338&gt;0,SUMIFS(AT$13:AT1338,AQ$13:AQ1338,"="&amp;AQ1338),"[x]")</f>
        <v>21293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542</v>
      </c>
      <c r="AU1339" s="94">
        <f>IF(AR1339&gt;0,SUMIFS(AT$13:AT1339,AQ$13:AQ1339,"="&amp;AQ1339),"[x]")</f>
        <v>21835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560</v>
      </c>
      <c r="AU1340" s="94">
        <f>IF(AR1340&gt;0,SUMIFS(AT$13:AT1340,AQ$13:AQ1340,"="&amp;AQ1340),"[x]")</f>
        <v>22395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578</v>
      </c>
      <c r="AU1341" s="94">
        <f>IF(AR1341&gt;0,SUMIFS(AT$13:AT1341,AQ$13:AQ1341,"="&amp;AQ1341),"[x]")</f>
        <v>22973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344</v>
      </c>
      <c r="AU1342" s="94">
        <f>IF(AR1342&gt;0,SUMIFS(AT$13:AT1342,AQ$13:AQ1342,"="&amp;AQ1342),"[x]")</f>
        <v>23317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362</v>
      </c>
      <c r="AU1343" s="94">
        <f>IF(AR1343&gt;0,SUMIFS(AT$13:AT1343,AQ$13:AQ1343,"="&amp;AQ1343),"[x]")</f>
        <v>23679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380</v>
      </c>
      <c r="AU1344" s="94">
        <f>IF(AR1344&gt;0,SUMIFS(AT$13:AT1344,AQ$13:AQ1344,"="&amp;AQ1344),"[x]")</f>
        <v>24059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398</v>
      </c>
      <c r="AU1345" s="94">
        <f>IF(AR1345&gt;0,SUMIFS(AT$13:AT1345,AQ$13:AQ1345,"="&amp;AQ1345),"[x]")</f>
        <v>24457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416</v>
      </c>
      <c r="AU1346" s="94">
        <f>IF(AR1346&gt;0,SUMIFS(AT$13:AT1346,AQ$13:AQ1346,"="&amp;AQ1346),"[x]")</f>
        <v>24873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435</v>
      </c>
      <c r="AU1347" s="94">
        <f>IF(AR1347&gt;0,SUMIFS(AT$13:AT1347,AQ$13:AQ1347,"="&amp;AQ1347),"[x]")</f>
        <v>25308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453</v>
      </c>
      <c r="AU1348" s="94">
        <f>IF(AR1348&gt;0,SUMIFS(AT$13:AT1348,AQ$13:AQ1348,"="&amp;AQ1348),"[x]")</f>
        <v>25761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471</v>
      </c>
      <c r="AU1349" s="94">
        <f>IF(AR1349&gt;0,SUMIFS(AT$13:AT1349,AQ$13:AQ1349,"="&amp;AQ1349),"[x]")</f>
        <v>26232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489</v>
      </c>
      <c r="AU1350" s="94">
        <f>IF(AR1350&gt;0,SUMIFS(AT$13:AT1350,AQ$13:AQ1350,"="&amp;AQ1350),"[x]")</f>
        <v>26721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507</v>
      </c>
      <c r="AU1351" s="94">
        <f>IF(AR1351&gt;0,SUMIFS(AT$13:AT1351,AQ$13:AQ1351,"="&amp;AQ1351),"[x]")</f>
        <v>27228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525</v>
      </c>
      <c r="AU1352" s="94">
        <f>IF(AR1352&gt;0,SUMIFS(AT$13:AT1352,AQ$13:AQ1352,"="&amp;AQ1352),"[x]")</f>
        <v>27753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543</v>
      </c>
      <c r="AU1353" s="94">
        <f>IF(AR1353&gt;0,SUMIFS(AT$13:AT1353,AQ$13:AQ1353,"="&amp;AQ1353),"[x]")</f>
        <v>28296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561</v>
      </c>
      <c r="AU1354" s="94">
        <f>IF(AR1354&gt;0,SUMIFS(AT$13:AT1354,AQ$13:AQ1354,"="&amp;AQ1354),"[x]")</f>
        <v>28857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580</v>
      </c>
      <c r="AU1355" s="94">
        <f>IF(AR1355&gt;0,SUMIFS(AT$13:AT1355,AQ$13:AQ1355,"="&amp;AQ1355),"[x]")</f>
        <v>29437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598</v>
      </c>
      <c r="AU1356" s="94">
        <f>IF(AR1356&gt;0,SUMIFS(AT$13:AT1356,AQ$13:AQ1356,"="&amp;AQ1356),"[x]")</f>
        <v>30035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616</v>
      </c>
      <c r="AU1357" s="94">
        <f>IF(AR1357&gt;0,SUMIFS(AT$13:AT1357,AQ$13:AQ1357,"="&amp;AQ1357),"[x]")</f>
        <v>30651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634</v>
      </c>
      <c r="AU1358" s="94">
        <f>IF(AR1358&gt;0,SUMIFS(AT$13:AT1358,AQ$13:AQ1358,"="&amp;AQ1358),"[x]")</f>
        <v>31285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652</v>
      </c>
      <c r="AU1359" s="94">
        <f>IF(AR1359&gt;0,SUMIFS(AT$13:AT1359,AQ$13:AQ1359,"="&amp;AQ1359),"[x]")</f>
        <v>31937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670</v>
      </c>
      <c r="AU1360" s="94">
        <f>IF(AR1360&gt;0,SUMIFS(AT$13:AT1360,AQ$13:AQ1360,"="&amp;AQ1360),"[x]")</f>
        <v>32607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688</v>
      </c>
      <c r="AU1361" s="94">
        <f>IF(AR1361&gt;0,SUMIFS(AT$13:AT1361,AQ$13:AQ1361,"="&amp;AQ1361),"[x]")</f>
        <v>33295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706</v>
      </c>
      <c r="AU1362" s="94">
        <f>IF(AR1362&gt;0,SUMIFS(AT$13:AT1362,AQ$13:AQ1362,"="&amp;AQ1362),"[x]")</f>
        <v>34001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725</v>
      </c>
      <c r="AU1363" s="94">
        <f>IF(AR1363&gt;0,SUMIFS(AT$13:AT1363,AQ$13:AQ1363,"="&amp;AQ1363),"[x]")</f>
        <v>34726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743</v>
      </c>
      <c r="AU1364" s="94">
        <f>IF(AR1364&gt;0,SUMIFS(AT$13:AT1364,AQ$13:AQ1364,"="&amp;AQ1364),"[x]")</f>
        <v>35469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761</v>
      </c>
      <c r="AU1365" s="94">
        <f>IF(AR1365&gt;0,SUMIFS(AT$13:AT1365,AQ$13:AQ1365,"="&amp;AQ1365),"[x]")</f>
        <v>36230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779</v>
      </c>
      <c r="AU1366" s="94">
        <f>IF(AR1366&gt;0,SUMIFS(AT$13:AT1366,AQ$13:AQ1366,"="&amp;AQ1366),"[x]")</f>
        <v>37009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797</v>
      </c>
      <c r="AU1367" s="94">
        <f>IF(AR1367&gt;0,SUMIFS(AT$13:AT1367,AQ$13:AQ1367,"="&amp;AQ1367),"[x]")</f>
        <v>37806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815</v>
      </c>
      <c r="AU1368" s="94">
        <f>IF(AR1368&gt;0,SUMIFS(AT$13:AT1368,AQ$13:AQ1368,"="&amp;AQ1368),"[x]")</f>
        <v>38621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833</v>
      </c>
      <c r="AU1369" s="94">
        <f>IF(AR1369&gt;0,SUMIFS(AT$13:AT1369,AQ$13:AQ1369,"="&amp;AQ1369),"[x]")</f>
        <v>39454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851</v>
      </c>
      <c r="AU1370" s="94">
        <f>IF(AR1370&gt;0,SUMIFS(AT$13:AT1370,AQ$13:AQ1370,"="&amp;AQ1370),"[x]")</f>
        <v>40305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870</v>
      </c>
      <c r="AU1371" s="94">
        <f>IF(AR1371&gt;0,SUMIFS(AT$13:AT1371,AQ$13:AQ1371,"="&amp;AQ1371),"[x]")</f>
        <v>41175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5</v>
      </c>
      <c r="AU1374" s="94">
        <f>IF(AR1374&gt;0,SUMIFS(AT$13:AT1374,AQ$13:AQ1374,"="&amp;AQ1374),"[x]")</f>
        <v>7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8</v>
      </c>
      <c r="AU1375" s="94">
        <f>IF(AR1375&gt;0,SUMIFS(AT$13:AT1375,AQ$13:AQ1375,"="&amp;AQ1375),"[x]")</f>
        <v>15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10</v>
      </c>
      <c r="AU1376" s="94">
        <f>IF(AR1376&gt;0,SUMIFS(AT$13:AT1376,AQ$13:AQ1376,"="&amp;AQ1376),"[x]")</f>
        <v>25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13</v>
      </c>
      <c r="AU1377" s="94">
        <f>IF(AR1377&gt;0,SUMIFS(AT$13:AT1377,AQ$13:AQ1377,"="&amp;AQ1377),"[x]")</f>
        <v>38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16</v>
      </c>
      <c r="AU1378" s="94">
        <f>IF(AR1378&gt;0,SUMIFS(AT$13:AT1378,AQ$13:AQ1378,"="&amp;AQ1378),"[x]")</f>
        <v>54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18</v>
      </c>
      <c r="AU1379" s="94">
        <f>IF(AR1379&gt;0,SUMIFS(AT$13:AT1379,AQ$13:AQ1379,"="&amp;AQ1379),"[x]")</f>
        <v>72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21</v>
      </c>
      <c r="AU1380" s="94">
        <f>IF(AR1380&gt;0,SUMIFS(AT$13:AT1380,AQ$13:AQ1380,"="&amp;AQ1380),"[x]")</f>
        <v>93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24</v>
      </c>
      <c r="AU1381" s="94">
        <f>IF(AR1381&gt;0,SUMIFS(AT$13:AT1381,AQ$13:AQ1381,"="&amp;AQ1381),"[x]")</f>
        <v>117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26</v>
      </c>
      <c r="AU1382" s="94">
        <f>IF(AR1382&gt;0,SUMIFS(AT$13:AT1382,AQ$13:AQ1382,"="&amp;AQ1382),"[x]")</f>
        <v>143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29</v>
      </c>
      <c r="AU1383" s="94">
        <f>IF(AR1383&gt;0,SUMIFS(AT$13:AT1383,AQ$13:AQ1383,"="&amp;AQ1383),"[x]")</f>
        <v>172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32</v>
      </c>
      <c r="AU1384" s="94">
        <f>IF(AR1384&gt;0,SUMIFS(AT$13:AT1384,AQ$13:AQ1384,"="&amp;AQ1384),"[x]")</f>
        <v>204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34</v>
      </c>
      <c r="AU1385" s="94">
        <f>IF(AR1385&gt;0,SUMIFS(AT$13:AT1385,AQ$13:AQ1385,"="&amp;AQ1385),"[x]")</f>
        <v>238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37</v>
      </c>
      <c r="AU1386" s="94">
        <f>IF(AR1386&gt;0,SUMIFS(AT$13:AT1386,AQ$13:AQ1386,"="&amp;AQ1386),"[x]")</f>
        <v>275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40</v>
      </c>
      <c r="AU1387" s="94">
        <f>IF(AR1387&gt;0,SUMIFS(AT$13:AT1387,AQ$13:AQ1387,"="&amp;AQ1387),"[x]")</f>
        <v>315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42</v>
      </c>
      <c r="AU1388" s="94">
        <f>IF(AR1388&gt;0,SUMIFS(AT$13:AT1388,AQ$13:AQ1388,"="&amp;AQ1388),"[x]")</f>
        <v>357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45</v>
      </c>
      <c r="AU1389" s="94">
        <f>IF(AR1389&gt;0,SUMIFS(AT$13:AT1389,AQ$13:AQ1389,"="&amp;AQ1389),"[x]")</f>
        <v>402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48</v>
      </c>
      <c r="AU1390" s="94">
        <f>IF(AR1390&gt;0,SUMIFS(AT$13:AT1390,AQ$13:AQ1390,"="&amp;AQ1390),"[x]")</f>
        <v>450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50</v>
      </c>
      <c r="AU1391" s="94">
        <f>IF(AR1391&gt;0,SUMIFS(AT$13:AT1391,AQ$13:AQ1391,"="&amp;AQ1391),"[x]")</f>
        <v>500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53</v>
      </c>
      <c r="AU1392" s="94">
        <f>IF(AR1392&gt;0,SUMIFS(AT$13:AT1392,AQ$13:AQ1392,"="&amp;AQ1392),"[x]")</f>
        <v>553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56</v>
      </c>
      <c r="AU1393" s="94">
        <f>IF(AR1393&gt;0,SUMIFS(AT$13:AT1393,AQ$13:AQ1393,"="&amp;AQ1393),"[x]")</f>
        <v>609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58</v>
      </c>
      <c r="AU1394" s="94">
        <f>IF(AR1394&gt;0,SUMIFS(AT$13:AT1394,AQ$13:AQ1394,"="&amp;AQ1394),"[x]")</f>
        <v>667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61</v>
      </c>
      <c r="AU1395" s="94">
        <f>IF(AR1395&gt;0,SUMIFS(AT$13:AT1395,AQ$13:AQ1395,"="&amp;AQ1395),"[x]")</f>
        <v>728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64</v>
      </c>
      <c r="AU1396" s="94">
        <f>IF(AR1396&gt;0,SUMIFS(AT$13:AT1396,AQ$13:AQ1396,"="&amp;AQ1396),"[x]")</f>
        <v>792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66</v>
      </c>
      <c r="AU1397" s="94">
        <f>IF(AR1397&gt;0,SUMIFS(AT$13:AT1397,AQ$13:AQ1397,"="&amp;AQ1397),"[x]")</f>
        <v>858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69</v>
      </c>
      <c r="AU1398" s="94">
        <f>IF(AR1398&gt;0,SUMIFS(AT$13:AT1398,AQ$13:AQ1398,"="&amp;AQ1398),"[x]")</f>
        <v>927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72</v>
      </c>
      <c r="AU1399" s="94">
        <f>IF(AR1399&gt;0,SUMIFS(AT$13:AT1399,AQ$13:AQ1399,"="&amp;AQ1399),"[x]")</f>
        <v>999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74</v>
      </c>
      <c r="AU1400" s="94">
        <f>IF(AR1400&gt;0,SUMIFS(AT$13:AT1400,AQ$13:AQ1400,"="&amp;AQ1400),"[x]")</f>
        <v>1073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77</v>
      </c>
      <c r="AU1401" s="94">
        <f>IF(AR1401&gt;0,SUMIFS(AT$13:AT1401,AQ$13:AQ1401,"="&amp;AQ1401),"[x]")</f>
        <v>1150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80</v>
      </c>
      <c r="AU1402" s="94">
        <f>IF(AR1402&gt;0,SUMIFS(AT$13:AT1402,AQ$13:AQ1402,"="&amp;AQ1402),"[x]")</f>
        <v>1230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82</v>
      </c>
      <c r="AU1403" s="94">
        <f>IF(AR1403&gt;0,SUMIFS(AT$13:AT1403,AQ$13:AQ1403,"="&amp;AQ1403),"[x]")</f>
        <v>1312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85</v>
      </c>
      <c r="AU1404" s="94">
        <f>IF(AR1404&gt;0,SUMIFS(AT$13:AT1404,AQ$13:AQ1404,"="&amp;AQ1404),"[x]")</f>
        <v>1397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88</v>
      </c>
      <c r="AU1405" s="94">
        <f>IF(AR1405&gt;0,SUMIFS(AT$13:AT1405,AQ$13:AQ1405,"="&amp;AQ1405),"[x]")</f>
        <v>1485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90</v>
      </c>
      <c r="AU1406" s="94">
        <f>IF(AR1406&gt;0,SUMIFS(AT$13:AT1406,AQ$13:AQ1406,"="&amp;AQ1406),"[x]")</f>
        <v>1575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93</v>
      </c>
      <c r="AU1407" s="94">
        <f>IF(AR1407&gt;0,SUMIFS(AT$13:AT1407,AQ$13:AQ1407,"="&amp;AQ1407),"[x]")</f>
        <v>1668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96</v>
      </c>
      <c r="AU1408" s="94">
        <f>IF(AR1408&gt;0,SUMIFS(AT$13:AT1408,AQ$13:AQ1408,"="&amp;AQ1408),"[x]")</f>
        <v>1764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98</v>
      </c>
      <c r="AU1409" s="94">
        <f>IF(AR1409&gt;0,SUMIFS(AT$13:AT1409,AQ$13:AQ1409,"="&amp;AQ1409),"[x]")</f>
        <v>1862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101</v>
      </c>
      <c r="AU1410" s="94">
        <f>IF(AR1410&gt;0,SUMIFS(AT$13:AT1410,AQ$13:AQ1410,"="&amp;AQ1410),"[x]")</f>
        <v>1963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104</v>
      </c>
      <c r="AU1411" s="94">
        <f>IF(AR1411&gt;0,SUMIFS(AT$13:AT1411,AQ$13:AQ1411,"="&amp;AQ1411),"[x]")</f>
        <v>2067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106</v>
      </c>
      <c r="AU1412" s="94">
        <f>IF(AR1412&gt;0,SUMIFS(AT$13:AT1412,AQ$13:AQ1412,"="&amp;AQ1412),"[x]")</f>
        <v>2173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48</v>
      </c>
      <c r="AU1413" s="94">
        <f>IF(AR1413&gt;0,SUMIFS(AT$13:AT1413,AQ$13:AQ1413,"="&amp;AQ1413),"[x]")</f>
        <v>2221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58</v>
      </c>
      <c r="AU1414" s="94">
        <f>IF(AR1414&gt;0,SUMIFS(AT$13:AT1414,AQ$13:AQ1414,"="&amp;AQ1414),"[x]")</f>
        <v>2279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68</v>
      </c>
      <c r="AU1415" s="94">
        <f>IF(AR1415&gt;0,SUMIFS(AT$13:AT1415,AQ$13:AQ1415,"="&amp;AQ1415),"[x]")</f>
        <v>2347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77</v>
      </c>
      <c r="AU1416" s="94">
        <f>IF(AR1416&gt;0,SUMIFS(AT$13:AT1416,AQ$13:AQ1416,"="&amp;AQ1416),"[x]")</f>
        <v>2424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87</v>
      </c>
      <c r="AU1417" s="94">
        <f>IF(AR1417&gt;0,SUMIFS(AT$13:AT1417,AQ$13:AQ1417,"="&amp;AQ1417),"[x]")</f>
        <v>2511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97</v>
      </c>
      <c r="AU1418" s="94">
        <f>IF(AR1418&gt;0,SUMIFS(AT$13:AT1418,AQ$13:AQ1418,"="&amp;AQ1418),"[x]")</f>
        <v>2608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107</v>
      </c>
      <c r="AU1419" s="94">
        <f>IF(AR1419&gt;0,SUMIFS(AT$13:AT1419,AQ$13:AQ1419,"="&amp;AQ1419),"[x]")</f>
        <v>2715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116</v>
      </c>
      <c r="AU1420" s="94">
        <f>IF(AR1420&gt;0,SUMIFS(AT$13:AT1420,AQ$13:AQ1420,"="&amp;AQ1420),"[x]")</f>
        <v>2831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126</v>
      </c>
      <c r="AU1421" s="94">
        <f>IF(AR1421&gt;0,SUMIFS(AT$13:AT1421,AQ$13:AQ1421,"="&amp;AQ1421),"[x]")</f>
        <v>2957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136</v>
      </c>
      <c r="AU1422" s="94">
        <f>IF(AR1422&gt;0,SUMIFS(AT$13:AT1422,AQ$13:AQ1422,"="&amp;AQ1422),"[x]")</f>
        <v>3093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146</v>
      </c>
      <c r="AU1423" s="94">
        <f>IF(AR1423&gt;0,SUMIFS(AT$13:AT1423,AQ$13:AQ1423,"="&amp;AQ1423),"[x]")</f>
        <v>3239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155</v>
      </c>
      <c r="AU1424" s="94">
        <f>IF(AR1424&gt;0,SUMIFS(AT$13:AT1424,AQ$13:AQ1424,"="&amp;AQ1424),"[x]")</f>
        <v>3394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165</v>
      </c>
      <c r="AU1425" s="94">
        <f>IF(AR1425&gt;0,SUMIFS(AT$13:AT1425,AQ$13:AQ1425,"="&amp;AQ1425),"[x]")</f>
        <v>3559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175</v>
      </c>
      <c r="AU1426" s="94">
        <f>IF(AR1426&gt;0,SUMIFS(AT$13:AT1426,AQ$13:AQ1426,"="&amp;AQ1426),"[x]")</f>
        <v>3734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185</v>
      </c>
      <c r="AU1427" s="94">
        <f>IF(AR1427&gt;0,SUMIFS(AT$13:AT1427,AQ$13:AQ1427,"="&amp;AQ1427),"[x]")</f>
        <v>3919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194</v>
      </c>
      <c r="AU1428" s="94">
        <f>IF(AR1428&gt;0,SUMIFS(AT$13:AT1428,AQ$13:AQ1428,"="&amp;AQ1428),"[x]")</f>
        <v>4113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204</v>
      </c>
      <c r="AU1429" s="94">
        <f>IF(AR1429&gt;0,SUMIFS(AT$13:AT1429,AQ$13:AQ1429,"="&amp;AQ1429),"[x]")</f>
        <v>4317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214</v>
      </c>
      <c r="AU1430" s="94">
        <f>IF(AR1430&gt;0,SUMIFS(AT$13:AT1430,AQ$13:AQ1430,"="&amp;AQ1430),"[x]")</f>
        <v>4531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224</v>
      </c>
      <c r="AU1431" s="94">
        <f>IF(AR1431&gt;0,SUMIFS(AT$13:AT1431,AQ$13:AQ1431,"="&amp;AQ1431),"[x]")</f>
        <v>4755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233</v>
      </c>
      <c r="AU1432" s="94">
        <f>IF(AR1432&gt;0,SUMIFS(AT$13:AT1432,AQ$13:AQ1432,"="&amp;AQ1432),"[x]")</f>
        <v>4988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243</v>
      </c>
      <c r="AU1433" s="94">
        <f>IF(AR1433&gt;0,SUMIFS(AT$13:AT1433,AQ$13:AQ1433,"="&amp;AQ1433),"[x]")</f>
        <v>5231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253</v>
      </c>
      <c r="AU1434" s="94">
        <f>IF(AR1434&gt;0,SUMIFS(AT$13:AT1434,AQ$13:AQ1434,"="&amp;AQ1434),"[x]")</f>
        <v>5484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263</v>
      </c>
      <c r="AU1435" s="94">
        <f>IF(AR1435&gt;0,SUMIFS(AT$13:AT1435,AQ$13:AQ1435,"="&amp;AQ1435),"[x]")</f>
        <v>5747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272</v>
      </c>
      <c r="AU1436" s="94">
        <f>IF(AR1436&gt;0,SUMIFS(AT$13:AT1436,AQ$13:AQ1436,"="&amp;AQ1436),"[x]")</f>
        <v>6019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282</v>
      </c>
      <c r="AU1437" s="94">
        <f>IF(AR1437&gt;0,SUMIFS(AT$13:AT1437,AQ$13:AQ1437,"="&amp;AQ1437),"[x]")</f>
        <v>6301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292</v>
      </c>
      <c r="AU1438" s="94">
        <f>IF(AR1438&gt;0,SUMIFS(AT$13:AT1438,AQ$13:AQ1438,"="&amp;AQ1438),"[x]")</f>
        <v>6593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302</v>
      </c>
      <c r="AU1439" s="94">
        <f>IF(AR1439&gt;0,SUMIFS(AT$13:AT1439,AQ$13:AQ1439,"="&amp;AQ1439),"[x]")</f>
        <v>6895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311</v>
      </c>
      <c r="AU1440" s="94">
        <f>IF(AR1440&gt;0,SUMIFS(AT$13:AT1440,AQ$13:AQ1440,"="&amp;AQ1440),"[x]")</f>
        <v>7206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321</v>
      </c>
      <c r="AU1441" s="94">
        <f>IF(AR1441&gt;0,SUMIFS(AT$13:AT1441,AQ$13:AQ1441,"="&amp;AQ1441),"[x]")</f>
        <v>7527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331</v>
      </c>
      <c r="AU1442" s="94">
        <f>IF(AR1442&gt;0,SUMIFS(AT$13:AT1442,AQ$13:AQ1442,"="&amp;AQ1442),"[x]")</f>
        <v>7858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341</v>
      </c>
      <c r="AU1443" s="94">
        <f>IF(AR1443&gt;0,SUMIFS(AT$13:AT1443,AQ$13:AQ1443,"="&amp;AQ1443),"[x]")</f>
        <v>8199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350</v>
      </c>
      <c r="AU1444" s="94">
        <f>IF(AR1444&gt;0,SUMIFS(AT$13:AT1444,AQ$13:AQ1444,"="&amp;AQ1444),"[x]")</f>
        <v>8549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360</v>
      </c>
      <c r="AU1445" s="94">
        <f>IF(AR1445&gt;0,SUMIFS(AT$13:AT1445,AQ$13:AQ1445,"="&amp;AQ1445),"[x]")</f>
        <v>8909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370</v>
      </c>
      <c r="AU1446" s="94">
        <f>IF(AR1446&gt;0,SUMIFS(AT$13:AT1446,AQ$13:AQ1446,"="&amp;AQ1446),"[x]")</f>
        <v>9279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380</v>
      </c>
      <c r="AU1447" s="94">
        <f>IF(AR1447&gt;0,SUMIFS(AT$13:AT1447,AQ$13:AQ1447,"="&amp;AQ1447),"[x]")</f>
        <v>9659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389</v>
      </c>
      <c r="AU1448" s="94">
        <f>IF(AR1448&gt;0,SUMIFS(AT$13:AT1448,AQ$13:AQ1448,"="&amp;AQ1448),"[x]")</f>
        <v>10048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399</v>
      </c>
      <c r="AU1449" s="94">
        <f>IF(AR1449&gt;0,SUMIFS(AT$13:AT1449,AQ$13:AQ1449,"="&amp;AQ1449),"[x]")</f>
        <v>10447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409</v>
      </c>
      <c r="AU1450" s="94">
        <f>IF(AR1450&gt;0,SUMIFS(AT$13:AT1450,AQ$13:AQ1450,"="&amp;AQ1450),"[x]")</f>
        <v>10856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418</v>
      </c>
      <c r="AU1451" s="94">
        <f>IF(AR1451&gt;0,SUMIFS(AT$13:AT1451,AQ$13:AQ1451,"="&amp;AQ1451),"[x]")</f>
        <v>11274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428</v>
      </c>
      <c r="AU1452" s="94">
        <f>IF(AR1452&gt;0,SUMIFS(AT$13:AT1452,AQ$13:AQ1452,"="&amp;AQ1452),"[x]")</f>
        <v>11702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220</v>
      </c>
      <c r="AU1453" s="94">
        <f>IF(AR1453&gt;0,SUMIFS(AT$13:AT1453,AQ$13:AQ1453,"="&amp;AQ1453),"[x]")</f>
        <v>11922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237</v>
      </c>
      <c r="AU1454" s="94">
        <f>IF(AR1454&gt;0,SUMIFS(AT$13:AT1454,AQ$13:AQ1454,"="&amp;AQ1454),"[x]")</f>
        <v>12159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254</v>
      </c>
      <c r="AU1455" s="94">
        <f>IF(AR1455&gt;0,SUMIFS(AT$13:AT1455,AQ$13:AQ1455,"="&amp;AQ1455),"[x]")</f>
        <v>12413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271</v>
      </c>
      <c r="AU1456" s="94">
        <f>IF(AR1456&gt;0,SUMIFS(AT$13:AT1456,AQ$13:AQ1456,"="&amp;AQ1456),"[x]")</f>
        <v>12684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288</v>
      </c>
      <c r="AU1457" s="94">
        <f>IF(AR1457&gt;0,SUMIFS(AT$13:AT1457,AQ$13:AQ1457,"="&amp;AQ1457),"[x]")</f>
        <v>12972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305</v>
      </c>
      <c r="AU1458" s="94">
        <f>IF(AR1458&gt;0,SUMIFS(AT$13:AT1458,AQ$13:AQ1458,"="&amp;AQ1458),"[x]")</f>
        <v>13277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322</v>
      </c>
      <c r="AU1459" s="94">
        <f>IF(AR1459&gt;0,SUMIFS(AT$13:AT1459,AQ$13:AQ1459,"="&amp;AQ1459),"[x]")</f>
        <v>13599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339</v>
      </c>
      <c r="AU1460" s="94">
        <f>IF(AR1460&gt;0,SUMIFS(AT$13:AT1460,AQ$13:AQ1460,"="&amp;AQ1460),"[x]")</f>
        <v>13938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356</v>
      </c>
      <c r="AU1461" s="94">
        <f>IF(AR1461&gt;0,SUMIFS(AT$13:AT1461,AQ$13:AQ1461,"="&amp;AQ1461),"[x]")</f>
        <v>14294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373</v>
      </c>
      <c r="AU1462" s="94">
        <f>IF(AR1462&gt;0,SUMIFS(AT$13:AT1462,AQ$13:AQ1462,"="&amp;AQ1462),"[x]")</f>
        <v>14667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390</v>
      </c>
      <c r="AU1463" s="94">
        <f>IF(AR1463&gt;0,SUMIFS(AT$13:AT1463,AQ$13:AQ1463,"="&amp;AQ1463),"[x]")</f>
        <v>15057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407</v>
      </c>
      <c r="AU1464" s="94">
        <f>IF(AR1464&gt;0,SUMIFS(AT$13:AT1464,AQ$13:AQ1464,"="&amp;AQ1464),"[x]")</f>
        <v>15464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424</v>
      </c>
      <c r="AU1465" s="94">
        <f>IF(AR1465&gt;0,SUMIFS(AT$13:AT1465,AQ$13:AQ1465,"="&amp;AQ1465),"[x]")</f>
        <v>15888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441</v>
      </c>
      <c r="AU1466" s="94">
        <f>IF(AR1466&gt;0,SUMIFS(AT$13:AT1466,AQ$13:AQ1466,"="&amp;AQ1466),"[x]")</f>
        <v>16329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458</v>
      </c>
      <c r="AU1467" s="94">
        <f>IF(AR1467&gt;0,SUMIFS(AT$13:AT1467,AQ$13:AQ1467,"="&amp;AQ1467),"[x]")</f>
        <v>16787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475</v>
      </c>
      <c r="AU1468" s="94">
        <f>IF(AR1468&gt;0,SUMIFS(AT$13:AT1468,AQ$13:AQ1468,"="&amp;AQ1468),"[x]")</f>
        <v>17262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492</v>
      </c>
      <c r="AU1469" s="94">
        <f>IF(AR1469&gt;0,SUMIFS(AT$13:AT1469,AQ$13:AQ1469,"="&amp;AQ1469),"[x]")</f>
        <v>17754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509</v>
      </c>
      <c r="AU1470" s="94">
        <f>IF(AR1470&gt;0,SUMIFS(AT$13:AT1470,AQ$13:AQ1470,"="&amp;AQ1470),"[x]")</f>
        <v>18263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525</v>
      </c>
      <c r="AU1471" s="94">
        <f>IF(AR1471&gt;0,SUMIFS(AT$13:AT1471,AQ$13:AQ1471,"="&amp;AQ1471),"[x]")</f>
        <v>18788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542</v>
      </c>
      <c r="AU1472" s="94">
        <f>IF(AR1472&gt;0,SUMIFS(AT$13:AT1472,AQ$13:AQ1472,"="&amp;AQ1472),"[x]")</f>
        <v>19330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305</v>
      </c>
      <c r="AU1473" s="94">
        <f>IF(AR1473&gt;0,SUMIFS(AT$13:AT1473,AQ$13:AQ1473,"="&amp;AQ1473),"[x]")</f>
        <v>19635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328</v>
      </c>
      <c r="AU1474" s="94">
        <f>IF(AR1474&gt;0,SUMIFS(AT$13:AT1474,AQ$13:AQ1474,"="&amp;AQ1474),"[x]")</f>
        <v>19963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352</v>
      </c>
      <c r="AU1475" s="94">
        <f>IF(AR1475&gt;0,SUMIFS(AT$13:AT1475,AQ$13:AQ1475,"="&amp;AQ1475),"[x]")</f>
        <v>20315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375</v>
      </c>
      <c r="AU1476" s="94">
        <f>IF(AR1476&gt;0,SUMIFS(AT$13:AT1476,AQ$13:AQ1476,"="&amp;AQ1476),"[x]")</f>
        <v>20690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399</v>
      </c>
      <c r="AU1477" s="94">
        <f>IF(AR1477&gt;0,SUMIFS(AT$13:AT1477,AQ$13:AQ1477,"="&amp;AQ1477),"[x]")</f>
        <v>21089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422</v>
      </c>
      <c r="AU1478" s="94">
        <f>IF(AR1478&gt;0,SUMIFS(AT$13:AT1478,AQ$13:AQ1478,"="&amp;AQ1478),"[x]")</f>
        <v>21511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446</v>
      </c>
      <c r="AU1479" s="94">
        <f>IF(AR1479&gt;0,SUMIFS(AT$13:AT1479,AQ$13:AQ1479,"="&amp;AQ1479),"[x]")</f>
        <v>21957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469</v>
      </c>
      <c r="AU1480" s="94">
        <f>IF(AR1480&gt;0,SUMIFS(AT$13:AT1480,AQ$13:AQ1480,"="&amp;AQ1480),"[x]")</f>
        <v>22426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493</v>
      </c>
      <c r="AU1481" s="94">
        <f>IF(AR1481&gt;0,SUMIFS(AT$13:AT1481,AQ$13:AQ1481,"="&amp;AQ1481),"[x]")</f>
        <v>22919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516</v>
      </c>
      <c r="AU1482" s="94">
        <f>IF(AR1482&gt;0,SUMIFS(AT$13:AT1482,AQ$13:AQ1482,"="&amp;AQ1482),"[x]")</f>
        <v>23435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540</v>
      </c>
      <c r="AU1483" s="94">
        <f>IF(AR1483&gt;0,SUMIFS(AT$13:AT1483,AQ$13:AQ1483,"="&amp;AQ1483),"[x]")</f>
        <v>23975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563</v>
      </c>
      <c r="AU1484" s="94">
        <f>IF(AR1484&gt;0,SUMIFS(AT$13:AT1484,AQ$13:AQ1484,"="&amp;AQ1484),"[x]")</f>
        <v>24538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587</v>
      </c>
      <c r="AU1485" s="94">
        <f>IF(AR1485&gt;0,SUMIFS(AT$13:AT1485,AQ$13:AQ1485,"="&amp;AQ1485),"[x]")</f>
        <v>25125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610</v>
      </c>
      <c r="AU1486" s="94">
        <f>IF(AR1486&gt;0,SUMIFS(AT$13:AT1486,AQ$13:AQ1486,"="&amp;AQ1486),"[x]")</f>
        <v>25735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634</v>
      </c>
      <c r="AU1487" s="94">
        <f>IF(AR1487&gt;0,SUMIFS(AT$13:AT1487,AQ$13:AQ1487,"="&amp;AQ1487),"[x]")</f>
        <v>26369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657</v>
      </c>
      <c r="AU1488" s="94">
        <f>IF(AR1488&gt;0,SUMIFS(AT$13:AT1488,AQ$13:AQ1488,"="&amp;AQ1488),"[x]")</f>
        <v>27026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681</v>
      </c>
      <c r="AU1489" s="94">
        <f>IF(AR1489&gt;0,SUMIFS(AT$13:AT1489,AQ$13:AQ1489,"="&amp;AQ1489),"[x]")</f>
        <v>27707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704</v>
      </c>
      <c r="AU1490" s="94">
        <f>IF(AR1490&gt;0,SUMIFS(AT$13:AT1490,AQ$13:AQ1490,"="&amp;AQ1490),"[x]")</f>
        <v>28411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728</v>
      </c>
      <c r="AU1491" s="94">
        <f>IF(AR1491&gt;0,SUMIFS(AT$13:AT1491,AQ$13:AQ1491,"="&amp;AQ1491),"[x]")</f>
        <v>29139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751</v>
      </c>
      <c r="AU1492" s="94">
        <f>IF(AR1492&gt;0,SUMIFS(AT$13:AT1492,AQ$13:AQ1492,"="&amp;AQ1492),"[x]")</f>
        <v>29890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447</v>
      </c>
      <c r="AU1493" s="94">
        <f>IF(AR1493&gt;0,SUMIFS(AT$13:AT1493,AQ$13:AQ1493,"="&amp;AQ1493),"[x]")</f>
        <v>30337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471</v>
      </c>
      <c r="AU1494" s="94">
        <f>IF(AR1494&gt;0,SUMIFS(AT$13:AT1494,AQ$13:AQ1494,"="&amp;AQ1494),"[x]")</f>
        <v>30808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494</v>
      </c>
      <c r="AU1495" s="94">
        <f>IF(AR1495&gt;0,SUMIFS(AT$13:AT1495,AQ$13:AQ1495,"="&amp;AQ1495),"[x]")</f>
        <v>31302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518</v>
      </c>
      <c r="AU1496" s="94">
        <f>IF(AR1496&gt;0,SUMIFS(AT$13:AT1496,AQ$13:AQ1496,"="&amp;AQ1496),"[x]")</f>
        <v>31820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542</v>
      </c>
      <c r="AU1497" s="94">
        <f>IF(AR1497&gt;0,SUMIFS(AT$13:AT1497,AQ$13:AQ1497,"="&amp;AQ1497),"[x]")</f>
        <v>32362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565</v>
      </c>
      <c r="AU1498" s="94">
        <f>IF(AR1498&gt;0,SUMIFS(AT$13:AT1498,AQ$13:AQ1498,"="&amp;AQ1498),"[x]")</f>
        <v>32927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589</v>
      </c>
      <c r="AU1499" s="94">
        <f>IF(AR1499&gt;0,SUMIFS(AT$13:AT1499,AQ$13:AQ1499,"="&amp;AQ1499),"[x]")</f>
        <v>33516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612</v>
      </c>
      <c r="AU1500" s="94">
        <f>IF(AR1500&gt;0,SUMIFS(AT$13:AT1500,AQ$13:AQ1500,"="&amp;AQ1500),"[x]")</f>
        <v>34128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636</v>
      </c>
      <c r="AU1501" s="94">
        <f>IF(AR1501&gt;0,SUMIFS(AT$13:AT1501,AQ$13:AQ1501,"="&amp;AQ1501),"[x]")</f>
        <v>34764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659</v>
      </c>
      <c r="AU1502" s="94">
        <f>IF(AR1502&gt;0,SUMIFS(AT$13:AT1502,AQ$13:AQ1502,"="&amp;AQ1502),"[x]")</f>
        <v>35423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683</v>
      </c>
      <c r="AU1503" s="94">
        <f>IF(AR1503&gt;0,SUMIFS(AT$13:AT1503,AQ$13:AQ1503,"="&amp;AQ1503),"[x]")</f>
        <v>36106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706</v>
      </c>
      <c r="AU1504" s="94">
        <f>IF(AR1504&gt;0,SUMIFS(AT$13:AT1504,AQ$13:AQ1504,"="&amp;AQ1504),"[x]")</f>
        <v>36812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730</v>
      </c>
      <c r="AU1505" s="94">
        <f>IF(AR1505&gt;0,SUMIFS(AT$13:AT1505,AQ$13:AQ1505,"="&amp;AQ1505),"[x]")</f>
        <v>37542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754</v>
      </c>
      <c r="AU1506" s="94">
        <f>IF(AR1506&gt;0,SUMIFS(AT$13:AT1506,AQ$13:AQ1506,"="&amp;AQ1506),"[x]")</f>
        <v>38296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777</v>
      </c>
      <c r="AU1507" s="94">
        <f>IF(AR1507&gt;0,SUMIFS(AT$13:AT1507,AQ$13:AQ1507,"="&amp;AQ1507),"[x]")</f>
        <v>39073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801</v>
      </c>
      <c r="AU1508" s="94">
        <f>IF(AR1508&gt;0,SUMIFS(AT$13:AT1508,AQ$13:AQ1508,"="&amp;AQ1508),"[x]")</f>
        <v>39874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824</v>
      </c>
      <c r="AU1509" s="94">
        <f>IF(AR1509&gt;0,SUMIFS(AT$13:AT1509,AQ$13:AQ1509,"="&amp;AQ1509),"[x]")</f>
        <v>40698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848</v>
      </c>
      <c r="AU1510" s="94">
        <f>IF(AR1510&gt;0,SUMIFS(AT$13:AT1510,AQ$13:AQ1510,"="&amp;AQ1510),"[x]")</f>
        <v>41546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871</v>
      </c>
      <c r="AU1511" s="94">
        <f>IF(AR1511&gt;0,SUMIFS(AT$13:AT1511,AQ$13:AQ1511,"="&amp;AQ1511),"[x]")</f>
        <v>42417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895</v>
      </c>
      <c r="AU1512" s="94">
        <f>IF(AR1512&gt;0,SUMIFS(AT$13:AT1512,AQ$13:AQ1512,"="&amp;AQ1512),"[x]")</f>
        <v>43312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919</v>
      </c>
      <c r="AU1513" s="94">
        <f>IF(AR1513&gt;0,SUMIFS(AT$13:AT1513,AQ$13:AQ1513,"="&amp;AQ1513),"[x]")</f>
        <v>44231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942</v>
      </c>
      <c r="AU1514" s="94">
        <f>IF(AR1514&gt;0,SUMIFS(AT$13:AT1514,AQ$13:AQ1514,"="&amp;AQ1514),"[x]")</f>
        <v>45173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966</v>
      </c>
      <c r="AU1515" s="94">
        <f>IF(AR1515&gt;0,SUMIFS(AT$13:AT1515,AQ$13:AQ1515,"="&amp;AQ1515),"[x]")</f>
        <v>46139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989</v>
      </c>
      <c r="AU1516" s="94">
        <f>IF(AR1516&gt;0,SUMIFS(AT$13:AT1516,AQ$13:AQ1516,"="&amp;AQ1516),"[x]")</f>
        <v>47128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1013</v>
      </c>
      <c r="AU1517" s="94">
        <f>IF(AR1517&gt;0,SUMIFS(AT$13:AT1517,AQ$13:AQ1517,"="&amp;AQ1517),"[x]")</f>
        <v>48141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1036</v>
      </c>
      <c r="AU1518" s="94">
        <f>IF(AR1518&gt;0,SUMIFS(AT$13:AT1518,AQ$13:AQ1518,"="&amp;AQ1518),"[x]")</f>
        <v>49177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1060</v>
      </c>
      <c r="AU1519" s="94">
        <f>IF(AR1519&gt;0,SUMIFS(AT$13:AT1519,AQ$13:AQ1519,"="&amp;AQ1519),"[x]")</f>
        <v>50237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1084</v>
      </c>
      <c r="AU1520" s="94">
        <f>IF(AR1520&gt;0,SUMIFS(AT$13:AT1520,AQ$13:AQ1520,"="&amp;AQ1520),"[x]")</f>
        <v>51321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1107</v>
      </c>
      <c r="AU1521" s="94">
        <f>IF(AR1521&gt;0,SUMIFS(AT$13:AT1521,AQ$13:AQ1521,"="&amp;AQ1521),"[x]")</f>
        <v>52428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1131</v>
      </c>
      <c r="AU1522" s="94">
        <f>IF(AR1522&gt;0,SUMIFS(AT$13:AT1522,AQ$13:AQ1522,"="&amp;AQ1522),"[x]")</f>
        <v>53559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3</v>
      </c>
      <c r="AU1524" s="94">
        <f>IF(AR1524&gt;0,SUMIFS(AT$13:AT1524,AQ$13:AQ1524,"="&amp;AQ1524),"[x]")</f>
        <v>3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6</v>
      </c>
      <c r="AU1525" s="94">
        <f>IF(AR1525&gt;0,SUMIFS(AT$13:AT1525,AQ$13:AQ1525,"="&amp;AQ1525),"[x]")</f>
        <v>9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9</v>
      </c>
      <c r="AU1526" s="94">
        <f>IF(AR1526&gt;0,SUMIFS(AT$13:AT1526,AQ$13:AQ1526,"="&amp;AQ1526),"[x]")</f>
        <v>18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13</v>
      </c>
      <c r="AU1527" s="94">
        <f>IF(AR1527&gt;0,SUMIFS(AT$13:AT1527,AQ$13:AQ1527,"="&amp;AQ1527),"[x]")</f>
        <v>31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16</v>
      </c>
      <c r="AU1528" s="94">
        <f>IF(AR1528&gt;0,SUMIFS(AT$13:AT1528,AQ$13:AQ1528,"="&amp;AQ1528),"[x]")</f>
        <v>47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19</v>
      </c>
      <c r="AU1529" s="94">
        <f>IF(AR1529&gt;0,SUMIFS(AT$13:AT1529,AQ$13:AQ1529,"="&amp;AQ1529),"[x]")</f>
        <v>66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22</v>
      </c>
      <c r="AU1530" s="94">
        <f>IF(AR1530&gt;0,SUMIFS(AT$13:AT1530,AQ$13:AQ1530,"="&amp;AQ1530),"[x]")</f>
        <v>88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26</v>
      </c>
      <c r="AU1531" s="94">
        <f>IF(AR1531&gt;0,SUMIFS(AT$13:AT1531,AQ$13:AQ1531,"="&amp;AQ1531),"[x]")</f>
        <v>114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29</v>
      </c>
      <c r="AU1532" s="94">
        <f>IF(AR1532&gt;0,SUMIFS(AT$13:AT1532,AQ$13:AQ1532,"="&amp;AQ1532),"[x]")</f>
        <v>143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32</v>
      </c>
      <c r="AU1533" s="94">
        <f>IF(AR1533&gt;0,SUMIFS(AT$13:AT1533,AQ$13:AQ1533,"="&amp;AQ1533),"[x]")</f>
        <v>175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36</v>
      </c>
      <c r="AU1534" s="94">
        <f>IF(AR1534&gt;0,SUMIFS(AT$13:AT1534,AQ$13:AQ1534,"="&amp;AQ1534),"[x]")</f>
        <v>211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39</v>
      </c>
      <c r="AU1535" s="94">
        <f>IF(AR1535&gt;0,SUMIFS(AT$13:AT1535,AQ$13:AQ1535,"="&amp;AQ1535),"[x]")</f>
        <v>250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42</v>
      </c>
      <c r="AU1536" s="94">
        <f>IF(AR1536&gt;0,SUMIFS(AT$13:AT1536,AQ$13:AQ1536,"="&amp;AQ1536),"[x]")</f>
        <v>292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46</v>
      </c>
      <c r="AU1537" s="94">
        <f>IF(AR1537&gt;0,SUMIFS(AT$13:AT1537,AQ$13:AQ1537,"="&amp;AQ1537),"[x]")</f>
        <v>338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49</v>
      </c>
      <c r="AU1538" s="94">
        <f>IF(AR1538&gt;0,SUMIFS(AT$13:AT1538,AQ$13:AQ1538,"="&amp;AQ1538),"[x]")</f>
        <v>387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52</v>
      </c>
      <c r="AU1539" s="94">
        <f>IF(AR1539&gt;0,SUMIFS(AT$13:AT1539,AQ$13:AQ1539,"="&amp;AQ1539),"[x]")</f>
        <v>439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55</v>
      </c>
      <c r="AU1540" s="94">
        <f>IF(AR1540&gt;0,SUMIFS(AT$13:AT1540,AQ$13:AQ1540,"="&amp;AQ1540),"[x]")</f>
        <v>494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59</v>
      </c>
      <c r="AU1541" s="94">
        <f>IF(AR1541&gt;0,SUMIFS(AT$13:AT1541,AQ$13:AQ1541,"="&amp;AQ1541),"[x]")</f>
        <v>553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62</v>
      </c>
      <c r="AU1542" s="94">
        <f>IF(AR1542&gt;0,SUMIFS(AT$13:AT1542,AQ$13:AQ1542,"="&amp;AQ1542),"[x]")</f>
        <v>615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65</v>
      </c>
      <c r="AU1543" s="94">
        <f>IF(AR1543&gt;0,SUMIFS(AT$13:AT1543,AQ$13:AQ1543,"="&amp;AQ1543),"[x]")</f>
        <v>680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69</v>
      </c>
      <c r="AU1544" s="94">
        <f>IF(AR1544&gt;0,SUMIFS(AT$13:AT1544,AQ$13:AQ1544,"="&amp;AQ1544),"[x]")</f>
        <v>749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72</v>
      </c>
      <c r="AU1545" s="94">
        <f>IF(AR1545&gt;0,SUMIFS(AT$13:AT1545,AQ$13:AQ1545,"="&amp;AQ1545),"[x]")</f>
        <v>821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75</v>
      </c>
      <c r="AU1546" s="94">
        <f>IF(AR1546&gt;0,SUMIFS(AT$13:AT1546,AQ$13:AQ1546,"="&amp;AQ1546),"[x]")</f>
        <v>896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78</v>
      </c>
      <c r="AU1547" s="94">
        <f>IF(AR1547&gt;0,SUMIFS(AT$13:AT1547,AQ$13:AQ1547,"="&amp;AQ1547),"[x]")</f>
        <v>974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82</v>
      </c>
      <c r="AU1548" s="94">
        <f>IF(AR1548&gt;0,SUMIFS(AT$13:AT1548,AQ$13:AQ1548,"="&amp;AQ1548),"[x]")</f>
        <v>1056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85</v>
      </c>
      <c r="AU1549" s="94">
        <f>IF(AR1549&gt;0,SUMIFS(AT$13:AT1549,AQ$13:AQ1549,"="&amp;AQ1549),"[x]")</f>
        <v>1141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88</v>
      </c>
      <c r="AU1550" s="94">
        <f>IF(AR1550&gt;0,SUMIFS(AT$13:AT1550,AQ$13:AQ1550,"="&amp;AQ1550),"[x]")</f>
        <v>1229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92</v>
      </c>
      <c r="AU1551" s="94">
        <f>IF(AR1551&gt;0,SUMIFS(AT$13:AT1551,AQ$13:AQ1551,"="&amp;AQ1551),"[x]")</f>
        <v>1321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95</v>
      </c>
      <c r="AU1552" s="94">
        <f>IF(AR1552&gt;0,SUMIFS(AT$13:AT1552,AQ$13:AQ1552,"="&amp;AQ1552),"[x]")</f>
        <v>1416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98</v>
      </c>
      <c r="AU1553" s="94">
        <f>IF(AR1553&gt;0,SUMIFS(AT$13:AT1553,AQ$13:AQ1553,"="&amp;AQ1553),"[x]")</f>
        <v>1514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101</v>
      </c>
      <c r="AU1554" s="94">
        <f>IF(AR1554&gt;0,SUMIFS(AT$13:AT1554,AQ$13:AQ1554,"="&amp;AQ1554),"[x]")</f>
        <v>1615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105</v>
      </c>
      <c r="AU1555" s="94">
        <f>IF(AR1555&gt;0,SUMIFS(AT$13:AT1555,AQ$13:AQ1555,"="&amp;AQ1555),"[x]")</f>
        <v>1720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108</v>
      </c>
      <c r="AU1556" s="94">
        <f>IF(AR1556&gt;0,SUMIFS(AT$13:AT1556,AQ$13:AQ1556,"="&amp;AQ1556),"[x]")</f>
        <v>1828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111</v>
      </c>
      <c r="AU1557" s="94">
        <f>IF(AR1557&gt;0,SUMIFS(AT$13:AT1557,AQ$13:AQ1557,"="&amp;AQ1557),"[x]")</f>
        <v>1939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115</v>
      </c>
      <c r="AU1558" s="94">
        <f>IF(AR1558&gt;0,SUMIFS(AT$13:AT1558,AQ$13:AQ1558,"="&amp;AQ1558),"[x]")</f>
        <v>2054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118</v>
      </c>
      <c r="AU1559" s="94">
        <f>IF(AR1559&gt;0,SUMIFS(AT$13:AT1559,AQ$13:AQ1559,"="&amp;AQ1559),"[x]")</f>
        <v>2172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121</v>
      </c>
      <c r="AU1560" s="94">
        <f>IF(AR1560&gt;0,SUMIFS(AT$13:AT1560,AQ$13:AQ1560,"="&amp;AQ1560),"[x]")</f>
        <v>2293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124</v>
      </c>
      <c r="AU1561" s="94">
        <f>IF(AR1561&gt;0,SUMIFS(AT$13:AT1561,AQ$13:AQ1561,"="&amp;AQ1561),"[x]")</f>
        <v>2417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128</v>
      </c>
      <c r="AU1562" s="94">
        <f>IF(AR1562&gt;0,SUMIFS(AT$13:AT1562,AQ$13:AQ1562,"="&amp;AQ1562),"[x]")</f>
        <v>2545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131</v>
      </c>
      <c r="AU1563" s="94">
        <f>IF(AR1563&gt;0,SUMIFS(AT$13:AT1563,AQ$13:AQ1563,"="&amp;AQ1563),"[x]")</f>
        <v>2676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59</v>
      </c>
      <c r="AU1564" s="94">
        <f>IF(AR1564&gt;0,SUMIFS(AT$13:AT1564,AQ$13:AQ1564,"="&amp;AQ1564),"[x]")</f>
        <v>2735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71</v>
      </c>
      <c r="AU1565" s="94">
        <f>IF(AR1565&gt;0,SUMIFS(AT$13:AT1565,AQ$13:AQ1565,"="&amp;AQ1565),"[x]")</f>
        <v>2806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83</v>
      </c>
      <c r="AU1566" s="94">
        <f>IF(AR1566&gt;0,SUMIFS(AT$13:AT1566,AQ$13:AQ1566,"="&amp;AQ1566),"[x]")</f>
        <v>2889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95</v>
      </c>
      <c r="AU1567" s="94">
        <f>IF(AR1567&gt;0,SUMIFS(AT$13:AT1567,AQ$13:AQ1567,"="&amp;AQ1567),"[x]")</f>
        <v>2984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107</v>
      </c>
      <c r="AU1568" s="94">
        <f>IF(AR1568&gt;0,SUMIFS(AT$13:AT1568,AQ$13:AQ1568,"="&amp;AQ1568),"[x]")</f>
        <v>3091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119</v>
      </c>
      <c r="AU1569" s="94">
        <f>IF(AR1569&gt;0,SUMIFS(AT$13:AT1569,AQ$13:AQ1569,"="&amp;AQ1569),"[x]")</f>
        <v>3210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131</v>
      </c>
      <c r="AU1570" s="94">
        <f>IF(AR1570&gt;0,SUMIFS(AT$13:AT1570,AQ$13:AQ1570,"="&amp;AQ1570),"[x]")</f>
        <v>3341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143</v>
      </c>
      <c r="AU1571" s="94">
        <f>IF(AR1571&gt;0,SUMIFS(AT$13:AT1571,AQ$13:AQ1571,"="&amp;AQ1571),"[x]")</f>
        <v>3484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155</v>
      </c>
      <c r="AU1572" s="94">
        <f>IF(AR1572&gt;0,SUMIFS(AT$13:AT1572,AQ$13:AQ1572,"="&amp;AQ1572),"[x]")</f>
        <v>3639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167</v>
      </c>
      <c r="AU1573" s="94">
        <f>IF(AR1573&gt;0,SUMIFS(AT$13:AT1573,AQ$13:AQ1573,"="&amp;AQ1573),"[x]")</f>
        <v>3806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179</v>
      </c>
      <c r="AU1574" s="94">
        <f>IF(AR1574&gt;0,SUMIFS(AT$13:AT1574,AQ$13:AQ1574,"="&amp;AQ1574),"[x]")</f>
        <v>3985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191</v>
      </c>
      <c r="AU1575" s="94">
        <f>IF(AR1575&gt;0,SUMIFS(AT$13:AT1575,AQ$13:AQ1575,"="&amp;AQ1575),"[x]")</f>
        <v>4176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203</v>
      </c>
      <c r="AU1576" s="94">
        <f>IF(AR1576&gt;0,SUMIFS(AT$13:AT1576,AQ$13:AQ1576,"="&amp;AQ1576),"[x]")</f>
        <v>4379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215</v>
      </c>
      <c r="AU1577" s="94">
        <f>IF(AR1577&gt;0,SUMIFS(AT$13:AT1577,AQ$13:AQ1577,"="&amp;AQ1577),"[x]")</f>
        <v>4594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227</v>
      </c>
      <c r="AU1578" s="94">
        <f>IF(AR1578&gt;0,SUMIFS(AT$13:AT1578,AQ$13:AQ1578,"="&amp;AQ1578),"[x]")</f>
        <v>4821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239</v>
      </c>
      <c r="AU1579" s="94">
        <f>IF(AR1579&gt;0,SUMIFS(AT$13:AT1579,AQ$13:AQ1579,"="&amp;AQ1579),"[x]")</f>
        <v>5060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251</v>
      </c>
      <c r="AU1580" s="94">
        <f>IF(AR1580&gt;0,SUMIFS(AT$13:AT1580,AQ$13:AQ1580,"="&amp;AQ1580),"[x]")</f>
        <v>5311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263</v>
      </c>
      <c r="AU1581" s="94">
        <f>IF(AR1581&gt;0,SUMIFS(AT$13:AT1581,AQ$13:AQ1581,"="&amp;AQ1581),"[x]")</f>
        <v>5574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275</v>
      </c>
      <c r="AU1582" s="94">
        <f>IF(AR1582&gt;0,SUMIFS(AT$13:AT1582,AQ$13:AQ1582,"="&amp;AQ1582),"[x]")</f>
        <v>5849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287</v>
      </c>
      <c r="AU1583" s="94">
        <f>IF(AR1583&gt;0,SUMIFS(AT$13:AT1583,AQ$13:AQ1583,"="&amp;AQ1583),"[x]")</f>
        <v>6136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299</v>
      </c>
      <c r="AU1584" s="94">
        <f>IF(AR1584&gt;0,SUMIFS(AT$13:AT1584,AQ$13:AQ1584,"="&amp;AQ1584),"[x]")</f>
        <v>6435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311</v>
      </c>
      <c r="AU1585" s="94">
        <f>IF(AR1585&gt;0,SUMIFS(AT$13:AT1585,AQ$13:AQ1585,"="&amp;AQ1585),"[x]")</f>
        <v>6746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323</v>
      </c>
      <c r="AU1586" s="94">
        <f>IF(AR1586&gt;0,SUMIFS(AT$13:AT1586,AQ$13:AQ1586,"="&amp;AQ1586),"[x]")</f>
        <v>7069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335</v>
      </c>
      <c r="AU1587" s="94">
        <f>IF(AR1587&gt;0,SUMIFS(AT$13:AT1587,AQ$13:AQ1587,"="&amp;AQ1587),"[x]")</f>
        <v>7404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347</v>
      </c>
      <c r="AU1588" s="94">
        <f>IF(AR1588&gt;0,SUMIFS(AT$13:AT1588,AQ$13:AQ1588,"="&amp;AQ1588),"[x]")</f>
        <v>7751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359</v>
      </c>
      <c r="AU1589" s="94">
        <f>IF(AR1589&gt;0,SUMIFS(AT$13:AT1589,AQ$13:AQ1589,"="&amp;AQ1589),"[x]")</f>
        <v>8110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371</v>
      </c>
      <c r="AU1590" s="94">
        <f>IF(AR1590&gt;0,SUMIFS(AT$13:AT1590,AQ$13:AQ1590,"="&amp;AQ1590),"[x]")</f>
        <v>8481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383</v>
      </c>
      <c r="AU1591" s="94">
        <f>IF(AR1591&gt;0,SUMIFS(AT$13:AT1591,AQ$13:AQ1591,"="&amp;AQ1591),"[x]")</f>
        <v>8864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395</v>
      </c>
      <c r="AU1592" s="94">
        <f>IF(AR1592&gt;0,SUMIFS(AT$13:AT1592,AQ$13:AQ1592,"="&amp;AQ1592),"[x]")</f>
        <v>9259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407</v>
      </c>
      <c r="AU1593" s="94">
        <f>IF(AR1593&gt;0,SUMIFS(AT$13:AT1593,AQ$13:AQ1593,"="&amp;AQ1593),"[x]")</f>
        <v>9666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419</v>
      </c>
      <c r="AU1594" s="94">
        <f>IF(AR1594&gt;0,SUMIFS(AT$13:AT1594,AQ$13:AQ1594,"="&amp;AQ1594),"[x]")</f>
        <v>10085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431</v>
      </c>
      <c r="AU1595" s="94">
        <f>IF(AR1595&gt;0,SUMIFS(AT$13:AT1595,AQ$13:AQ1595,"="&amp;AQ1595),"[x]")</f>
        <v>10516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443</v>
      </c>
      <c r="AU1596" s="94">
        <f>IF(AR1596&gt;0,SUMIFS(AT$13:AT1596,AQ$13:AQ1596,"="&amp;AQ1596),"[x]")</f>
        <v>10959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455</v>
      </c>
      <c r="AU1597" s="94">
        <f>IF(AR1597&gt;0,SUMIFS(AT$13:AT1597,AQ$13:AQ1597,"="&amp;AQ1597),"[x]")</f>
        <v>11414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467</v>
      </c>
      <c r="AU1598" s="94">
        <f>IF(AR1598&gt;0,SUMIFS(AT$13:AT1598,AQ$13:AQ1598,"="&amp;AQ1598),"[x]")</f>
        <v>11881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479</v>
      </c>
      <c r="AU1599" s="94">
        <f>IF(AR1599&gt;0,SUMIFS(AT$13:AT1599,AQ$13:AQ1599,"="&amp;AQ1599),"[x]")</f>
        <v>12360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491</v>
      </c>
      <c r="AU1600" s="94">
        <f>IF(AR1600&gt;0,SUMIFS(AT$13:AT1600,AQ$13:AQ1600,"="&amp;AQ1600),"[x]")</f>
        <v>12851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503</v>
      </c>
      <c r="AU1601" s="94">
        <f>IF(AR1601&gt;0,SUMIFS(AT$13:AT1601,AQ$13:AQ1601,"="&amp;AQ1601),"[x]")</f>
        <v>13354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515</v>
      </c>
      <c r="AU1602" s="94">
        <f>IF(AR1602&gt;0,SUMIFS(AT$13:AT1602,AQ$13:AQ1602,"="&amp;AQ1602),"[x]")</f>
        <v>13869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527</v>
      </c>
      <c r="AU1603" s="94">
        <f>IF(AR1603&gt;0,SUMIFS(AT$13:AT1603,AQ$13:AQ1603,"="&amp;AQ1603),"[x]")</f>
        <v>14396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271</v>
      </c>
      <c r="AU1604" s="94">
        <f>IF(AR1604&gt;0,SUMIFS(AT$13:AT1604,AQ$13:AQ1604,"="&amp;AQ1604),"[x]")</f>
        <v>14667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292</v>
      </c>
      <c r="AU1605" s="94">
        <f>IF(AR1605&gt;0,SUMIFS(AT$13:AT1605,AQ$13:AQ1605,"="&amp;AQ1605),"[x]")</f>
        <v>14959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313</v>
      </c>
      <c r="AU1606" s="94">
        <f>IF(AR1606&gt;0,SUMIFS(AT$13:AT1606,AQ$13:AQ1606,"="&amp;AQ1606),"[x]")</f>
        <v>15272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334</v>
      </c>
      <c r="AU1607" s="94">
        <f>IF(AR1607&gt;0,SUMIFS(AT$13:AT1607,AQ$13:AQ1607,"="&amp;AQ1607),"[x]")</f>
        <v>15606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355</v>
      </c>
      <c r="AU1608" s="94">
        <f>IF(AR1608&gt;0,SUMIFS(AT$13:AT1608,AQ$13:AQ1608,"="&amp;AQ1608),"[x]")</f>
        <v>15961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375</v>
      </c>
      <c r="AU1609" s="94">
        <f>IF(AR1609&gt;0,SUMIFS(AT$13:AT1609,AQ$13:AQ1609,"="&amp;AQ1609),"[x]")</f>
        <v>16336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396</v>
      </c>
      <c r="AU1610" s="94">
        <f>IF(AR1610&gt;0,SUMIFS(AT$13:AT1610,AQ$13:AQ1610,"="&amp;AQ1610),"[x]")</f>
        <v>16732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417</v>
      </c>
      <c r="AU1611" s="94">
        <f>IF(AR1611&gt;0,SUMIFS(AT$13:AT1611,AQ$13:AQ1611,"="&amp;AQ1611),"[x]")</f>
        <v>17149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438</v>
      </c>
      <c r="AU1612" s="94">
        <f>IF(AR1612&gt;0,SUMIFS(AT$13:AT1612,AQ$13:AQ1612,"="&amp;AQ1612),"[x]")</f>
        <v>17587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459</v>
      </c>
      <c r="AU1613" s="94">
        <f>IF(AR1613&gt;0,SUMIFS(AT$13:AT1613,AQ$13:AQ1613,"="&amp;AQ1613),"[x]")</f>
        <v>18046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480</v>
      </c>
      <c r="AU1614" s="94">
        <f>IF(AR1614&gt;0,SUMIFS(AT$13:AT1614,AQ$13:AQ1614,"="&amp;AQ1614),"[x]")</f>
        <v>18526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501</v>
      </c>
      <c r="AU1615" s="94">
        <f>IF(AR1615&gt;0,SUMIFS(AT$13:AT1615,AQ$13:AQ1615,"="&amp;AQ1615),"[x]")</f>
        <v>19027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522</v>
      </c>
      <c r="AU1616" s="94">
        <f>IF(AR1616&gt;0,SUMIFS(AT$13:AT1616,AQ$13:AQ1616,"="&amp;AQ1616),"[x]")</f>
        <v>19549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542</v>
      </c>
      <c r="AU1617" s="94">
        <f>IF(AR1617&gt;0,SUMIFS(AT$13:AT1617,AQ$13:AQ1617,"="&amp;AQ1617),"[x]")</f>
        <v>20091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563</v>
      </c>
      <c r="AU1618" s="94">
        <f>IF(AR1618&gt;0,SUMIFS(AT$13:AT1618,AQ$13:AQ1618,"="&amp;AQ1618),"[x]")</f>
        <v>20654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584</v>
      </c>
      <c r="AU1619" s="94">
        <f>IF(AR1619&gt;0,SUMIFS(AT$13:AT1619,AQ$13:AQ1619,"="&amp;AQ1619),"[x]")</f>
        <v>21238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605</v>
      </c>
      <c r="AU1620" s="94">
        <f>IF(AR1620&gt;0,SUMIFS(AT$13:AT1620,AQ$13:AQ1620,"="&amp;AQ1620),"[x]")</f>
        <v>21843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626</v>
      </c>
      <c r="AU1621" s="94">
        <f>IF(AR1621&gt;0,SUMIFS(AT$13:AT1621,AQ$13:AQ1621,"="&amp;AQ1621),"[x]")</f>
        <v>22469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647</v>
      </c>
      <c r="AU1622" s="94">
        <f>IF(AR1622&gt;0,SUMIFS(AT$13:AT1622,AQ$13:AQ1622,"="&amp;AQ1622),"[x]")</f>
        <v>23116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668</v>
      </c>
      <c r="AU1623" s="94">
        <f>IF(AR1623&gt;0,SUMIFS(AT$13:AT1623,AQ$13:AQ1623,"="&amp;AQ1623),"[x]")</f>
        <v>23784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375</v>
      </c>
      <c r="AU1624" s="94">
        <f>IF(AR1624&gt;0,SUMIFS(AT$13:AT1624,AQ$13:AQ1624,"="&amp;AQ1624),"[x]")</f>
        <v>24159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404</v>
      </c>
      <c r="AU1625" s="94">
        <f>IF(AR1625&gt;0,SUMIFS(AT$13:AT1625,AQ$13:AQ1625,"="&amp;AQ1625),"[x]")</f>
        <v>24563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433</v>
      </c>
      <c r="AU1626" s="94">
        <f>IF(AR1626&gt;0,SUMIFS(AT$13:AT1626,AQ$13:AQ1626,"="&amp;AQ1626),"[x]")</f>
        <v>24996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462</v>
      </c>
      <c r="AU1627" s="94">
        <f>IF(AR1627&gt;0,SUMIFS(AT$13:AT1627,AQ$13:AQ1627,"="&amp;AQ1627),"[x]")</f>
        <v>25458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491</v>
      </c>
      <c r="AU1628" s="94">
        <f>IF(AR1628&gt;0,SUMIFS(AT$13:AT1628,AQ$13:AQ1628,"="&amp;AQ1628),"[x]")</f>
        <v>25949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520</v>
      </c>
      <c r="AU1629" s="94">
        <f>IF(AR1629&gt;0,SUMIFS(AT$13:AT1629,AQ$13:AQ1629,"="&amp;AQ1629),"[x]")</f>
        <v>26469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549</v>
      </c>
      <c r="AU1630" s="94">
        <f>IF(AR1630&gt;0,SUMIFS(AT$13:AT1630,AQ$13:AQ1630,"="&amp;AQ1630),"[x]")</f>
        <v>27018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578</v>
      </c>
      <c r="AU1631" s="94">
        <f>IF(AR1631&gt;0,SUMIFS(AT$13:AT1631,AQ$13:AQ1631,"="&amp;AQ1631),"[x]")</f>
        <v>27596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607</v>
      </c>
      <c r="AU1632" s="94">
        <f>IF(AR1632&gt;0,SUMIFS(AT$13:AT1632,AQ$13:AQ1632,"="&amp;AQ1632),"[x]")</f>
        <v>28203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636</v>
      </c>
      <c r="AU1633" s="94">
        <f>IF(AR1633&gt;0,SUMIFS(AT$13:AT1633,AQ$13:AQ1633,"="&amp;AQ1633),"[x]")</f>
        <v>28839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665</v>
      </c>
      <c r="AU1634" s="94">
        <f>IF(AR1634&gt;0,SUMIFS(AT$13:AT1634,AQ$13:AQ1634,"="&amp;AQ1634),"[x]")</f>
        <v>29504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694</v>
      </c>
      <c r="AU1635" s="94">
        <f>IF(AR1635&gt;0,SUMIFS(AT$13:AT1635,AQ$13:AQ1635,"="&amp;AQ1635),"[x]")</f>
        <v>30198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722</v>
      </c>
      <c r="AU1636" s="94">
        <f>IF(AR1636&gt;0,SUMIFS(AT$13:AT1636,AQ$13:AQ1636,"="&amp;AQ1636),"[x]")</f>
        <v>30920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751</v>
      </c>
      <c r="AU1637" s="94">
        <f>IF(AR1637&gt;0,SUMIFS(AT$13:AT1637,AQ$13:AQ1637,"="&amp;AQ1637),"[x]")</f>
        <v>31671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780</v>
      </c>
      <c r="AU1638" s="94">
        <f>IF(AR1638&gt;0,SUMIFS(AT$13:AT1638,AQ$13:AQ1638,"="&amp;AQ1638),"[x]")</f>
        <v>32451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809</v>
      </c>
      <c r="AU1639" s="94">
        <f>IF(AR1639&gt;0,SUMIFS(AT$13:AT1639,AQ$13:AQ1639,"="&amp;AQ1639),"[x]")</f>
        <v>33260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838</v>
      </c>
      <c r="AU1640" s="94">
        <f>IF(AR1640&gt;0,SUMIFS(AT$13:AT1640,AQ$13:AQ1640,"="&amp;AQ1640),"[x]")</f>
        <v>34098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867</v>
      </c>
      <c r="AU1641" s="94">
        <f>IF(AR1641&gt;0,SUMIFS(AT$13:AT1641,AQ$13:AQ1641,"="&amp;AQ1641),"[x]")</f>
        <v>34965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896</v>
      </c>
      <c r="AU1642" s="94">
        <f>IF(AR1642&gt;0,SUMIFS(AT$13:AT1642,AQ$13:AQ1642,"="&amp;AQ1642),"[x]")</f>
        <v>35861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925</v>
      </c>
      <c r="AU1643" s="94">
        <f>IF(AR1643&gt;0,SUMIFS(AT$13:AT1643,AQ$13:AQ1643,"="&amp;AQ1643),"[x]")</f>
        <v>36786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551</v>
      </c>
      <c r="AU1644" s="94">
        <f>IF(AR1644&gt;0,SUMIFS(AT$13:AT1644,AQ$13:AQ1644,"="&amp;AQ1644),"[x]")</f>
        <v>37337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580</v>
      </c>
      <c r="AU1645" s="94">
        <f>IF(AR1645&gt;0,SUMIFS(AT$13:AT1645,AQ$13:AQ1645,"="&amp;AQ1645),"[x]")</f>
        <v>37917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609</v>
      </c>
      <c r="AU1646" s="94">
        <f>IF(AR1646&gt;0,SUMIFS(AT$13:AT1646,AQ$13:AQ1646,"="&amp;AQ1646),"[x]")</f>
        <v>38526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638</v>
      </c>
      <c r="AU1647" s="94">
        <f>IF(AR1647&gt;0,SUMIFS(AT$13:AT1647,AQ$13:AQ1647,"="&amp;AQ1647),"[x]")</f>
        <v>39164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667</v>
      </c>
      <c r="AU1648" s="94">
        <f>IF(AR1648&gt;0,SUMIFS(AT$13:AT1648,AQ$13:AQ1648,"="&amp;AQ1648),"[x]")</f>
        <v>39831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696</v>
      </c>
      <c r="AU1649" s="94">
        <f>IF(AR1649&gt;0,SUMIFS(AT$13:AT1649,AQ$13:AQ1649,"="&amp;AQ1649),"[x]")</f>
        <v>40527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725</v>
      </c>
      <c r="AU1650" s="94">
        <f>IF(AR1650&gt;0,SUMIFS(AT$13:AT1650,AQ$13:AQ1650,"="&amp;AQ1650),"[x]")</f>
        <v>41252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754</v>
      </c>
      <c r="AU1651" s="94">
        <f>IF(AR1651&gt;0,SUMIFS(AT$13:AT1651,AQ$13:AQ1651,"="&amp;AQ1651),"[x]")</f>
        <v>42006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783</v>
      </c>
      <c r="AU1652" s="94">
        <f>IF(AR1652&gt;0,SUMIFS(AT$13:AT1652,AQ$13:AQ1652,"="&amp;AQ1652),"[x]")</f>
        <v>42789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812</v>
      </c>
      <c r="AU1653" s="94">
        <f>IF(AR1653&gt;0,SUMIFS(AT$13:AT1653,AQ$13:AQ1653,"="&amp;AQ1653),"[x]")</f>
        <v>43601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841</v>
      </c>
      <c r="AU1654" s="94">
        <f>IF(AR1654&gt;0,SUMIFS(AT$13:AT1654,AQ$13:AQ1654,"="&amp;AQ1654),"[x]")</f>
        <v>44442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870</v>
      </c>
      <c r="AU1655" s="94">
        <f>IF(AR1655&gt;0,SUMIFS(AT$13:AT1655,AQ$13:AQ1655,"="&amp;AQ1655),"[x]")</f>
        <v>45312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899</v>
      </c>
      <c r="AU1656" s="94">
        <f>IF(AR1656&gt;0,SUMIFS(AT$13:AT1656,AQ$13:AQ1656,"="&amp;AQ1656),"[x]")</f>
        <v>46211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928</v>
      </c>
      <c r="AU1657" s="94">
        <f>IF(AR1657&gt;0,SUMIFS(AT$13:AT1657,AQ$13:AQ1657,"="&amp;AQ1657),"[x]")</f>
        <v>47139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957</v>
      </c>
      <c r="AU1658" s="94">
        <f>IF(AR1658&gt;0,SUMIFS(AT$13:AT1658,AQ$13:AQ1658,"="&amp;AQ1658),"[x]")</f>
        <v>48096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986</v>
      </c>
      <c r="AU1659" s="94">
        <f>IF(AR1659&gt;0,SUMIFS(AT$13:AT1659,AQ$13:AQ1659,"="&amp;AQ1659),"[x]")</f>
        <v>49082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1015</v>
      </c>
      <c r="AU1660" s="94">
        <f>IF(AR1660&gt;0,SUMIFS(AT$13:AT1660,AQ$13:AQ1660,"="&amp;AQ1660),"[x]")</f>
        <v>50097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1044</v>
      </c>
      <c r="AU1661" s="94">
        <f>IF(AR1661&gt;0,SUMIFS(AT$13:AT1661,AQ$13:AQ1661,"="&amp;AQ1661),"[x]")</f>
        <v>51141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1073</v>
      </c>
      <c r="AU1662" s="94">
        <f>IF(AR1662&gt;0,SUMIFS(AT$13:AT1662,AQ$13:AQ1662,"="&amp;AQ1662),"[x]")</f>
        <v>52214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1102</v>
      </c>
      <c r="AU1663" s="94">
        <f>IF(AR1663&gt;0,SUMIFS(AT$13:AT1663,AQ$13:AQ1663,"="&amp;AQ1663),"[x]")</f>
        <v>53316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1131</v>
      </c>
      <c r="AU1664" s="94">
        <f>IF(AR1664&gt;0,SUMIFS(AT$13:AT1664,AQ$13:AQ1664,"="&amp;AQ1664),"[x]")</f>
        <v>54447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1160</v>
      </c>
      <c r="AU1665" s="94">
        <f>IF(AR1665&gt;0,SUMIFS(AT$13:AT1665,AQ$13:AQ1665,"="&amp;AQ1665),"[x]")</f>
        <v>55607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1189</v>
      </c>
      <c r="AU1666" s="94">
        <f>IF(AR1666&gt;0,SUMIFS(AT$13:AT1666,AQ$13:AQ1666,"="&amp;AQ1666),"[x]")</f>
        <v>56796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1218</v>
      </c>
      <c r="AU1667" s="94">
        <f>IF(AR1667&gt;0,SUMIFS(AT$13:AT1667,AQ$13:AQ1667,"="&amp;AQ1667),"[x]")</f>
        <v>58014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1247</v>
      </c>
      <c r="AU1668" s="94">
        <f>IF(AR1668&gt;0,SUMIFS(AT$13:AT1668,AQ$13:AQ1668,"="&amp;AQ1668),"[x]")</f>
        <v>59261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1276</v>
      </c>
      <c r="AU1669" s="94">
        <f>IF(AR1669&gt;0,SUMIFS(AT$13:AT1669,AQ$13:AQ1669,"="&amp;AQ1669),"[x]")</f>
        <v>60537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1305</v>
      </c>
      <c r="AU1670" s="94">
        <f>IF(AR1670&gt;0,SUMIFS(AT$13:AT1670,AQ$13:AQ1670,"="&amp;AQ1670),"[x]")</f>
        <v>61842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1334</v>
      </c>
      <c r="AU1671" s="94">
        <f>IF(AR1671&gt;0,SUMIFS(AT$13:AT1671,AQ$13:AQ1671,"="&amp;AQ1671),"[x]")</f>
        <v>63176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1363</v>
      </c>
      <c r="AU1672" s="94">
        <f>IF(AR1672&gt;0,SUMIFS(AT$13:AT1672,AQ$13:AQ1672,"="&amp;AQ1672),"[x]")</f>
        <v>64539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1392</v>
      </c>
      <c r="AU1673" s="94">
        <f>IF(AR1673&gt;0,SUMIFS(AT$13:AT1673,AQ$13:AQ1673,"="&amp;AQ1673),"[x]")</f>
        <v>65931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4</v>
      </c>
      <c r="AU1675" s="94">
        <f>IF(AR1675&gt;0,SUMIFS(AT$13:AT1675,AQ$13:AQ1675,"="&amp;AQ1675),"[x]")</f>
        <v>4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8</v>
      </c>
      <c r="AU1676" s="94">
        <f>IF(AR1676&gt;0,SUMIFS(AT$13:AT1676,AQ$13:AQ1676,"="&amp;AQ1676),"[x]")</f>
        <v>12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12</v>
      </c>
      <c r="AU1677" s="94">
        <f>IF(AR1677&gt;0,SUMIFS(AT$13:AT1677,AQ$13:AQ1677,"="&amp;AQ1677),"[x]")</f>
        <v>24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16</v>
      </c>
      <c r="AU1678" s="94">
        <f>IF(AR1678&gt;0,SUMIFS(AT$13:AT1678,AQ$13:AQ1678,"="&amp;AQ1678),"[x]")</f>
        <v>40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20</v>
      </c>
      <c r="AU1679" s="94">
        <f>IF(AR1679&gt;0,SUMIFS(AT$13:AT1679,AQ$13:AQ1679,"="&amp;AQ1679),"[x]")</f>
        <v>60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24</v>
      </c>
      <c r="AU1680" s="94">
        <f>IF(AR1680&gt;0,SUMIFS(AT$13:AT1680,AQ$13:AQ1680,"="&amp;AQ1680),"[x]")</f>
        <v>84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28</v>
      </c>
      <c r="AU1681" s="94">
        <f>IF(AR1681&gt;0,SUMIFS(AT$13:AT1681,AQ$13:AQ1681,"="&amp;AQ1681),"[x]")</f>
        <v>112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32</v>
      </c>
      <c r="AU1682" s="94">
        <f>IF(AR1682&gt;0,SUMIFS(AT$13:AT1682,AQ$13:AQ1682,"="&amp;AQ1682),"[x]")</f>
        <v>144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36</v>
      </c>
      <c r="AU1683" s="94">
        <f>IF(AR1683&gt;0,SUMIFS(AT$13:AT1683,AQ$13:AQ1683,"="&amp;AQ1683),"[x]")</f>
        <v>180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41</v>
      </c>
      <c r="AU1684" s="94">
        <f>IF(AR1684&gt;0,SUMIFS(AT$13:AT1684,AQ$13:AQ1684,"="&amp;AQ1684),"[x]")</f>
        <v>221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45</v>
      </c>
      <c r="AU1685" s="94">
        <f>IF(AR1685&gt;0,SUMIFS(AT$13:AT1685,AQ$13:AQ1685,"="&amp;AQ1685),"[x]")</f>
        <v>266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49</v>
      </c>
      <c r="AU1686" s="94">
        <f>IF(AR1686&gt;0,SUMIFS(AT$13:AT1686,AQ$13:AQ1686,"="&amp;AQ1686),"[x]")</f>
        <v>315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53</v>
      </c>
      <c r="AU1687" s="94">
        <f>IF(AR1687&gt;0,SUMIFS(AT$13:AT1687,AQ$13:AQ1687,"="&amp;AQ1687),"[x]")</f>
        <v>368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57</v>
      </c>
      <c r="AU1688" s="94">
        <f>IF(AR1688&gt;0,SUMIFS(AT$13:AT1688,AQ$13:AQ1688,"="&amp;AQ1688),"[x]")</f>
        <v>425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61</v>
      </c>
      <c r="AU1689" s="94">
        <f>IF(AR1689&gt;0,SUMIFS(AT$13:AT1689,AQ$13:AQ1689,"="&amp;AQ1689),"[x]")</f>
        <v>486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65</v>
      </c>
      <c r="AU1690" s="94">
        <f>IF(AR1690&gt;0,SUMIFS(AT$13:AT1690,AQ$13:AQ1690,"="&amp;AQ1690),"[x]")</f>
        <v>551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69</v>
      </c>
      <c r="AU1691" s="94">
        <f>IF(AR1691&gt;0,SUMIFS(AT$13:AT1691,AQ$13:AQ1691,"="&amp;AQ1691),"[x]")</f>
        <v>620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73</v>
      </c>
      <c r="AU1692" s="94">
        <f>IF(AR1692&gt;0,SUMIFS(AT$13:AT1692,AQ$13:AQ1692,"="&amp;AQ1692),"[x]")</f>
        <v>693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78</v>
      </c>
      <c r="AU1693" s="94">
        <f>IF(AR1693&gt;0,SUMIFS(AT$13:AT1693,AQ$13:AQ1693,"="&amp;AQ1693),"[x]")</f>
        <v>771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82</v>
      </c>
      <c r="AU1694" s="94">
        <f>IF(AR1694&gt;0,SUMIFS(AT$13:AT1694,AQ$13:AQ1694,"="&amp;AQ1694),"[x]")</f>
        <v>853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86</v>
      </c>
      <c r="AU1695" s="94">
        <f>IF(AR1695&gt;0,SUMIFS(AT$13:AT1695,AQ$13:AQ1695,"="&amp;AQ1695),"[x]")</f>
        <v>939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90</v>
      </c>
      <c r="AU1696" s="94">
        <f>IF(AR1696&gt;0,SUMIFS(AT$13:AT1696,AQ$13:AQ1696,"="&amp;AQ1696),"[x]")</f>
        <v>1029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94</v>
      </c>
      <c r="AU1697" s="94">
        <f>IF(AR1697&gt;0,SUMIFS(AT$13:AT1697,AQ$13:AQ1697,"="&amp;AQ1697),"[x]")</f>
        <v>1123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98</v>
      </c>
      <c r="AU1698" s="94">
        <f>IF(AR1698&gt;0,SUMIFS(AT$13:AT1698,AQ$13:AQ1698,"="&amp;AQ1698),"[x]")</f>
        <v>1221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102</v>
      </c>
      <c r="AU1699" s="94">
        <f>IF(AR1699&gt;0,SUMIFS(AT$13:AT1699,AQ$13:AQ1699,"="&amp;AQ1699),"[x]")</f>
        <v>1323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106</v>
      </c>
      <c r="AU1700" s="94">
        <f>IF(AR1700&gt;0,SUMIFS(AT$13:AT1700,AQ$13:AQ1700,"="&amp;AQ1700),"[x]")</f>
        <v>1429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110</v>
      </c>
      <c r="AU1701" s="94">
        <f>IF(AR1701&gt;0,SUMIFS(AT$13:AT1701,AQ$13:AQ1701,"="&amp;AQ1701),"[x]")</f>
        <v>1539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115</v>
      </c>
      <c r="AU1702" s="94">
        <f>IF(AR1702&gt;0,SUMIFS(AT$13:AT1702,AQ$13:AQ1702,"="&amp;AQ1702),"[x]")</f>
        <v>1654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119</v>
      </c>
      <c r="AU1703" s="94">
        <f>IF(AR1703&gt;0,SUMIFS(AT$13:AT1703,AQ$13:AQ1703,"="&amp;AQ1703),"[x]")</f>
        <v>1773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123</v>
      </c>
      <c r="AU1704" s="94">
        <f>IF(AR1704&gt;0,SUMIFS(AT$13:AT1704,AQ$13:AQ1704,"="&amp;AQ1704),"[x]")</f>
        <v>1896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127</v>
      </c>
      <c r="AU1705" s="94">
        <f>IF(AR1705&gt;0,SUMIFS(AT$13:AT1705,AQ$13:AQ1705,"="&amp;AQ1705),"[x]")</f>
        <v>2023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131</v>
      </c>
      <c r="AU1706" s="94">
        <f>IF(AR1706&gt;0,SUMIFS(AT$13:AT1706,AQ$13:AQ1706,"="&amp;AQ1706),"[x]")</f>
        <v>2154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135</v>
      </c>
      <c r="AU1707" s="94">
        <f>IF(AR1707&gt;0,SUMIFS(AT$13:AT1707,AQ$13:AQ1707,"="&amp;AQ1707),"[x]")</f>
        <v>2289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139</v>
      </c>
      <c r="AU1708" s="94">
        <f>IF(AR1708&gt;0,SUMIFS(AT$13:AT1708,AQ$13:AQ1708,"="&amp;AQ1708),"[x]")</f>
        <v>2428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143</v>
      </c>
      <c r="AU1709" s="94">
        <f>IF(AR1709&gt;0,SUMIFS(AT$13:AT1709,AQ$13:AQ1709,"="&amp;AQ1709),"[x]")</f>
        <v>2571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147</v>
      </c>
      <c r="AU1710" s="94">
        <f>IF(AR1710&gt;0,SUMIFS(AT$13:AT1710,AQ$13:AQ1710,"="&amp;AQ1710),"[x]")</f>
        <v>2718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151</v>
      </c>
      <c r="AU1711" s="94">
        <f>IF(AR1711&gt;0,SUMIFS(AT$13:AT1711,AQ$13:AQ1711,"="&amp;AQ1711),"[x]")</f>
        <v>2869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156</v>
      </c>
      <c r="AU1712" s="94">
        <f>IF(AR1712&gt;0,SUMIFS(AT$13:AT1712,AQ$13:AQ1712,"="&amp;AQ1712),"[x]")</f>
        <v>3025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160</v>
      </c>
      <c r="AU1713" s="94">
        <f>IF(AR1713&gt;0,SUMIFS(AT$13:AT1713,AQ$13:AQ1713,"="&amp;AQ1713),"[x]")</f>
        <v>3185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164</v>
      </c>
      <c r="AU1714" s="94">
        <f>IF(AR1714&gt;0,SUMIFS(AT$13:AT1714,AQ$13:AQ1714,"="&amp;AQ1714),"[x]")</f>
        <v>3349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74</v>
      </c>
      <c r="AU1715" s="94">
        <f>IF(AR1715&gt;0,SUMIFS(AT$13:AT1715,AQ$13:AQ1715,"="&amp;AQ1715),"[x]")</f>
        <v>3423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89</v>
      </c>
      <c r="AU1716" s="94">
        <f>IF(AR1716&gt;0,SUMIFS(AT$13:AT1716,AQ$13:AQ1716,"="&amp;AQ1716),"[x]")</f>
        <v>3512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104</v>
      </c>
      <c r="AU1717" s="94">
        <f>IF(AR1717&gt;0,SUMIFS(AT$13:AT1717,AQ$13:AQ1717,"="&amp;AQ1717),"[x]")</f>
        <v>3616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119</v>
      </c>
      <c r="AU1718" s="94">
        <f>IF(AR1718&gt;0,SUMIFS(AT$13:AT1718,AQ$13:AQ1718,"="&amp;AQ1718),"[x]")</f>
        <v>3735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134</v>
      </c>
      <c r="AU1719" s="94">
        <f>IF(AR1719&gt;0,SUMIFS(AT$13:AT1719,AQ$13:AQ1719,"="&amp;AQ1719),"[x]")</f>
        <v>3869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149</v>
      </c>
      <c r="AU1720" s="94">
        <f>IF(AR1720&gt;0,SUMIFS(AT$13:AT1720,AQ$13:AQ1720,"="&amp;AQ1720),"[x]")</f>
        <v>4018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164</v>
      </c>
      <c r="AU1721" s="94">
        <f>IF(AR1721&gt;0,SUMIFS(AT$13:AT1721,AQ$13:AQ1721,"="&amp;AQ1721),"[x]")</f>
        <v>4182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179</v>
      </c>
      <c r="AU1722" s="94">
        <f>IF(AR1722&gt;0,SUMIFS(AT$13:AT1722,AQ$13:AQ1722,"="&amp;AQ1722),"[x]")</f>
        <v>4361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194</v>
      </c>
      <c r="AU1723" s="94">
        <f>IF(AR1723&gt;0,SUMIFS(AT$13:AT1723,AQ$13:AQ1723,"="&amp;AQ1723),"[x]")</f>
        <v>4555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209</v>
      </c>
      <c r="AU1724" s="94">
        <f>IF(AR1724&gt;0,SUMIFS(AT$13:AT1724,AQ$13:AQ1724,"="&amp;AQ1724),"[x]")</f>
        <v>4764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224</v>
      </c>
      <c r="AU1725" s="94">
        <f>IF(AR1725&gt;0,SUMIFS(AT$13:AT1725,AQ$13:AQ1725,"="&amp;AQ1725),"[x]")</f>
        <v>4988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239</v>
      </c>
      <c r="AU1726" s="94">
        <f>IF(AR1726&gt;0,SUMIFS(AT$13:AT1726,AQ$13:AQ1726,"="&amp;AQ1726),"[x]")</f>
        <v>5227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254</v>
      </c>
      <c r="AU1727" s="94">
        <f>IF(AR1727&gt;0,SUMIFS(AT$13:AT1727,AQ$13:AQ1727,"="&amp;AQ1727),"[x]")</f>
        <v>5481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269</v>
      </c>
      <c r="AU1728" s="94">
        <f>IF(AR1728&gt;0,SUMIFS(AT$13:AT1728,AQ$13:AQ1728,"="&amp;AQ1728),"[x]")</f>
        <v>5750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284</v>
      </c>
      <c r="AU1729" s="94">
        <f>IF(AR1729&gt;0,SUMIFS(AT$13:AT1729,AQ$13:AQ1729,"="&amp;AQ1729),"[x]")</f>
        <v>6034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299</v>
      </c>
      <c r="AU1730" s="94">
        <f>IF(AR1730&gt;0,SUMIFS(AT$13:AT1730,AQ$13:AQ1730,"="&amp;AQ1730),"[x]")</f>
        <v>6333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314</v>
      </c>
      <c r="AU1731" s="94">
        <f>IF(AR1731&gt;0,SUMIFS(AT$13:AT1731,AQ$13:AQ1731,"="&amp;AQ1731),"[x]")</f>
        <v>6647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329</v>
      </c>
      <c r="AU1732" s="94">
        <f>IF(AR1732&gt;0,SUMIFS(AT$13:AT1732,AQ$13:AQ1732,"="&amp;AQ1732),"[x]")</f>
        <v>6976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344</v>
      </c>
      <c r="AU1733" s="94">
        <f>IF(AR1733&gt;0,SUMIFS(AT$13:AT1733,AQ$13:AQ1733,"="&amp;AQ1733),"[x]")</f>
        <v>7320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359</v>
      </c>
      <c r="AU1734" s="94">
        <f>IF(AR1734&gt;0,SUMIFS(AT$13:AT1734,AQ$13:AQ1734,"="&amp;AQ1734),"[x]")</f>
        <v>7679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374</v>
      </c>
      <c r="AU1735" s="94">
        <f>IF(AR1735&gt;0,SUMIFS(AT$13:AT1735,AQ$13:AQ1735,"="&amp;AQ1735),"[x]")</f>
        <v>8053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389</v>
      </c>
      <c r="AU1736" s="94">
        <f>IF(AR1736&gt;0,SUMIFS(AT$13:AT1736,AQ$13:AQ1736,"="&amp;AQ1736),"[x]")</f>
        <v>8442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404</v>
      </c>
      <c r="AU1737" s="94">
        <f>IF(AR1737&gt;0,SUMIFS(AT$13:AT1737,AQ$13:AQ1737,"="&amp;AQ1737),"[x]")</f>
        <v>8846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419</v>
      </c>
      <c r="AU1738" s="94">
        <f>IF(AR1738&gt;0,SUMIFS(AT$13:AT1738,AQ$13:AQ1738,"="&amp;AQ1738),"[x]")</f>
        <v>9265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434</v>
      </c>
      <c r="AU1739" s="94">
        <f>IF(AR1739&gt;0,SUMIFS(AT$13:AT1739,AQ$13:AQ1739,"="&amp;AQ1739),"[x]")</f>
        <v>9699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449</v>
      </c>
      <c r="AU1740" s="94">
        <f>IF(AR1740&gt;0,SUMIFS(AT$13:AT1740,AQ$13:AQ1740,"="&amp;AQ1740),"[x]")</f>
        <v>10148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464</v>
      </c>
      <c r="AU1741" s="94">
        <f>IF(AR1741&gt;0,SUMIFS(AT$13:AT1741,AQ$13:AQ1741,"="&amp;AQ1741),"[x]")</f>
        <v>10612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479</v>
      </c>
      <c r="AU1742" s="94">
        <f>IF(AR1742&gt;0,SUMIFS(AT$13:AT1742,AQ$13:AQ1742,"="&amp;AQ1742),"[x]")</f>
        <v>11091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494</v>
      </c>
      <c r="AU1743" s="94">
        <f>IF(AR1743&gt;0,SUMIFS(AT$13:AT1743,AQ$13:AQ1743,"="&amp;AQ1743),"[x]")</f>
        <v>11585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509</v>
      </c>
      <c r="AU1744" s="94">
        <f>IF(AR1744&gt;0,SUMIFS(AT$13:AT1744,AQ$13:AQ1744,"="&amp;AQ1744),"[x]")</f>
        <v>12094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524</v>
      </c>
      <c r="AU1745" s="94">
        <f>IF(AR1745&gt;0,SUMIFS(AT$13:AT1745,AQ$13:AQ1745,"="&amp;AQ1745),"[x]")</f>
        <v>12618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539</v>
      </c>
      <c r="AU1746" s="94">
        <f>IF(AR1746&gt;0,SUMIFS(AT$13:AT1746,AQ$13:AQ1746,"="&amp;AQ1746),"[x]")</f>
        <v>13157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554</v>
      </c>
      <c r="AU1747" s="94">
        <f>IF(AR1747&gt;0,SUMIFS(AT$13:AT1747,AQ$13:AQ1747,"="&amp;AQ1747),"[x]")</f>
        <v>13711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569</v>
      </c>
      <c r="AU1748" s="94">
        <f>IF(AR1748&gt;0,SUMIFS(AT$13:AT1748,AQ$13:AQ1748,"="&amp;AQ1748),"[x]")</f>
        <v>14280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584</v>
      </c>
      <c r="AU1749" s="94">
        <f>IF(AR1749&gt;0,SUMIFS(AT$13:AT1749,AQ$13:AQ1749,"="&amp;AQ1749),"[x]")</f>
        <v>14864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599</v>
      </c>
      <c r="AU1750" s="94">
        <f>IF(AR1750&gt;0,SUMIFS(AT$13:AT1750,AQ$13:AQ1750,"="&amp;AQ1750),"[x]")</f>
        <v>15463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614</v>
      </c>
      <c r="AU1751" s="94">
        <f>IF(AR1751&gt;0,SUMIFS(AT$13:AT1751,AQ$13:AQ1751,"="&amp;AQ1751),"[x]")</f>
        <v>16077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629</v>
      </c>
      <c r="AU1752" s="94">
        <f>IF(AR1752&gt;0,SUMIFS(AT$13:AT1752,AQ$13:AQ1752,"="&amp;AQ1752),"[x]")</f>
        <v>16706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644</v>
      </c>
      <c r="AU1753" s="94">
        <f>IF(AR1753&gt;0,SUMIFS(AT$13:AT1753,AQ$13:AQ1753,"="&amp;AQ1753),"[x]")</f>
        <v>17350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659</v>
      </c>
      <c r="AU1754" s="94">
        <f>IF(AR1754&gt;0,SUMIFS(AT$13:AT1754,AQ$13:AQ1754,"="&amp;AQ1754),"[x]")</f>
        <v>18009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339</v>
      </c>
      <c r="AU1755" s="94">
        <f>IF(AR1755&gt;0,SUMIFS(AT$13:AT1755,AQ$13:AQ1755,"="&amp;AQ1755),"[x]")</f>
        <v>18348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365</v>
      </c>
      <c r="AU1756" s="94">
        <f>IF(AR1756&gt;0,SUMIFS(AT$13:AT1756,AQ$13:AQ1756,"="&amp;AQ1756),"[x]")</f>
        <v>18713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391</v>
      </c>
      <c r="AU1757" s="94">
        <f>IF(AR1757&gt;0,SUMIFS(AT$13:AT1757,AQ$13:AQ1757,"="&amp;AQ1757),"[x]")</f>
        <v>19104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417</v>
      </c>
      <c r="AU1758" s="94">
        <f>IF(AR1758&gt;0,SUMIFS(AT$13:AT1758,AQ$13:AQ1758,"="&amp;AQ1758),"[x]")</f>
        <v>19521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443</v>
      </c>
      <c r="AU1759" s="94">
        <f>IF(AR1759&gt;0,SUMIFS(AT$13:AT1759,AQ$13:AQ1759,"="&amp;AQ1759),"[x]")</f>
        <v>19964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469</v>
      </c>
      <c r="AU1760" s="94">
        <f>IF(AR1760&gt;0,SUMIFS(AT$13:AT1760,AQ$13:AQ1760,"="&amp;AQ1760),"[x]")</f>
        <v>20433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495</v>
      </c>
      <c r="AU1761" s="94">
        <f>IF(AR1761&gt;0,SUMIFS(AT$13:AT1761,AQ$13:AQ1761,"="&amp;AQ1761),"[x]")</f>
        <v>20928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522</v>
      </c>
      <c r="AU1762" s="94">
        <f>IF(AR1762&gt;0,SUMIFS(AT$13:AT1762,AQ$13:AQ1762,"="&amp;AQ1762),"[x]")</f>
        <v>21450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548</v>
      </c>
      <c r="AU1763" s="94">
        <f>IF(AR1763&gt;0,SUMIFS(AT$13:AT1763,AQ$13:AQ1763,"="&amp;AQ1763),"[x]")</f>
        <v>21998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574</v>
      </c>
      <c r="AU1764" s="94">
        <f>IF(AR1764&gt;0,SUMIFS(AT$13:AT1764,AQ$13:AQ1764,"="&amp;AQ1764),"[x]")</f>
        <v>22572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600</v>
      </c>
      <c r="AU1765" s="94">
        <f>IF(AR1765&gt;0,SUMIFS(AT$13:AT1765,AQ$13:AQ1765,"="&amp;AQ1765),"[x]")</f>
        <v>23172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626</v>
      </c>
      <c r="AU1766" s="94">
        <f>IF(AR1766&gt;0,SUMIFS(AT$13:AT1766,AQ$13:AQ1766,"="&amp;AQ1766),"[x]")</f>
        <v>23798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652</v>
      </c>
      <c r="AU1767" s="94">
        <f>IF(AR1767&gt;0,SUMIFS(AT$13:AT1767,AQ$13:AQ1767,"="&amp;AQ1767),"[x]")</f>
        <v>24450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678</v>
      </c>
      <c r="AU1768" s="94">
        <f>IF(AR1768&gt;0,SUMIFS(AT$13:AT1768,AQ$13:AQ1768,"="&amp;AQ1768),"[x]")</f>
        <v>25128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704</v>
      </c>
      <c r="AU1769" s="94">
        <f>IF(AR1769&gt;0,SUMIFS(AT$13:AT1769,AQ$13:AQ1769,"="&amp;AQ1769),"[x]")</f>
        <v>25832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730</v>
      </c>
      <c r="AU1770" s="94">
        <f>IF(AR1770&gt;0,SUMIFS(AT$13:AT1770,AQ$13:AQ1770,"="&amp;AQ1770),"[x]")</f>
        <v>26562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757</v>
      </c>
      <c r="AU1771" s="94">
        <f>IF(AR1771&gt;0,SUMIFS(AT$13:AT1771,AQ$13:AQ1771,"="&amp;AQ1771),"[x]")</f>
        <v>27319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783</v>
      </c>
      <c r="AU1772" s="94">
        <f>IF(AR1772&gt;0,SUMIFS(AT$13:AT1772,AQ$13:AQ1772,"="&amp;AQ1772),"[x]")</f>
        <v>28102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809</v>
      </c>
      <c r="AU1773" s="94">
        <f>IF(AR1773&gt;0,SUMIFS(AT$13:AT1773,AQ$13:AQ1773,"="&amp;AQ1773),"[x]")</f>
        <v>28911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835</v>
      </c>
      <c r="AU1774" s="94">
        <f>IF(AR1774&gt;0,SUMIFS(AT$13:AT1774,AQ$13:AQ1774,"="&amp;AQ1774),"[x]")</f>
        <v>29746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469</v>
      </c>
      <c r="AU1775" s="94">
        <f>IF(AR1775&gt;0,SUMIFS(AT$13:AT1775,AQ$13:AQ1775,"="&amp;AQ1775),"[x]")</f>
        <v>30215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506</v>
      </c>
      <c r="AU1776" s="94">
        <f>IF(AR1776&gt;0,SUMIFS(AT$13:AT1776,AQ$13:AQ1776,"="&amp;AQ1776),"[x]")</f>
        <v>30721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542</v>
      </c>
      <c r="AU1777" s="94">
        <f>IF(AR1777&gt;0,SUMIFS(AT$13:AT1777,AQ$13:AQ1777,"="&amp;AQ1777),"[x]")</f>
        <v>31263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578</v>
      </c>
      <c r="AU1778" s="94">
        <f>IF(AR1778&gt;0,SUMIFS(AT$13:AT1778,AQ$13:AQ1778,"="&amp;AQ1778),"[x]")</f>
        <v>31841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614</v>
      </c>
      <c r="AU1779" s="94">
        <f>IF(AR1779&gt;0,SUMIFS(AT$13:AT1779,AQ$13:AQ1779,"="&amp;AQ1779),"[x]")</f>
        <v>32455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650</v>
      </c>
      <c r="AU1780" s="94">
        <f>IF(AR1780&gt;0,SUMIFS(AT$13:AT1780,AQ$13:AQ1780,"="&amp;AQ1780),"[x]")</f>
        <v>33105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686</v>
      </c>
      <c r="AU1781" s="94">
        <f>IF(AR1781&gt;0,SUMIFS(AT$13:AT1781,AQ$13:AQ1781,"="&amp;AQ1781),"[x]")</f>
        <v>33791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722</v>
      </c>
      <c r="AU1782" s="94">
        <f>IF(AR1782&gt;0,SUMIFS(AT$13:AT1782,AQ$13:AQ1782,"="&amp;AQ1782),"[x]")</f>
        <v>34513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759</v>
      </c>
      <c r="AU1783" s="94">
        <f>IF(AR1783&gt;0,SUMIFS(AT$13:AT1783,AQ$13:AQ1783,"="&amp;AQ1783),"[x]")</f>
        <v>35272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795</v>
      </c>
      <c r="AU1784" s="94">
        <f>IF(AR1784&gt;0,SUMIFS(AT$13:AT1784,AQ$13:AQ1784,"="&amp;AQ1784),"[x]")</f>
        <v>36067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831</v>
      </c>
      <c r="AU1785" s="94">
        <f>IF(AR1785&gt;0,SUMIFS(AT$13:AT1785,AQ$13:AQ1785,"="&amp;AQ1785),"[x]")</f>
        <v>36898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867</v>
      </c>
      <c r="AU1786" s="94">
        <f>IF(AR1786&gt;0,SUMIFS(AT$13:AT1786,AQ$13:AQ1786,"="&amp;AQ1786),"[x]")</f>
        <v>37765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903</v>
      </c>
      <c r="AU1787" s="94">
        <f>IF(AR1787&gt;0,SUMIFS(AT$13:AT1787,AQ$13:AQ1787,"="&amp;AQ1787),"[x]")</f>
        <v>38668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939</v>
      </c>
      <c r="AU1788" s="94">
        <f>IF(AR1788&gt;0,SUMIFS(AT$13:AT1788,AQ$13:AQ1788,"="&amp;AQ1788),"[x]")</f>
        <v>39607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976</v>
      </c>
      <c r="AU1789" s="94">
        <f>IF(AR1789&gt;0,SUMIFS(AT$13:AT1789,AQ$13:AQ1789,"="&amp;AQ1789),"[x]")</f>
        <v>40583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1012</v>
      </c>
      <c r="AU1790" s="94">
        <f>IF(AR1790&gt;0,SUMIFS(AT$13:AT1790,AQ$13:AQ1790,"="&amp;AQ1790),"[x]")</f>
        <v>41595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1048</v>
      </c>
      <c r="AU1791" s="94">
        <f>IF(AR1791&gt;0,SUMIFS(AT$13:AT1791,AQ$13:AQ1791,"="&amp;AQ1791),"[x]")</f>
        <v>42643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1084</v>
      </c>
      <c r="AU1792" s="94">
        <f>IF(AR1792&gt;0,SUMIFS(AT$13:AT1792,AQ$13:AQ1792,"="&amp;AQ1792),"[x]")</f>
        <v>43727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1120</v>
      </c>
      <c r="AU1793" s="94">
        <f>IF(AR1793&gt;0,SUMIFS(AT$13:AT1793,AQ$13:AQ1793,"="&amp;AQ1793),"[x]")</f>
        <v>44847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1156</v>
      </c>
      <c r="AU1794" s="94">
        <f>IF(AR1794&gt;0,SUMIFS(AT$13:AT1794,AQ$13:AQ1794,"="&amp;AQ1794),"[x]")</f>
        <v>46003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688</v>
      </c>
      <c r="AU1795" s="94">
        <f>IF(AR1795&gt;0,SUMIFS(AT$13:AT1795,AQ$13:AQ1795,"="&amp;AQ1795),"[x]")</f>
        <v>46691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725</v>
      </c>
      <c r="AU1796" s="94">
        <f>IF(AR1796&gt;0,SUMIFS(AT$13:AT1796,AQ$13:AQ1796,"="&amp;AQ1796),"[x]")</f>
        <v>47416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761</v>
      </c>
      <c r="AU1797" s="94">
        <f>IF(AR1797&gt;0,SUMIFS(AT$13:AT1797,AQ$13:AQ1797,"="&amp;AQ1797),"[x]")</f>
        <v>48177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797</v>
      </c>
      <c r="AU1798" s="94">
        <f>IF(AR1798&gt;0,SUMIFS(AT$13:AT1798,AQ$13:AQ1798,"="&amp;AQ1798),"[x]")</f>
        <v>48974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833</v>
      </c>
      <c r="AU1799" s="94">
        <f>IF(AR1799&gt;0,SUMIFS(AT$13:AT1799,AQ$13:AQ1799,"="&amp;AQ1799),"[x]")</f>
        <v>49807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870</v>
      </c>
      <c r="AU1800" s="94">
        <f>IF(AR1800&gt;0,SUMIFS(AT$13:AT1800,AQ$13:AQ1800,"="&amp;AQ1800),"[x]")</f>
        <v>50677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906</v>
      </c>
      <c r="AU1801" s="94">
        <f>IF(AR1801&gt;0,SUMIFS(AT$13:AT1801,AQ$13:AQ1801,"="&amp;AQ1801),"[x]")</f>
        <v>51583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942</v>
      </c>
      <c r="AU1802" s="94">
        <f>IF(AR1802&gt;0,SUMIFS(AT$13:AT1802,AQ$13:AQ1802,"="&amp;AQ1802),"[x]")</f>
        <v>52525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978</v>
      </c>
      <c r="AU1803" s="94">
        <f>IF(AR1803&gt;0,SUMIFS(AT$13:AT1803,AQ$13:AQ1803,"="&amp;AQ1803),"[x]")</f>
        <v>53503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1015</v>
      </c>
      <c r="AU1804" s="94">
        <f>IF(AR1804&gt;0,SUMIFS(AT$13:AT1804,AQ$13:AQ1804,"="&amp;AQ1804),"[x]")</f>
        <v>54518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1051</v>
      </c>
      <c r="AU1805" s="94">
        <f>IF(AR1805&gt;0,SUMIFS(AT$13:AT1805,AQ$13:AQ1805,"="&amp;AQ1805),"[x]")</f>
        <v>55569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1087</v>
      </c>
      <c r="AU1806" s="94">
        <f>IF(AR1806&gt;0,SUMIFS(AT$13:AT1806,AQ$13:AQ1806,"="&amp;AQ1806),"[x]")</f>
        <v>56656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1123</v>
      </c>
      <c r="AU1807" s="94">
        <f>IF(AR1807&gt;0,SUMIFS(AT$13:AT1807,AQ$13:AQ1807,"="&amp;AQ1807),"[x]")</f>
        <v>57779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1160</v>
      </c>
      <c r="AU1808" s="94">
        <f>IF(AR1808&gt;0,SUMIFS(AT$13:AT1808,AQ$13:AQ1808,"="&amp;AQ1808),"[x]")</f>
        <v>58939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1196</v>
      </c>
      <c r="AU1809" s="94">
        <f>IF(AR1809&gt;0,SUMIFS(AT$13:AT1809,AQ$13:AQ1809,"="&amp;AQ1809),"[x]")</f>
        <v>60135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1232</v>
      </c>
      <c r="AU1810" s="94">
        <f>IF(AR1810&gt;0,SUMIFS(AT$13:AT1810,AQ$13:AQ1810,"="&amp;AQ1810),"[x]")</f>
        <v>61367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1268</v>
      </c>
      <c r="AU1811" s="94">
        <f>IF(AR1811&gt;0,SUMIFS(AT$13:AT1811,AQ$13:AQ1811,"="&amp;AQ1811),"[x]")</f>
        <v>62635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1305</v>
      </c>
      <c r="AU1812" s="94">
        <f>IF(AR1812&gt;0,SUMIFS(AT$13:AT1812,AQ$13:AQ1812,"="&amp;AQ1812),"[x]")</f>
        <v>63940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1341</v>
      </c>
      <c r="AU1813" s="94">
        <f>IF(AR1813&gt;0,SUMIFS(AT$13:AT1813,AQ$13:AQ1813,"="&amp;AQ1813),"[x]")</f>
        <v>65281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1377</v>
      </c>
      <c r="AU1814" s="94">
        <f>IF(AR1814&gt;0,SUMIFS(AT$13:AT1814,AQ$13:AQ1814,"="&amp;AQ1814),"[x]")</f>
        <v>66658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1413</v>
      </c>
      <c r="AU1815" s="94">
        <f>IF(AR1815&gt;0,SUMIFS(AT$13:AT1815,AQ$13:AQ1815,"="&amp;AQ1815),"[x]")</f>
        <v>68071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1450</v>
      </c>
      <c r="AU1816" s="94">
        <f>IF(AR1816&gt;0,SUMIFS(AT$13:AT1816,AQ$13:AQ1816,"="&amp;AQ1816),"[x]")</f>
        <v>69521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1486</v>
      </c>
      <c r="AU1817" s="94">
        <f>IF(AR1817&gt;0,SUMIFS(AT$13:AT1817,AQ$13:AQ1817,"="&amp;AQ1817),"[x]")</f>
        <v>71007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1522</v>
      </c>
      <c r="AU1818" s="94">
        <f>IF(AR1818&gt;0,SUMIFS(AT$13:AT1818,AQ$13:AQ1818,"="&amp;AQ1818),"[x]")</f>
        <v>72529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1558</v>
      </c>
      <c r="AU1819" s="94">
        <f>IF(AR1819&gt;0,SUMIFS(AT$13:AT1819,AQ$13:AQ1819,"="&amp;AQ1819),"[x]")</f>
        <v>74087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1595</v>
      </c>
      <c r="AU1820" s="94">
        <f>IF(AR1820&gt;0,SUMIFS(AT$13:AT1820,AQ$13:AQ1820,"="&amp;AQ1820),"[x]")</f>
        <v>75682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1631</v>
      </c>
      <c r="AU1821" s="94">
        <f>IF(AR1821&gt;0,SUMIFS(AT$13:AT1821,AQ$13:AQ1821,"="&amp;AQ1821),"[x]")</f>
        <v>77313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1667</v>
      </c>
      <c r="AU1822" s="94">
        <f>IF(AR1822&gt;0,SUMIFS(AT$13:AT1822,AQ$13:AQ1822,"="&amp;AQ1822),"[x]")</f>
        <v>78980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1703</v>
      </c>
      <c r="AU1823" s="94">
        <f>IF(AR1823&gt;0,SUMIFS(AT$13:AT1823,AQ$13:AQ1823,"="&amp;AQ1823),"[x]")</f>
        <v>80683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1740</v>
      </c>
      <c r="AU1824" s="94">
        <f>IF(AR1824&gt;0,SUMIFS(AT$13:AT1824,AQ$13:AQ1824,"="&amp;AQ1824),"[x]")</f>
        <v>82423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2</v>
      </c>
      <c r="AU1826" s="94">
        <f>IF(AR1826&gt;0,SUMIFS(AT$13:AT1826,AQ$13:AQ1826,"="&amp;AQ1826),"[x]")</f>
        <v>2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4</v>
      </c>
      <c r="AU1827" s="94">
        <f>IF(AR1827&gt;0,SUMIFS(AT$13:AT1827,AQ$13:AQ1827,"="&amp;AQ1827),"[x]")</f>
        <v>6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6</v>
      </c>
      <c r="AU1828" s="94">
        <f>IF(AR1828&gt;0,SUMIFS(AT$13:AT1828,AQ$13:AQ1828,"="&amp;AQ1828),"[x]")</f>
        <v>12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9</v>
      </c>
      <c r="AU1829" s="94">
        <f>IF(AR1829&gt;0,SUMIFS(AT$13:AT1829,AQ$13:AQ1829,"="&amp;AQ1829),"[x]")</f>
        <v>21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11</v>
      </c>
      <c r="AU1830" s="94">
        <f>IF(AR1830&gt;0,SUMIFS(AT$13:AT1830,AQ$13:AQ1830,"="&amp;AQ1830),"[x]")</f>
        <v>32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13</v>
      </c>
      <c r="AU1831" s="94">
        <f>IF(AR1831&gt;0,SUMIFS(AT$13:AT1831,AQ$13:AQ1831,"="&amp;AQ1831),"[x]")</f>
        <v>45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15</v>
      </c>
      <c r="AU1832" s="94">
        <f>IF(AR1832&gt;0,SUMIFS(AT$13:AT1832,AQ$13:AQ1832,"="&amp;AQ1832),"[x]")</f>
        <v>60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18</v>
      </c>
      <c r="AU1833" s="94">
        <f>IF(AR1833&gt;0,SUMIFS(AT$13:AT1833,AQ$13:AQ1833,"="&amp;AQ1833),"[x]")</f>
        <v>78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20</v>
      </c>
      <c r="AU1834" s="94">
        <f>IF(AR1834&gt;0,SUMIFS(AT$13:AT1834,AQ$13:AQ1834,"="&amp;AQ1834),"[x]")</f>
        <v>98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22</v>
      </c>
      <c r="AU1835" s="94">
        <f>IF(AR1835&gt;0,SUMIFS(AT$13:AT1835,AQ$13:AQ1835,"="&amp;AQ1835),"[x]")</f>
        <v>120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25</v>
      </c>
      <c r="AU1836" s="94">
        <f>IF(AR1836&gt;0,SUMIFS(AT$13:AT1836,AQ$13:AQ1836,"="&amp;AQ1836),"[x]")</f>
        <v>145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27</v>
      </c>
      <c r="AU1837" s="94">
        <f>IF(AR1837&gt;0,SUMIFS(AT$13:AT1837,AQ$13:AQ1837,"="&amp;AQ1837),"[x]")</f>
        <v>172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29</v>
      </c>
      <c r="AU1838" s="94">
        <f>IF(AR1838&gt;0,SUMIFS(AT$13:AT1838,AQ$13:AQ1838,"="&amp;AQ1838),"[x]")</f>
        <v>201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31</v>
      </c>
      <c r="AU1839" s="94">
        <f>IF(AR1839&gt;0,SUMIFS(AT$13:AT1839,AQ$13:AQ1839,"="&amp;AQ1839),"[x]")</f>
        <v>232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34</v>
      </c>
      <c r="AU1840" s="94">
        <f>IF(AR1840&gt;0,SUMIFS(AT$13:AT1840,AQ$13:AQ1840,"="&amp;AQ1840),"[x]")</f>
        <v>266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36</v>
      </c>
      <c r="AU1841" s="94">
        <f>IF(AR1841&gt;0,SUMIFS(AT$13:AT1841,AQ$13:AQ1841,"="&amp;AQ1841),"[x]")</f>
        <v>302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38</v>
      </c>
      <c r="AU1842" s="94">
        <f>IF(AR1842&gt;0,SUMIFS(AT$13:AT1842,AQ$13:AQ1842,"="&amp;AQ1842),"[x]")</f>
        <v>340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41</v>
      </c>
      <c r="AU1843" s="94">
        <f>IF(AR1843&gt;0,SUMIFS(AT$13:AT1843,AQ$13:AQ1843,"="&amp;AQ1843),"[x]")</f>
        <v>381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43</v>
      </c>
      <c r="AU1844" s="94">
        <f>IF(AR1844&gt;0,SUMIFS(AT$13:AT1844,AQ$13:AQ1844,"="&amp;AQ1844),"[x]")</f>
        <v>424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45</v>
      </c>
      <c r="AU1845" s="94">
        <f>IF(AR1845&gt;0,SUMIFS(AT$13:AT1845,AQ$13:AQ1845,"="&amp;AQ1845),"[x]")</f>
        <v>469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47</v>
      </c>
      <c r="AU1846" s="94">
        <f>IF(AR1846&gt;0,SUMIFS(AT$13:AT1846,AQ$13:AQ1846,"="&amp;AQ1846),"[x]")</f>
        <v>516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50</v>
      </c>
      <c r="AU1847" s="94">
        <f>IF(AR1847&gt;0,SUMIFS(AT$13:AT1847,AQ$13:AQ1847,"="&amp;AQ1847),"[x]")</f>
        <v>566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52</v>
      </c>
      <c r="AU1848" s="94">
        <f>IF(AR1848&gt;0,SUMIFS(AT$13:AT1848,AQ$13:AQ1848,"="&amp;AQ1848),"[x]")</f>
        <v>618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54</v>
      </c>
      <c r="AU1849" s="94">
        <f>IF(AR1849&gt;0,SUMIFS(AT$13:AT1849,AQ$13:AQ1849,"="&amp;AQ1849),"[x]")</f>
        <v>672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57</v>
      </c>
      <c r="AU1850" s="94">
        <f>IF(AR1850&gt;0,SUMIFS(AT$13:AT1850,AQ$13:AQ1850,"="&amp;AQ1850),"[x]")</f>
        <v>729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59</v>
      </c>
      <c r="AU1851" s="94">
        <f>IF(AR1851&gt;0,SUMIFS(AT$13:AT1851,AQ$13:AQ1851,"="&amp;AQ1851),"[x]")</f>
        <v>788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61</v>
      </c>
      <c r="AU1852" s="94">
        <f>IF(AR1852&gt;0,SUMIFS(AT$13:AT1852,AQ$13:AQ1852,"="&amp;AQ1852),"[x]")</f>
        <v>849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63</v>
      </c>
      <c r="AU1853" s="94">
        <f>IF(AR1853&gt;0,SUMIFS(AT$13:AT1853,AQ$13:AQ1853,"="&amp;AQ1853),"[x]")</f>
        <v>912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66</v>
      </c>
      <c r="AU1854" s="94">
        <f>IF(AR1854&gt;0,SUMIFS(AT$13:AT1854,AQ$13:AQ1854,"="&amp;AQ1854),"[x]")</f>
        <v>978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68</v>
      </c>
      <c r="AU1855" s="94">
        <f>IF(AR1855&gt;0,SUMIFS(AT$13:AT1855,AQ$13:AQ1855,"="&amp;AQ1855),"[x]")</f>
        <v>1046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70</v>
      </c>
      <c r="AU1856" s="94">
        <f>IF(AR1856&gt;0,SUMIFS(AT$13:AT1856,AQ$13:AQ1856,"="&amp;AQ1856),"[x]")</f>
        <v>1116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73</v>
      </c>
      <c r="AU1857" s="94">
        <f>IF(AR1857&gt;0,SUMIFS(AT$13:AT1857,AQ$13:AQ1857,"="&amp;AQ1857),"[x]")</f>
        <v>1189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75</v>
      </c>
      <c r="AU1858" s="94">
        <f>IF(AR1858&gt;0,SUMIFS(AT$13:AT1858,AQ$13:AQ1858,"="&amp;AQ1858),"[x]")</f>
        <v>1264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77</v>
      </c>
      <c r="AU1859" s="94">
        <f>IF(AR1859&gt;0,SUMIFS(AT$13:AT1859,AQ$13:AQ1859,"="&amp;AQ1859),"[x]")</f>
        <v>1341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79</v>
      </c>
      <c r="AU1860" s="94">
        <f>IF(AR1860&gt;0,SUMIFS(AT$13:AT1860,AQ$13:AQ1860,"="&amp;AQ1860),"[x]")</f>
        <v>1420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82</v>
      </c>
      <c r="AU1861" s="94">
        <f>IF(AR1861&gt;0,SUMIFS(AT$13:AT1861,AQ$13:AQ1861,"="&amp;AQ1861),"[x]")</f>
        <v>1502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84</v>
      </c>
      <c r="AU1862" s="94">
        <f>IF(AR1862&gt;0,SUMIFS(AT$13:AT1862,AQ$13:AQ1862,"="&amp;AQ1862),"[x]")</f>
        <v>1586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86</v>
      </c>
      <c r="AU1863" s="94">
        <f>IF(AR1863&gt;0,SUMIFS(AT$13:AT1863,AQ$13:AQ1863,"="&amp;AQ1863),"[x]")</f>
        <v>1672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89</v>
      </c>
      <c r="AU1864" s="94">
        <f>IF(AR1864&gt;0,SUMIFS(AT$13:AT1864,AQ$13:AQ1864,"="&amp;AQ1864),"[x]")</f>
        <v>1761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91</v>
      </c>
      <c r="AU1865" s="94">
        <f>IF(AR1865&gt;0,SUMIFS(AT$13:AT1865,AQ$13:AQ1865,"="&amp;AQ1865),"[x]")</f>
        <v>1852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41</v>
      </c>
      <c r="AU1866" s="94">
        <f>IF(AR1866&gt;0,SUMIFS(AT$13:AT1866,AQ$13:AQ1866,"="&amp;AQ1866),"[x]")</f>
        <v>1893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49</v>
      </c>
      <c r="AU1867" s="94">
        <f>IF(AR1867&gt;0,SUMIFS(AT$13:AT1867,AQ$13:AQ1867,"="&amp;AQ1867),"[x]")</f>
        <v>1942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58</v>
      </c>
      <c r="AU1868" s="94">
        <f>IF(AR1868&gt;0,SUMIFS(AT$13:AT1868,AQ$13:AQ1868,"="&amp;AQ1868),"[x]")</f>
        <v>2000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66</v>
      </c>
      <c r="AU1869" s="94">
        <f>IF(AR1869&gt;0,SUMIFS(AT$13:AT1869,AQ$13:AQ1869,"="&amp;AQ1869),"[x]")</f>
        <v>2066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74</v>
      </c>
      <c r="AU1870" s="94">
        <f>IF(AR1870&gt;0,SUMIFS(AT$13:AT1870,AQ$13:AQ1870,"="&amp;AQ1870),"[x]")</f>
        <v>2140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83</v>
      </c>
      <c r="AU1871" s="94">
        <f>IF(AR1871&gt;0,SUMIFS(AT$13:AT1871,AQ$13:AQ1871,"="&amp;AQ1871),"[x]")</f>
        <v>2223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91</v>
      </c>
      <c r="AU1872" s="94">
        <f>IF(AR1872&gt;0,SUMIFS(AT$13:AT1872,AQ$13:AQ1872,"="&amp;AQ1872),"[x]")</f>
        <v>2314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99</v>
      </c>
      <c r="AU1873" s="94">
        <f>IF(AR1873&gt;0,SUMIFS(AT$13:AT1873,AQ$13:AQ1873,"="&amp;AQ1873),"[x]")</f>
        <v>2413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108</v>
      </c>
      <c r="AU1874" s="94">
        <f>IF(AR1874&gt;0,SUMIFS(AT$13:AT1874,AQ$13:AQ1874,"="&amp;AQ1874),"[x]")</f>
        <v>2521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116</v>
      </c>
      <c r="AU1875" s="94">
        <f>IF(AR1875&gt;0,SUMIFS(AT$13:AT1875,AQ$13:AQ1875,"="&amp;AQ1875),"[x]")</f>
        <v>2637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124</v>
      </c>
      <c r="AU1876" s="94">
        <f>IF(AR1876&gt;0,SUMIFS(AT$13:AT1876,AQ$13:AQ1876,"="&amp;AQ1876),"[x]")</f>
        <v>2761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133</v>
      </c>
      <c r="AU1877" s="94">
        <f>IF(AR1877&gt;0,SUMIFS(AT$13:AT1877,AQ$13:AQ1877,"="&amp;AQ1877),"[x]")</f>
        <v>2894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141</v>
      </c>
      <c r="AU1878" s="94">
        <f>IF(AR1878&gt;0,SUMIFS(AT$13:AT1878,AQ$13:AQ1878,"="&amp;AQ1878),"[x]")</f>
        <v>3035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149</v>
      </c>
      <c r="AU1879" s="94">
        <f>IF(AR1879&gt;0,SUMIFS(AT$13:AT1879,AQ$13:AQ1879,"="&amp;AQ1879),"[x]")</f>
        <v>3184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158</v>
      </c>
      <c r="AU1880" s="94">
        <f>IF(AR1880&gt;0,SUMIFS(AT$13:AT1880,AQ$13:AQ1880,"="&amp;AQ1880),"[x]")</f>
        <v>3342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166</v>
      </c>
      <c r="AU1881" s="94">
        <f>IF(AR1881&gt;0,SUMIFS(AT$13:AT1881,AQ$13:AQ1881,"="&amp;AQ1881),"[x]")</f>
        <v>3508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174</v>
      </c>
      <c r="AU1882" s="94">
        <f>IF(AR1882&gt;0,SUMIFS(AT$13:AT1882,AQ$13:AQ1882,"="&amp;AQ1882),"[x]")</f>
        <v>3682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183</v>
      </c>
      <c r="AU1883" s="94">
        <f>IF(AR1883&gt;0,SUMIFS(AT$13:AT1883,AQ$13:AQ1883,"="&amp;AQ1883),"[x]")</f>
        <v>3865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191</v>
      </c>
      <c r="AU1884" s="94">
        <f>IF(AR1884&gt;0,SUMIFS(AT$13:AT1884,AQ$13:AQ1884,"="&amp;AQ1884),"[x]")</f>
        <v>4056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199</v>
      </c>
      <c r="AU1885" s="94">
        <f>IF(AR1885&gt;0,SUMIFS(AT$13:AT1885,AQ$13:AQ1885,"="&amp;AQ1885),"[x]")</f>
        <v>4255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208</v>
      </c>
      <c r="AU1886" s="94">
        <f>IF(AR1886&gt;0,SUMIFS(AT$13:AT1886,AQ$13:AQ1886,"="&amp;AQ1886),"[x]")</f>
        <v>4463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216</v>
      </c>
      <c r="AU1887" s="94">
        <f>IF(AR1887&gt;0,SUMIFS(AT$13:AT1887,AQ$13:AQ1887,"="&amp;AQ1887),"[x]")</f>
        <v>4679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224</v>
      </c>
      <c r="AU1888" s="94">
        <f>IF(AR1888&gt;0,SUMIFS(AT$13:AT1888,AQ$13:AQ1888,"="&amp;AQ1888),"[x]")</f>
        <v>4903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233</v>
      </c>
      <c r="AU1889" s="94">
        <f>IF(AR1889&gt;0,SUMIFS(AT$13:AT1889,AQ$13:AQ1889,"="&amp;AQ1889),"[x]")</f>
        <v>5136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241</v>
      </c>
      <c r="AU1890" s="94">
        <f>IF(AR1890&gt;0,SUMIFS(AT$13:AT1890,AQ$13:AQ1890,"="&amp;AQ1890),"[x]")</f>
        <v>5377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249</v>
      </c>
      <c r="AU1891" s="94">
        <f>IF(AR1891&gt;0,SUMIFS(AT$13:AT1891,AQ$13:AQ1891,"="&amp;AQ1891),"[x]")</f>
        <v>5626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258</v>
      </c>
      <c r="AU1892" s="94">
        <f>IF(AR1892&gt;0,SUMIFS(AT$13:AT1892,AQ$13:AQ1892,"="&amp;AQ1892),"[x]")</f>
        <v>5884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266</v>
      </c>
      <c r="AU1893" s="94">
        <f>IF(AR1893&gt;0,SUMIFS(AT$13:AT1893,AQ$13:AQ1893,"="&amp;AQ1893),"[x]")</f>
        <v>6150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274</v>
      </c>
      <c r="AU1894" s="94">
        <f>IF(AR1894&gt;0,SUMIFS(AT$13:AT1894,AQ$13:AQ1894,"="&amp;AQ1894),"[x]")</f>
        <v>6424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283</v>
      </c>
      <c r="AU1895" s="94">
        <f>IF(AR1895&gt;0,SUMIFS(AT$13:AT1895,AQ$13:AQ1895,"="&amp;AQ1895),"[x]")</f>
        <v>6707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291</v>
      </c>
      <c r="AU1896" s="94">
        <f>IF(AR1896&gt;0,SUMIFS(AT$13:AT1896,AQ$13:AQ1896,"="&amp;AQ1896),"[x]")</f>
        <v>6998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299</v>
      </c>
      <c r="AU1897" s="94">
        <f>IF(AR1897&gt;0,SUMIFS(AT$13:AT1897,AQ$13:AQ1897,"="&amp;AQ1897),"[x]")</f>
        <v>7297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308</v>
      </c>
      <c r="AU1898" s="94">
        <f>IF(AR1898&gt;0,SUMIFS(AT$13:AT1898,AQ$13:AQ1898,"="&amp;AQ1898),"[x]")</f>
        <v>7605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316</v>
      </c>
      <c r="AU1899" s="94">
        <f>IF(AR1899&gt;0,SUMIFS(AT$13:AT1899,AQ$13:AQ1899,"="&amp;AQ1899),"[x]")</f>
        <v>7921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324</v>
      </c>
      <c r="AU1900" s="94">
        <f>IF(AR1900&gt;0,SUMIFS(AT$13:AT1900,AQ$13:AQ1900,"="&amp;AQ1900),"[x]")</f>
        <v>8245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333</v>
      </c>
      <c r="AU1901" s="94">
        <f>IF(AR1901&gt;0,SUMIFS(AT$13:AT1901,AQ$13:AQ1901,"="&amp;AQ1901),"[x]")</f>
        <v>8578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341</v>
      </c>
      <c r="AU1902" s="94">
        <f>IF(AR1902&gt;0,SUMIFS(AT$13:AT1902,AQ$13:AQ1902,"="&amp;AQ1902),"[x]")</f>
        <v>8919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349</v>
      </c>
      <c r="AU1903" s="94">
        <f>IF(AR1903&gt;0,SUMIFS(AT$13:AT1903,AQ$13:AQ1903,"="&amp;AQ1903),"[x]")</f>
        <v>9268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358</v>
      </c>
      <c r="AU1904" s="94">
        <f>IF(AR1904&gt;0,SUMIFS(AT$13:AT1904,AQ$13:AQ1904,"="&amp;AQ1904),"[x]")</f>
        <v>9626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366</v>
      </c>
      <c r="AU1905" s="94">
        <f>IF(AR1905&gt;0,SUMIFS(AT$13:AT1905,AQ$13:AQ1905,"="&amp;AQ1905),"[x]")</f>
        <v>9992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188</v>
      </c>
      <c r="AU1906" s="94">
        <f>IF(AR1906&gt;0,SUMIFS(AT$13:AT1906,AQ$13:AQ1906,"="&amp;AQ1906),"[x]")</f>
        <v>10180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203</v>
      </c>
      <c r="AU1907" s="94">
        <f>IF(AR1907&gt;0,SUMIFS(AT$13:AT1907,AQ$13:AQ1907,"="&amp;AQ1907),"[x]")</f>
        <v>10383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217</v>
      </c>
      <c r="AU1908" s="94">
        <f>IF(AR1908&gt;0,SUMIFS(AT$13:AT1908,AQ$13:AQ1908,"="&amp;AQ1908),"[x]")</f>
        <v>10600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232</v>
      </c>
      <c r="AU1909" s="94">
        <f>IF(AR1909&gt;0,SUMIFS(AT$13:AT1909,AQ$13:AQ1909,"="&amp;AQ1909),"[x]")</f>
        <v>10832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246</v>
      </c>
      <c r="AU1910" s="94">
        <f>IF(AR1910&gt;0,SUMIFS(AT$13:AT1910,AQ$13:AQ1910,"="&amp;AQ1910),"[x]")</f>
        <v>11078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261</v>
      </c>
      <c r="AU1911" s="94">
        <f>IF(AR1911&gt;0,SUMIFS(AT$13:AT1911,AQ$13:AQ1911,"="&amp;AQ1911),"[x]")</f>
        <v>11339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275</v>
      </c>
      <c r="AU1912" s="94">
        <f>IF(AR1912&gt;0,SUMIFS(AT$13:AT1912,AQ$13:AQ1912,"="&amp;AQ1912),"[x]")</f>
        <v>11614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290</v>
      </c>
      <c r="AU1913" s="94">
        <f>IF(AR1913&gt;0,SUMIFS(AT$13:AT1913,AQ$13:AQ1913,"="&amp;AQ1913),"[x]")</f>
        <v>11904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304</v>
      </c>
      <c r="AU1914" s="94">
        <f>IF(AR1914&gt;0,SUMIFS(AT$13:AT1914,AQ$13:AQ1914,"="&amp;AQ1914),"[x]")</f>
        <v>12208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319</v>
      </c>
      <c r="AU1915" s="94">
        <f>IF(AR1915&gt;0,SUMIFS(AT$13:AT1915,AQ$13:AQ1915,"="&amp;AQ1915),"[x]")</f>
        <v>12527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333</v>
      </c>
      <c r="AU1916" s="94">
        <f>IF(AR1916&gt;0,SUMIFS(AT$13:AT1916,AQ$13:AQ1916,"="&amp;AQ1916),"[x]")</f>
        <v>12860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348</v>
      </c>
      <c r="AU1917" s="94">
        <f>IF(AR1917&gt;0,SUMIFS(AT$13:AT1917,AQ$13:AQ1917,"="&amp;AQ1917),"[x]")</f>
        <v>13208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362</v>
      </c>
      <c r="AU1918" s="94">
        <f>IF(AR1918&gt;0,SUMIFS(AT$13:AT1918,AQ$13:AQ1918,"="&amp;AQ1918),"[x]")</f>
        <v>13570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377</v>
      </c>
      <c r="AU1919" s="94">
        <f>IF(AR1919&gt;0,SUMIFS(AT$13:AT1919,AQ$13:AQ1919,"="&amp;AQ1919),"[x]")</f>
        <v>13947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391</v>
      </c>
      <c r="AU1920" s="94">
        <f>IF(AR1920&gt;0,SUMIFS(AT$13:AT1920,AQ$13:AQ1920,"="&amp;AQ1920),"[x]")</f>
        <v>14338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406</v>
      </c>
      <c r="AU1921" s="94">
        <f>IF(AR1921&gt;0,SUMIFS(AT$13:AT1921,AQ$13:AQ1921,"="&amp;AQ1921),"[x]")</f>
        <v>14744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420</v>
      </c>
      <c r="AU1922" s="94">
        <f>IF(AR1922&gt;0,SUMIFS(AT$13:AT1922,AQ$13:AQ1922,"="&amp;AQ1922),"[x]")</f>
        <v>15164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435</v>
      </c>
      <c r="AU1923" s="94">
        <f>IF(AR1923&gt;0,SUMIFS(AT$13:AT1923,AQ$13:AQ1923,"="&amp;AQ1923),"[x]")</f>
        <v>15599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449</v>
      </c>
      <c r="AU1924" s="94">
        <f>IF(AR1924&gt;0,SUMIFS(AT$13:AT1924,AQ$13:AQ1924,"="&amp;AQ1924),"[x]")</f>
        <v>16048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464</v>
      </c>
      <c r="AU1925" s="94">
        <f>IF(AR1925&gt;0,SUMIFS(AT$13:AT1925,AQ$13:AQ1925,"="&amp;AQ1925),"[x]")</f>
        <v>16512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261</v>
      </c>
      <c r="AU1926" s="94">
        <f>IF(AR1926&gt;0,SUMIFS(AT$13:AT1926,AQ$13:AQ1926,"="&amp;AQ1926),"[x]")</f>
        <v>16773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281</v>
      </c>
      <c r="AU1927" s="94">
        <f>IF(AR1927&gt;0,SUMIFS(AT$13:AT1927,AQ$13:AQ1927,"="&amp;AQ1927),"[x]")</f>
        <v>17054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301</v>
      </c>
      <c r="AU1928" s="94">
        <f>IF(AR1928&gt;0,SUMIFS(AT$13:AT1928,AQ$13:AQ1928,"="&amp;AQ1928),"[x]")</f>
        <v>17355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321</v>
      </c>
      <c r="AU1929" s="94">
        <f>IF(AR1929&gt;0,SUMIFS(AT$13:AT1929,AQ$13:AQ1929,"="&amp;AQ1929),"[x]")</f>
        <v>17676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341</v>
      </c>
      <c r="AU1930" s="94">
        <f>IF(AR1930&gt;0,SUMIFS(AT$13:AT1930,AQ$13:AQ1930,"="&amp;AQ1930),"[x]")</f>
        <v>18017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361</v>
      </c>
      <c r="AU1931" s="94">
        <f>IF(AR1931&gt;0,SUMIFS(AT$13:AT1931,AQ$13:AQ1931,"="&amp;AQ1931),"[x]")</f>
        <v>18378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381</v>
      </c>
      <c r="AU1932" s="94">
        <f>IF(AR1932&gt;0,SUMIFS(AT$13:AT1932,AQ$13:AQ1932,"="&amp;AQ1932),"[x]")</f>
        <v>18759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401</v>
      </c>
      <c r="AU1933" s="94">
        <f>IF(AR1933&gt;0,SUMIFS(AT$13:AT1933,AQ$13:AQ1933,"="&amp;AQ1933),"[x]")</f>
        <v>19160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421</v>
      </c>
      <c r="AU1934" s="94">
        <f>IF(AR1934&gt;0,SUMIFS(AT$13:AT1934,AQ$13:AQ1934,"="&amp;AQ1934),"[x]")</f>
        <v>19581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441</v>
      </c>
      <c r="AU1935" s="94">
        <f>IF(AR1935&gt;0,SUMIFS(AT$13:AT1935,AQ$13:AQ1935,"="&amp;AQ1935),"[x]")</f>
        <v>20022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461</v>
      </c>
      <c r="AU1936" s="94">
        <f>IF(AR1936&gt;0,SUMIFS(AT$13:AT1936,AQ$13:AQ1936,"="&amp;AQ1936),"[x]")</f>
        <v>20483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481</v>
      </c>
      <c r="AU1937" s="94">
        <f>IF(AR1937&gt;0,SUMIFS(AT$13:AT1937,AQ$13:AQ1937,"="&amp;AQ1937),"[x]")</f>
        <v>20964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502</v>
      </c>
      <c r="AU1938" s="94">
        <f>IF(AR1938&gt;0,SUMIFS(AT$13:AT1938,AQ$13:AQ1938,"="&amp;AQ1938),"[x]")</f>
        <v>21466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522</v>
      </c>
      <c r="AU1939" s="94">
        <f>IF(AR1939&gt;0,SUMIFS(AT$13:AT1939,AQ$13:AQ1939,"="&amp;AQ1939),"[x]")</f>
        <v>21988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542</v>
      </c>
      <c r="AU1940" s="94">
        <f>IF(AR1940&gt;0,SUMIFS(AT$13:AT1940,AQ$13:AQ1940,"="&amp;AQ1940),"[x]")</f>
        <v>22530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562</v>
      </c>
      <c r="AU1941" s="94">
        <f>IF(AR1941&gt;0,SUMIFS(AT$13:AT1941,AQ$13:AQ1941,"="&amp;AQ1941),"[x]")</f>
        <v>23092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582</v>
      </c>
      <c r="AU1942" s="94">
        <f>IF(AR1942&gt;0,SUMIFS(AT$13:AT1942,AQ$13:AQ1942,"="&amp;AQ1942),"[x]")</f>
        <v>23674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602</v>
      </c>
      <c r="AU1943" s="94">
        <f>IF(AR1943&gt;0,SUMIFS(AT$13:AT1943,AQ$13:AQ1943,"="&amp;AQ1943),"[x]")</f>
        <v>24276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622</v>
      </c>
      <c r="AU1944" s="94">
        <f>IF(AR1944&gt;0,SUMIFS(AT$13:AT1944,AQ$13:AQ1944,"="&amp;AQ1944),"[x]")</f>
        <v>24898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642</v>
      </c>
      <c r="AU1945" s="94">
        <f>IF(AR1945&gt;0,SUMIFS(AT$13:AT1945,AQ$13:AQ1945,"="&amp;AQ1945),"[x]")</f>
        <v>25540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382</v>
      </c>
      <c r="AU1946" s="94">
        <f>IF(AR1946&gt;0,SUMIFS(AT$13:AT1946,AQ$13:AQ1946,"="&amp;AQ1946),"[x]")</f>
        <v>25922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402</v>
      </c>
      <c r="AU1947" s="94">
        <f>IF(AR1947&gt;0,SUMIFS(AT$13:AT1947,AQ$13:AQ1947,"="&amp;AQ1947),"[x]")</f>
        <v>26324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422</v>
      </c>
      <c r="AU1948" s="94">
        <f>IF(AR1948&gt;0,SUMIFS(AT$13:AT1948,AQ$13:AQ1948,"="&amp;AQ1948),"[x]")</f>
        <v>26746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443</v>
      </c>
      <c r="AU1949" s="94">
        <f>IF(AR1949&gt;0,SUMIFS(AT$13:AT1949,AQ$13:AQ1949,"="&amp;AQ1949),"[x]")</f>
        <v>27189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463</v>
      </c>
      <c r="AU1950" s="94">
        <f>IF(AR1950&gt;0,SUMIFS(AT$13:AT1950,AQ$13:AQ1950,"="&amp;AQ1950),"[x]")</f>
        <v>27652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483</v>
      </c>
      <c r="AU1951" s="94">
        <f>IF(AR1951&gt;0,SUMIFS(AT$13:AT1951,AQ$13:AQ1951,"="&amp;AQ1951),"[x]")</f>
        <v>28135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503</v>
      </c>
      <c r="AU1952" s="94">
        <f>IF(AR1952&gt;0,SUMIFS(AT$13:AT1952,AQ$13:AQ1952,"="&amp;AQ1952),"[x]")</f>
        <v>28638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523</v>
      </c>
      <c r="AU1953" s="94">
        <f>IF(AR1953&gt;0,SUMIFS(AT$13:AT1953,AQ$13:AQ1953,"="&amp;AQ1953),"[x]")</f>
        <v>29161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543</v>
      </c>
      <c r="AU1954" s="94">
        <f>IF(AR1954&gt;0,SUMIFS(AT$13:AT1954,AQ$13:AQ1954,"="&amp;AQ1954),"[x]")</f>
        <v>29704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563</v>
      </c>
      <c r="AU1955" s="94">
        <f>IF(AR1955&gt;0,SUMIFS(AT$13:AT1955,AQ$13:AQ1955,"="&amp;AQ1955),"[x]")</f>
        <v>30267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584</v>
      </c>
      <c r="AU1956" s="94">
        <f>IF(AR1956&gt;0,SUMIFS(AT$13:AT1956,AQ$13:AQ1956,"="&amp;AQ1956),"[x]")</f>
        <v>30851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604</v>
      </c>
      <c r="AU1957" s="94">
        <f>IF(AR1957&gt;0,SUMIFS(AT$13:AT1957,AQ$13:AQ1957,"="&amp;AQ1957),"[x]")</f>
        <v>31455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624</v>
      </c>
      <c r="AU1958" s="94">
        <f>IF(AR1958&gt;0,SUMIFS(AT$13:AT1958,AQ$13:AQ1958,"="&amp;AQ1958),"[x]")</f>
        <v>32079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644</v>
      </c>
      <c r="AU1959" s="94">
        <f>IF(AR1959&gt;0,SUMIFS(AT$13:AT1959,AQ$13:AQ1959,"="&amp;AQ1959),"[x]")</f>
        <v>32723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664</v>
      </c>
      <c r="AU1960" s="94">
        <f>IF(AR1960&gt;0,SUMIFS(AT$13:AT1960,AQ$13:AQ1960,"="&amp;AQ1960),"[x]")</f>
        <v>33387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684</v>
      </c>
      <c r="AU1961" s="94">
        <f>IF(AR1961&gt;0,SUMIFS(AT$13:AT1961,AQ$13:AQ1961,"="&amp;AQ1961),"[x]")</f>
        <v>34071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704</v>
      </c>
      <c r="AU1962" s="94">
        <f>IF(AR1962&gt;0,SUMIFS(AT$13:AT1962,AQ$13:AQ1962,"="&amp;AQ1962),"[x]")</f>
        <v>34775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725</v>
      </c>
      <c r="AU1963" s="94">
        <f>IF(AR1963&gt;0,SUMIFS(AT$13:AT1963,AQ$13:AQ1963,"="&amp;AQ1963),"[x]")</f>
        <v>35500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745</v>
      </c>
      <c r="AU1964" s="94">
        <f>IF(AR1964&gt;0,SUMIFS(AT$13:AT1964,AQ$13:AQ1964,"="&amp;AQ1964),"[x]")</f>
        <v>36245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765</v>
      </c>
      <c r="AU1965" s="94">
        <f>IF(AR1965&gt;0,SUMIFS(AT$13:AT1965,AQ$13:AQ1965,"="&amp;AQ1965),"[x]")</f>
        <v>37010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785</v>
      </c>
      <c r="AU1966" s="94">
        <f>IF(AR1966&gt;0,SUMIFS(AT$13:AT1966,AQ$13:AQ1966,"="&amp;AQ1966),"[x]")</f>
        <v>37795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805</v>
      </c>
      <c r="AU1967" s="94">
        <f>IF(AR1967&gt;0,SUMIFS(AT$13:AT1967,AQ$13:AQ1967,"="&amp;AQ1967),"[x]")</f>
        <v>38600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825</v>
      </c>
      <c r="AU1968" s="94">
        <f>IF(AR1968&gt;0,SUMIFS(AT$13:AT1968,AQ$13:AQ1968,"="&amp;AQ1968),"[x]")</f>
        <v>39425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845</v>
      </c>
      <c r="AU1969" s="94">
        <f>IF(AR1969&gt;0,SUMIFS(AT$13:AT1969,AQ$13:AQ1969,"="&amp;AQ1969),"[x]")</f>
        <v>40270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866</v>
      </c>
      <c r="AU1970" s="94">
        <f>IF(AR1970&gt;0,SUMIFS(AT$13:AT1970,AQ$13:AQ1970,"="&amp;AQ1970),"[x]")</f>
        <v>41136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886</v>
      </c>
      <c r="AU1971" s="94">
        <f>IF(AR1971&gt;0,SUMIFS(AT$13:AT1971,AQ$13:AQ1971,"="&amp;AQ1971),"[x]")</f>
        <v>42022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906</v>
      </c>
      <c r="AU1972" s="94">
        <f>IF(AR1972&gt;0,SUMIFS(AT$13:AT1972,AQ$13:AQ1972,"="&amp;AQ1972),"[x]")</f>
        <v>42928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926</v>
      </c>
      <c r="AU1973" s="94">
        <f>IF(AR1973&gt;0,SUMIFS(AT$13:AT1973,AQ$13:AQ1973,"="&amp;AQ1973),"[x]")</f>
        <v>43854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946</v>
      </c>
      <c r="AU1974" s="94">
        <f>IF(AR1974&gt;0,SUMIFS(AT$13:AT1974,AQ$13:AQ1974,"="&amp;AQ1974),"[x]")</f>
        <v>44800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966</v>
      </c>
      <c r="AU1975" s="94">
        <f>IF(AR1975&gt;0,SUMIFS(AT$13:AT1975,AQ$13:AQ1975,"="&amp;AQ1975),"[x]")</f>
        <v>45766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8</v>
      </c>
      <c r="AU1979" s="94">
        <f>IF(AR1979&gt;0,SUMIFS(AT$13:AT1979,AQ$13:AQ1979,"="&amp;AQ1979),"[x]")</f>
        <v>15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11</v>
      </c>
      <c r="AU1980" s="94">
        <f>IF(AR1980&gt;0,SUMIFS(AT$13:AT1980,AQ$13:AQ1980,"="&amp;AQ1980),"[x]")</f>
        <v>26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14</v>
      </c>
      <c r="AU1981" s="94">
        <f>IF(AR1981&gt;0,SUMIFS(AT$13:AT1981,AQ$13:AQ1981,"="&amp;AQ1981),"[x]")</f>
        <v>40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17</v>
      </c>
      <c r="AU1982" s="94">
        <f>IF(AR1982&gt;0,SUMIFS(AT$13:AT1982,AQ$13:AQ1982,"="&amp;AQ1982),"[x]")</f>
        <v>57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20</v>
      </c>
      <c r="AU1983" s="94">
        <f>IF(AR1983&gt;0,SUMIFS(AT$13:AT1983,AQ$13:AQ1983,"="&amp;AQ1983),"[x]")</f>
        <v>77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23</v>
      </c>
      <c r="AU1984" s="94">
        <f>IF(AR1984&gt;0,SUMIFS(AT$13:AT1984,AQ$13:AQ1984,"="&amp;AQ1984),"[x]")</f>
        <v>100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26</v>
      </c>
      <c r="AU1985" s="94">
        <f>IF(AR1985&gt;0,SUMIFS(AT$13:AT1985,AQ$13:AQ1985,"="&amp;AQ1985),"[x]")</f>
        <v>126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29</v>
      </c>
      <c r="AU1986" s="94">
        <f>IF(AR1986&gt;0,SUMIFS(AT$13:AT1986,AQ$13:AQ1986,"="&amp;AQ1986),"[x]")</f>
        <v>155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32</v>
      </c>
      <c r="AU1987" s="94">
        <f>IF(AR1987&gt;0,SUMIFS(AT$13:AT1987,AQ$13:AQ1987,"="&amp;AQ1987),"[x]")</f>
        <v>187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35</v>
      </c>
      <c r="AU1988" s="94">
        <f>IF(AR1988&gt;0,SUMIFS(AT$13:AT1988,AQ$13:AQ1988,"="&amp;AQ1988),"[x]")</f>
        <v>222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38</v>
      </c>
      <c r="AU1989" s="94">
        <f>IF(AR1989&gt;0,SUMIFS(AT$13:AT1989,AQ$13:AQ1989,"="&amp;AQ1989),"[x]")</f>
        <v>260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41</v>
      </c>
      <c r="AU1990" s="94">
        <f>IF(AR1990&gt;0,SUMIFS(AT$13:AT1990,AQ$13:AQ1990,"="&amp;AQ1990),"[x]")</f>
        <v>301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44</v>
      </c>
      <c r="AU1991" s="94">
        <f>IF(AR1991&gt;0,SUMIFS(AT$13:AT1991,AQ$13:AQ1991,"="&amp;AQ1991),"[x]")</f>
        <v>345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47</v>
      </c>
      <c r="AU1992" s="94">
        <f>IF(AR1992&gt;0,SUMIFS(AT$13:AT1992,AQ$13:AQ1992,"="&amp;AQ1992),"[x]")</f>
        <v>392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50</v>
      </c>
      <c r="AU1993" s="94">
        <f>IF(AR1993&gt;0,SUMIFS(AT$13:AT1993,AQ$13:AQ1993,"="&amp;AQ1993),"[x]")</f>
        <v>442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53</v>
      </c>
      <c r="AU1994" s="94">
        <f>IF(AR1994&gt;0,SUMIFS(AT$13:AT1994,AQ$13:AQ1994,"="&amp;AQ1994),"[x]")</f>
        <v>495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56</v>
      </c>
      <c r="AU1995" s="94">
        <f>IF(AR1995&gt;0,SUMIFS(AT$13:AT1995,AQ$13:AQ1995,"="&amp;AQ1995),"[x]")</f>
        <v>551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59</v>
      </c>
      <c r="AU1996" s="94">
        <f>IF(AR1996&gt;0,SUMIFS(AT$13:AT1996,AQ$13:AQ1996,"="&amp;AQ1996),"[x]")</f>
        <v>610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62</v>
      </c>
      <c r="AU1997" s="94">
        <f>IF(AR1997&gt;0,SUMIFS(AT$13:AT1997,AQ$13:AQ1997,"="&amp;AQ1997),"[x]")</f>
        <v>672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65</v>
      </c>
      <c r="AU1998" s="94">
        <f>IF(AR1998&gt;0,SUMIFS(AT$13:AT1998,AQ$13:AQ1998,"="&amp;AQ1998),"[x]")</f>
        <v>737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68</v>
      </c>
      <c r="AU1999" s="94">
        <f>IF(AR1999&gt;0,SUMIFS(AT$13:AT1999,AQ$13:AQ1999,"="&amp;AQ1999),"[x]")</f>
        <v>805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71</v>
      </c>
      <c r="AU2000" s="94">
        <f>IF(AR2000&gt;0,SUMIFS(AT$13:AT2000,AQ$13:AQ2000,"="&amp;AQ2000),"[x]")</f>
        <v>876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74</v>
      </c>
      <c r="AU2001" s="94">
        <f>IF(AR2001&gt;0,SUMIFS(AT$13:AT2001,AQ$13:AQ2001,"="&amp;AQ2001),"[x]")</f>
        <v>950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77</v>
      </c>
      <c r="AU2002" s="94">
        <f>IF(AR2002&gt;0,SUMIFS(AT$13:AT2002,AQ$13:AQ2002,"="&amp;AQ2002),"[x]")</f>
        <v>1027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80</v>
      </c>
      <c r="AU2003" s="94">
        <f>IF(AR2003&gt;0,SUMIFS(AT$13:AT2003,AQ$13:AQ2003,"="&amp;AQ2003),"[x]")</f>
        <v>1107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83</v>
      </c>
      <c r="AU2004" s="94">
        <f>IF(AR2004&gt;0,SUMIFS(AT$13:AT2004,AQ$13:AQ2004,"="&amp;AQ2004),"[x]")</f>
        <v>1190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86</v>
      </c>
      <c r="AU2005" s="94">
        <f>IF(AR2005&gt;0,SUMIFS(AT$13:AT2005,AQ$13:AQ2005,"="&amp;AQ2005),"[x]")</f>
        <v>1276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88</v>
      </c>
      <c r="AU2006" s="94">
        <f>IF(AR2006&gt;0,SUMIFS(AT$13:AT2006,AQ$13:AQ2006,"="&amp;AQ2006),"[x]")</f>
        <v>1364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91</v>
      </c>
      <c r="AU2007" s="94">
        <f>IF(AR2007&gt;0,SUMIFS(AT$13:AT2007,AQ$13:AQ2007,"="&amp;AQ2007),"[x]")</f>
        <v>1455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94</v>
      </c>
      <c r="AU2008" s="94">
        <f>IF(AR2008&gt;0,SUMIFS(AT$13:AT2008,AQ$13:AQ2008,"="&amp;AQ2008),"[x]")</f>
        <v>1549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97</v>
      </c>
      <c r="AU2009" s="94">
        <f>IF(AR2009&gt;0,SUMIFS(AT$13:AT2009,AQ$13:AQ2009,"="&amp;AQ2009),"[x]")</f>
        <v>1646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100</v>
      </c>
      <c r="AU2010" s="94">
        <f>IF(AR2010&gt;0,SUMIFS(AT$13:AT2010,AQ$13:AQ2010,"="&amp;AQ2010),"[x]")</f>
        <v>1746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103</v>
      </c>
      <c r="AU2011" s="94">
        <f>IF(AR2011&gt;0,SUMIFS(AT$13:AT2011,AQ$13:AQ2011,"="&amp;AQ2011),"[x]")</f>
        <v>1849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106</v>
      </c>
      <c r="AU2012" s="94">
        <f>IF(AR2012&gt;0,SUMIFS(AT$13:AT2012,AQ$13:AQ2012,"="&amp;AQ2012),"[x]")</f>
        <v>1955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109</v>
      </c>
      <c r="AU2013" s="94">
        <f>IF(AR2013&gt;0,SUMIFS(AT$13:AT2013,AQ$13:AQ2013,"="&amp;AQ2013),"[x]")</f>
        <v>2064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112</v>
      </c>
      <c r="AU2014" s="94">
        <f>IF(AR2014&gt;0,SUMIFS(AT$13:AT2014,AQ$13:AQ2014,"="&amp;AQ2014),"[x]")</f>
        <v>2176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115</v>
      </c>
      <c r="AU2015" s="94">
        <f>IF(AR2015&gt;0,SUMIFS(AT$13:AT2015,AQ$13:AQ2015,"="&amp;AQ2015),"[x]")</f>
        <v>2291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118</v>
      </c>
      <c r="AU2016" s="94">
        <f>IF(AR2016&gt;0,SUMIFS(AT$13:AT2016,AQ$13:AQ2016,"="&amp;AQ2016),"[x]")</f>
        <v>2409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54</v>
      </c>
      <c r="AU2017" s="94">
        <f>IF(AR2017&gt;0,SUMIFS(AT$13:AT2017,AQ$13:AQ2017,"="&amp;AQ2017),"[x]")</f>
        <v>2463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64</v>
      </c>
      <c r="AU2018" s="94">
        <f>IF(AR2018&gt;0,SUMIFS(AT$13:AT2018,AQ$13:AQ2018,"="&amp;AQ2018),"[x]")</f>
        <v>2527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75</v>
      </c>
      <c r="AU2019" s="94">
        <f>IF(AR2019&gt;0,SUMIFS(AT$13:AT2019,AQ$13:AQ2019,"="&amp;AQ2019),"[x]")</f>
        <v>2602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86</v>
      </c>
      <c r="AU2020" s="94">
        <f>IF(AR2020&gt;0,SUMIFS(AT$13:AT2020,AQ$13:AQ2020,"="&amp;AQ2020),"[x]")</f>
        <v>2688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97</v>
      </c>
      <c r="AU2021" s="94">
        <f>IF(AR2021&gt;0,SUMIFS(AT$13:AT2021,AQ$13:AQ2021,"="&amp;AQ2021),"[x]")</f>
        <v>2785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108</v>
      </c>
      <c r="AU2022" s="94">
        <f>IF(AR2022&gt;0,SUMIFS(AT$13:AT2022,AQ$13:AQ2022,"="&amp;AQ2022),"[x]")</f>
        <v>2893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119</v>
      </c>
      <c r="AU2023" s="94">
        <f>IF(AR2023&gt;0,SUMIFS(AT$13:AT2023,AQ$13:AQ2023,"="&amp;AQ2023),"[x]")</f>
        <v>3012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129</v>
      </c>
      <c r="AU2024" s="94">
        <f>IF(AR2024&gt;0,SUMIFS(AT$13:AT2024,AQ$13:AQ2024,"="&amp;AQ2024),"[x]")</f>
        <v>3141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140</v>
      </c>
      <c r="AU2025" s="94">
        <f>IF(AR2025&gt;0,SUMIFS(AT$13:AT2025,AQ$13:AQ2025,"="&amp;AQ2025),"[x]")</f>
        <v>3281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151</v>
      </c>
      <c r="AU2026" s="94">
        <f>IF(AR2026&gt;0,SUMIFS(AT$13:AT2026,AQ$13:AQ2026,"="&amp;AQ2026),"[x]")</f>
        <v>3432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162</v>
      </c>
      <c r="AU2027" s="94">
        <f>IF(AR2027&gt;0,SUMIFS(AT$13:AT2027,AQ$13:AQ2027,"="&amp;AQ2027),"[x]")</f>
        <v>3594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173</v>
      </c>
      <c r="AU2028" s="94">
        <f>IF(AR2028&gt;0,SUMIFS(AT$13:AT2028,AQ$13:AQ2028,"="&amp;AQ2028),"[x]")</f>
        <v>3767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184</v>
      </c>
      <c r="AU2029" s="94">
        <f>IF(AR2029&gt;0,SUMIFS(AT$13:AT2029,AQ$13:AQ2029,"="&amp;AQ2029),"[x]")</f>
        <v>3951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194</v>
      </c>
      <c r="AU2030" s="94">
        <f>IF(AR2030&gt;0,SUMIFS(AT$13:AT2030,AQ$13:AQ2030,"="&amp;AQ2030),"[x]")</f>
        <v>4145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205</v>
      </c>
      <c r="AU2031" s="94">
        <f>IF(AR2031&gt;0,SUMIFS(AT$13:AT2031,AQ$13:AQ2031,"="&amp;AQ2031),"[x]")</f>
        <v>4350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216</v>
      </c>
      <c r="AU2032" s="94">
        <f>IF(AR2032&gt;0,SUMIFS(AT$13:AT2032,AQ$13:AQ2032,"="&amp;AQ2032),"[x]")</f>
        <v>4566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227</v>
      </c>
      <c r="AU2033" s="94">
        <f>IF(AR2033&gt;0,SUMIFS(AT$13:AT2033,AQ$13:AQ2033,"="&amp;AQ2033),"[x]")</f>
        <v>4793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238</v>
      </c>
      <c r="AU2034" s="94">
        <f>IF(AR2034&gt;0,SUMIFS(AT$13:AT2034,AQ$13:AQ2034,"="&amp;AQ2034),"[x]")</f>
        <v>5031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249</v>
      </c>
      <c r="AU2035" s="94">
        <f>IF(AR2035&gt;0,SUMIFS(AT$13:AT2035,AQ$13:AQ2035,"="&amp;AQ2035),"[x]")</f>
        <v>5280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259</v>
      </c>
      <c r="AU2036" s="94">
        <f>IF(AR2036&gt;0,SUMIFS(AT$13:AT2036,AQ$13:AQ2036,"="&amp;AQ2036),"[x]")</f>
        <v>5539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270</v>
      </c>
      <c r="AU2037" s="94">
        <f>IF(AR2037&gt;0,SUMIFS(AT$13:AT2037,AQ$13:AQ2037,"="&amp;AQ2037),"[x]")</f>
        <v>5809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281</v>
      </c>
      <c r="AU2038" s="94">
        <f>IF(AR2038&gt;0,SUMIFS(AT$13:AT2038,AQ$13:AQ2038,"="&amp;AQ2038),"[x]")</f>
        <v>6090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292</v>
      </c>
      <c r="AU2039" s="94">
        <f>IF(AR2039&gt;0,SUMIFS(AT$13:AT2039,AQ$13:AQ2039,"="&amp;AQ2039),"[x]")</f>
        <v>6382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303</v>
      </c>
      <c r="AU2040" s="94">
        <f>IF(AR2040&gt;0,SUMIFS(AT$13:AT2040,AQ$13:AQ2040,"="&amp;AQ2040),"[x]")</f>
        <v>6685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313</v>
      </c>
      <c r="AU2041" s="94">
        <f>IF(AR2041&gt;0,SUMIFS(AT$13:AT2041,AQ$13:AQ2041,"="&amp;AQ2041),"[x]")</f>
        <v>6998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324</v>
      </c>
      <c r="AU2042" s="94">
        <f>IF(AR2042&gt;0,SUMIFS(AT$13:AT2042,AQ$13:AQ2042,"="&amp;AQ2042),"[x]")</f>
        <v>7322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335</v>
      </c>
      <c r="AU2043" s="94">
        <f>IF(AR2043&gt;0,SUMIFS(AT$13:AT2043,AQ$13:AQ2043,"="&amp;AQ2043),"[x]")</f>
        <v>7657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346</v>
      </c>
      <c r="AU2044" s="94">
        <f>IF(AR2044&gt;0,SUMIFS(AT$13:AT2044,AQ$13:AQ2044,"="&amp;AQ2044),"[x]")</f>
        <v>8003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357</v>
      </c>
      <c r="AU2045" s="94">
        <f>IF(AR2045&gt;0,SUMIFS(AT$13:AT2045,AQ$13:AQ2045,"="&amp;AQ2045),"[x]")</f>
        <v>8360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368</v>
      </c>
      <c r="AU2046" s="94">
        <f>IF(AR2046&gt;0,SUMIFS(AT$13:AT2046,AQ$13:AQ2046,"="&amp;AQ2046),"[x]")</f>
        <v>8728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378</v>
      </c>
      <c r="AU2047" s="94">
        <f>IF(AR2047&gt;0,SUMIFS(AT$13:AT2047,AQ$13:AQ2047,"="&amp;AQ2047),"[x]")</f>
        <v>9106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389</v>
      </c>
      <c r="AU2048" s="94">
        <f>IF(AR2048&gt;0,SUMIFS(AT$13:AT2048,AQ$13:AQ2048,"="&amp;AQ2048),"[x]")</f>
        <v>9495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400</v>
      </c>
      <c r="AU2049" s="94">
        <f>IF(AR2049&gt;0,SUMIFS(AT$13:AT2049,AQ$13:AQ2049,"="&amp;AQ2049),"[x]")</f>
        <v>9895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411</v>
      </c>
      <c r="AU2050" s="94">
        <f>IF(AR2050&gt;0,SUMIFS(AT$13:AT2050,AQ$13:AQ2050,"="&amp;AQ2050),"[x]")</f>
        <v>10306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422</v>
      </c>
      <c r="AU2051" s="94">
        <f>IF(AR2051&gt;0,SUMIFS(AT$13:AT2051,AQ$13:AQ2051,"="&amp;AQ2051),"[x]")</f>
        <v>10728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433</v>
      </c>
      <c r="AU2052" s="94">
        <f>IF(AR2052&gt;0,SUMIFS(AT$13:AT2052,AQ$13:AQ2052,"="&amp;AQ2052),"[x]")</f>
        <v>11161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443</v>
      </c>
      <c r="AU2053" s="94">
        <f>IF(AR2053&gt;0,SUMIFS(AT$13:AT2053,AQ$13:AQ2053,"="&amp;AQ2053),"[x]")</f>
        <v>11604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454</v>
      </c>
      <c r="AU2054" s="94">
        <f>IF(AR2054&gt;0,SUMIFS(AT$13:AT2054,AQ$13:AQ2054,"="&amp;AQ2054),"[x]")</f>
        <v>12058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465</v>
      </c>
      <c r="AU2055" s="94">
        <f>IF(AR2055&gt;0,SUMIFS(AT$13:AT2055,AQ$13:AQ2055,"="&amp;AQ2055),"[x]")</f>
        <v>12523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476</v>
      </c>
      <c r="AU2056" s="94">
        <f>IF(AR2056&gt;0,SUMIFS(AT$13:AT2056,AQ$13:AQ2056,"="&amp;AQ2056),"[x]")</f>
        <v>12999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245</v>
      </c>
      <c r="AU2057" s="94">
        <f>IF(AR2057&gt;0,SUMIFS(AT$13:AT2057,AQ$13:AQ2057,"="&amp;AQ2057),"[x]")</f>
        <v>13244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263</v>
      </c>
      <c r="AU2058" s="94">
        <f>IF(AR2058&gt;0,SUMIFS(AT$13:AT2058,AQ$13:AQ2058,"="&amp;AQ2058),"[x]")</f>
        <v>13507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282</v>
      </c>
      <c r="AU2059" s="94">
        <f>IF(AR2059&gt;0,SUMIFS(AT$13:AT2059,AQ$13:AQ2059,"="&amp;AQ2059),"[x]")</f>
        <v>13789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301</v>
      </c>
      <c r="AU2060" s="94">
        <f>IF(AR2060&gt;0,SUMIFS(AT$13:AT2060,AQ$13:AQ2060,"="&amp;AQ2060),"[x]")</f>
        <v>14090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320</v>
      </c>
      <c r="AU2061" s="94">
        <f>IF(AR2061&gt;0,SUMIFS(AT$13:AT2061,AQ$13:AQ2061,"="&amp;AQ2061),"[x]")</f>
        <v>14410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339</v>
      </c>
      <c r="AU2062" s="94">
        <f>IF(AR2062&gt;0,SUMIFS(AT$13:AT2062,AQ$13:AQ2062,"="&amp;AQ2062),"[x]")</f>
        <v>14749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358</v>
      </c>
      <c r="AU2063" s="94">
        <f>IF(AR2063&gt;0,SUMIFS(AT$13:AT2063,AQ$13:AQ2063,"="&amp;AQ2063),"[x]")</f>
        <v>15107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377</v>
      </c>
      <c r="AU2064" s="94">
        <f>IF(AR2064&gt;0,SUMIFS(AT$13:AT2064,AQ$13:AQ2064,"="&amp;AQ2064),"[x]")</f>
        <v>15484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395</v>
      </c>
      <c r="AU2065" s="94">
        <f>IF(AR2065&gt;0,SUMIFS(AT$13:AT2065,AQ$13:AQ2065,"="&amp;AQ2065),"[x]")</f>
        <v>15879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414</v>
      </c>
      <c r="AU2066" s="94">
        <f>IF(AR2066&gt;0,SUMIFS(AT$13:AT2066,AQ$13:AQ2066,"="&amp;AQ2066),"[x]")</f>
        <v>16293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433</v>
      </c>
      <c r="AU2067" s="94">
        <f>IF(AR2067&gt;0,SUMIFS(AT$13:AT2067,AQ$13:AQ2067,"="&amp;AQ2067),"[x]")</f>
        <v>16726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452</v>
      </c>
      <c r="AU2068" s="94">
        <f>IF(AR2068&gt;0,SUMIFS(AT$13:AT2068,AQ$13:AQ2068,"="&amp;AQ2068),"[x]")</f>
        <v>17178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471</v>
      </c>
      <c r="AU2069" s="94">
        <f>IF(AR2069&gt;0,SUMIFS(AT$13:AT2069,AQ$13:AQ2069,"="&amp;AQ2069),"[x]")</f>
        <v>17649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490</v>
      </c>
      <c r="AU2070" s="94">
        <f>IF(AR2070&gt;0,SUMIFS(AT$13:AT2070,AQ$13:AQ2070,"="&amp;AQ2070),"[x]")</f>
        <v>18139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509</v>
      </c>
      <c r="AU2071" s="94">
        <f>IF(AR2071&gt;0,SUMIFS(AT$13:AT2071,AQ$13:AQ2071,"="&amp;AQ2071),"[x]")</f>
        <v>18648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527</v>
      </c>
      <c r="AU2072" s="94">
        <f>IF(AR2072&gt;0,SUMIFS(AT$13:AT2072,AQ$13:AQ2072,"="&amp;AQ2072),"[x]")</f>
        <v>19175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546</v>
      </c>
      <c r="AU2073" s="94">
        <f>IF(AR2073&gt;0,SUMIFS(AT$13:AT2073,AQ$13:AQ2073,"="&amp;AQ2073),"[x]")</f>
        <v>19721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565</v>
      </c>
      <c r="AU2074" s="94">
        <f>IF(AR2074&gt;0,SUMIFS(AT$13:AT2074,AQ$13:AQ2074,"="&amp;AQ2074),"[x]")</f>
        <v>20286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584</v>
      </c>
      <c r="AU2075" s="94">
        <f>IF(AR2075&gt;0,SUMIFS(AT$13:AT2075,AQ$13:AQ2075,"="&amp;AQ2075),"[x]")</f>
        <v>20870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603</v>
      </c>
      <c r="AU2076" s="94">
        <f>IF(AR2076&gt;0,SUMIFS(AT$13:AT2076,AQ$13:AQ2076,"="&amp;AQ2076),"[x]")</f>
        <v>21473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339</v>
      </c>
      <c r="AU2077" s="94">
        <f>IF(AR2077&gt;0,SUMIFS(AT$13:AT2077,AQ$13:AQ2077,"="&amp;AQ2077),"[x]")</f>
        <v>21812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365</v>
      </c>
      <c r="AU2078" s="94">
        <f>IF(AR2078&gt;0,SUMIFS(AT$13:AT2078,AQ$13:AQ2078,"="&amp;AQ2078),"[x]")</f>
        <v>22177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391</v>
      </c>
      <c r="AU2079" s="94">
        <f>IF(AR2079&gt;0,SUMIFS(AT$13:AT2079,AQ$13:AQ2079,"="&amp;AQ2079),"[x]")</f>
        <v>22568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417</v>
      </c>
      <c r="AU2080" s="94">
        <f>IF(AR2080&gt;0,SUMIFS(AT$13:AT2080,AQ$13:AQ2080,"="&amp;AQ2080),"[x]")</f>
        <v>22985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443</v>
      </c>
      <c r="AU2081" s="94">
        <f>IF(AR2081&gt;0,SUMIFS(AT$13:AT2081,AQ$13:AQ2081,"="&amp;AQ2081),"[x]")</f>
        <v>23428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469</v>
      </c>
      <c r="AU2082" s="94">
        <f>IF(AR2082&gt;0,SUMIFS(AT$13:AT2082,AQ$13:AQ2082,"="&amp;AQ2082),"[x]")</f>
        <v>23897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496</v>
      </c>
      <c r="AU2083" s="94">
        <f>IF(AR2083&gt;0,SUMIFS(AT$13:AT2083,AQ$13:AQ2083,"="&amp;AQ2083),"[x]")</f>
        <v>24393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522</v>
      </c>
      <c r="AU2084" s="94">
        <f>IF(AR2084&gt;0,SUMIFS(AT$13:AT2084,AQ$13:AQ2084,"="&amp;AQ2084),"[x]")</f>
        <v>24915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548</v>
      </c>
      <c r="AU2085" s="94">
        <f>IF(AR2085&gt;0,SUMIFS(AT$13:AT2085,AQ$13:AQ2085,"="&amp;AQ2085),"[x]")</f>
        <v>25463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574</v>
      </c>
      <c r="AU2086" s="94">
        <f>IF(AR2086&gt;0,SUMIFS(AT$13:AT2086,AQ$13:AQ2086,"="&amp;AQ2086),"[x]")</f>
        <v>26037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600</v>
      </c>
      <c r="AU2087" s="94">
        <f>IF(AR2087&gt;0,SUMIFS(AT$13:AT2087,AQ$13:AQ2087,"="&amp;AQ2087),"[x]")</f>
        <v>26637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626</v>
      </c>
      <c r="AU2088" s="94">
        <f>IF(AR2088&gt;0,SUMIFS(AT$13:AT2088,AQ$13:AQ2088,"="&amp;AQ2088),"[x]")</f>
        <v>27263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652</v>
      </c>
      <c r="AU2089" s="94">
        <f>IF(AR2089&gt;0,SUMIFS(AT$13:AT2089,AQ$13:AQ2089,"="&amp;AQ2089),"[x]")</f>
        <v>27915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678</v>
      </c>
      <c r="AU2090" s="94">
        <f>IF(AR2090&gt;0,SUMIFS(AT$13:AT2090,AQ$13:AQ2090,"="&amp;AQ2090),"[x]")</f>
        <v>28593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704</v>
      </c>
      <c r="AU2091" s="94">
        <f>IF(AR2091&gt;0,SUMIFS(AT$13:AT2091,AQ$13:AQ2091,"="&amp;AQ2091),"[x]")</f>
        <v>29297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731</v>
      </c>
      <c r="AU2092" s="94">
        <f>IF(AR2092&gt;0,SUMIFS(AT$13:AT2092,AQ$13:AQ2092,"="&amp;AQ2092),"[x]")</f>
        <v>30028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757</v>
      </c>
      <c r="AU2093" s="94">
        <f>IF(AR2093&gt;0,SUMIFS(AT$13:AT2093,AQ$13:AQ2093,"="&amp;AQ2093),"[x]")</f>
        <v>30785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783</v>
      </c>
      <c r="AU2094" s="94">
        <f>IF(AR2094&gt;0,SUMIFS(AT$13:AT2094,AQ$13:AQ2094,"="&amp;AQ2094),"[x]")</f>
        <v>31568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809</v>
      </c>
      <c r="AU2095" s="94">
        <f>IF(AR2095&gt;0,SUMIFS(AT$13:AT2095,AQ$13:AQ2095,"="&amp;AQ2095),"[x]")</f>
        <v>32377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835</v>
      </c>
      <c r="AU2096" s="94">
        <f>IF(AR2096&gt;0,SUMIFS(AT$13:AT2096,AQ$13:AQ2096,"="&amp;AQ2096),"[x]")</f>
        <v>33212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497</v>
      </c>
      <c r="AU2097" s="94">
        <f>IF(AR2097&gt;0,SUMIFS(AT$13:AT2097,AQ$13:AQ2097,"="&amp;AQ2097),"[x]")</f>
        <v>33709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523</v>
      </c>
      <c r="AU2098" s="94">
        <f>IF(AR2098&gt;0,SUMIFS(AT$13:AT2098,AQ$13:AQ2098,"="&amp;AQ2098),"[x]")</f>
        <v>34232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549</v>
      </c>
      <c r="AU2099" s="94">
        <f>IF(AR2099&gt;0,SUMIFS(AT$13:AT2099,AQ$13:AQ2099,"="&amp;AQ2099),"[x]")</f>
        <v>34781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576</v>
      </c>
      <c r="AU2100" s="94">
        <f>IF(AR2100&gt;0,SUMIFS(AT$13:AT2100,AQ$13:AQ2100,"="&amp;AQ2100),"[x]")</f>
        <v>35357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602</v>
      </c>
      <c r="AU2101" s="94">
        <f>IF(AR2101&gt;0,SUMIFS(AT$13:AT2101,AQ$13:AQ2101,"="&amp;AQ2101),"[x]")</f>
        <v>35959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628</v>
      </c>
      <c r="AU2102" s="94">
        <f>IF(AR2102&gt;0,SUMIFS(AT$13:AT2102,AQ$13:AQ2102,"="&amp;AQ2102),"[x]")</f>
        <v>36587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654</v>
      </c>
      <c r="AU2103" s="94">
        <f>IF(AR2103&gt;0,SUMIFS(AT$13:AT2103,AQ$13:AQ2103,"="&amp;AQ2103),"[x]")</f>
        <v>37241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680</v>
      </c>
      <c r="AU2104" s="94">
        <f>IF(AR2104&gt;0,SUMIFS(AT$13:AT2104,AQ$13:AQ2104,"="&amp;AQ2104),"[x]")</f>
        <v>37921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706</v>
      </c>
      <c r="AU2105" s="94">
        <f>IF(AR2105&gt;0,SUMIFS(AT$13:AT2105,AQ$13:AQ2105,"="&amp;AQ2105),"[x]")</f>
        <v>38627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733</v>
      </c>
      <c r="AU2106" s="94">
        <f>IF(AR2106&gt;0,SUMIFS(AT$13:AT2106,AQ$13:AQ2106,"="&amp;AQ2106),"[x]")</f>
        <v>39360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759</v>
      </c>
      <c r="AU2107" s="94">
        <f>IF(AR2107&gt;0,SUMIFS(AT$13:AT2107,AQ$13:AQ2107,"="&amp;AQ2107),"[x]")</f>
        <v>40119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785</v>
      </c>
      <c r="AU2108" s="94">
        <f>IF(AR2108&gt;0,SUMIFS(AT$13:AT2108,AQ$13:AQ2108,"="&amp;AQ2108),"[x]")</f>
        <v>40904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811</v>
      </c>
      <c r="AU2109" s="94">
        <f>IF(AR2109&gt;0,SUMIFS(AT$13:AT2109,AQ$13:AQ2109,"="&amp;AQ2109),"[x]")</f>
        <v>41715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837</v>
      </c>
      <c r="AU2110" s="94">
        <f>IF(AR2110&gt;0,SUMIFS(AT$13:AT2110,AQ$13:AQ2110,"="&amp;AQ2110),"[x]")</f>
        <v>42552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864</v>
      </c>
      <c r="AU2111" s="94">
        <f>IF(AR2111&gt;0,SUMIFS(AT$13:AT2111,AQ$13:AQ2111,"="&amp;AQ2111),"[x]")</f>
        <v>43416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890</v>
      </c>
      <c r="AU2112" s="94">
        <f>IF(AR2112&gt;0,SUMIFS(AT$13:AT2112,AQ$13:AQ2112,"="&amp;AQ2112),"[x]")</f>
        <v>44306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916</v>
      </c>
      <c r="AU2113" s="94">
        <f>IF(AR2113&gt;0,SUMIFS(AT$13:AT2113,AQ$13:AQ2113,"="&amp;AQ2113),"[x]")</f>
        <v>45222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942</v>
      </c>
      <c r="AU2114" s="94">
        <f>IF(AR2114&gt;0,SUMIFS(AT$13:AT2114,AQ$13:AQ2114,"="&amp;AQ2114),"[x]")</f>
        <v>46164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968</v>
      </c>
      <c r="AU2115" s="94">
        <f>IF(AR2115&gt;0,SUMIFS(AT$13:AT2115,AQ$13:AQ2115,"="&amp;AQ2115),"[x]")</f>
        <v>47132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995</v>
      </c>
      <c r="AU2116" s="94">
        <f>IF(AR2116&gt;0,SUMIFS(AT$13:AT2116,AQ$13:AQ2116,"="&amp;AQ2116),"[x]")</f>
        <v>48127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1021</v>
      </c>
      <c r="AU2117" s="94">
        <f>IF(AR2117&gt;0,SUMIFS(AT$13:AT2117,AQ$13:AQ2117,"="&amp;AQ2117),"[x]")</f>
        <v>49148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1047</v>
      </c>
      <c r="AU2118" s="94">
        <f>IF(AR2118&gt;0,SUMIFS(AT$13:AT2118,AQ$13:AQ2118,"="&amp;AQ2118),"[x]")</f>
        <v>50195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1073</v>
      </c>
      <c r="AU2119" s="94">
        <f>IF(AR2119&gt;0,SUMIFS(AT$13:AT2119,AQ$13:AQ2119,"="&amp;AQ2119),"[x]")</f>
        <v>51268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1099</v>
      </c>
      <c r="AU2120" s="94">
        <f>IF(AR2120&gt;0,SUMIFS(AT$13:AT2120,AQ$13:AQ2120,"="&amp;AQ2120),"[x]")</f>
        <v>52367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1125</v>
      </c>
      <c r="AU2121" s="94">
        <f>IF(AR2121&gt;0,SUMIFS(AT$13:AT2121,AQ$13:AQ2121,"="&amp;AQ2121),"[x]")</f>
        <v>53492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1152</v>
      </c>
      <c r="AU2122" s="94">
        <f>IF(AR2122&gt;0,SUMIFS(AT$13:AT2122,AQ$13:AQ2122,"="&amp;AQ2122),"[x]")</f>
        <v>54644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1178</v>
      </c>
      <c r="AU2123" s="94">
        <f>IF(AR2123&gt;0,SUMIFS(AT$13:AT2123,AQ$13:AQ2123,"="&amp;AQ2123),"[x]")</f>
        <v>55822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1204</v>
      </c>
      <c r="AU2124" s="94">
        <f>IF(AR2124&gt;0,SUMIFS(AT$13:AT2124,AQ$13:AQ2124,"="&amp;AQ2124),"[x]")</f>
        <v>57026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1230</v>
      </c>
      <c r="AU2125" s="94">
        <f>IF(AR2125&gt;0,SUMIFS(AT$13:AT2125,AQ$13:AQ2125,"="&amp;AQ2125),"[x]")</f>
        <v>58256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1256</v>
      </c>
      <c r="AU2126" s="94">
        <f>IF(AR2126&gt;0,SUMIFS(AT$13:AT2126,AQ$13:AQ2126,"="&amp;AQ2126),"[x]")</f>
        <v>59512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7</v>
      </c>
      <c r="AU2129" s="94">
        <f>IF(AR2129&gt;0,SUMIFS(AT$13:AT2129,AQ$13:AQ2129,"="&amp;AQ2129),"[x]")</f>
        <v>10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10</v>
      </c>
      <c r="AU2130" s="94">
        <f>IF(AR2130&gt;0,SUMIFS(AT$13:AT2130,AQ$13:AQ2130,"="&amp;AQ2130),"[x]")</f>
        <v>20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14</v>
      </c>
      <c r="AU2131" s="94">
        <f>IF(AR2131&gt;0,SUMIFS(AT$13:AT2131,AQ$13:AQ2131,"="&amp;AQ2131),"[x]")</f>
        <v>34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18</v>
      </c>
      <c r="AU2132" s="94">
        <f>IF(AR2132&gt;0,SUMIFS(AT$13:AT2132,AQ$13:AQ2132,"="&amp;AQ2132),"[x]")</f>
        <v>52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21</v>
      </c>
      <c r="AU2133" s="94">
        <f>IF(AR2133&gt;0,SUMIFS(AT$13:AT2133,AQ$13:AQ2133,"="&amp;AQ2133),"[x]")</f>
        <v>73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25</v>
      </c>
      <c r="AU2134" s="94">
        <f>IF(AR2134&gt;0,SUMIFS(AT$13:AT2134,AQ$13:AQ2134,"="&amp;AQ2134),"[x]")</f>
        <v>98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29</v>
      </c>
      <c r="AU2135" s="94">
        <f>IF(AR2135&gt;0,SUMIFS(AT$13:AT2135,AQ$13:AQ2135,"="&amp;AQ2135),"[x]")</f>
        <v>127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32</v>
      </c>
      <c r="AU2136" s="94">
        <f>IF(AR2136&gt;0,SUMIFS(AT$13:AT2136,AQ$13:AQ2136,"="&amp;AQ2136),"[x]")</f>
        <v>159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36</v>
      </c>
      <c r="AU2137" s="94">
        <f>IF(AR2137&gt;0,SUMIFS(AT$13:AT2137,AQ$13:AQ2137,"="&amp;AQ2137),"[x]")</f>
        <v>195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40</v>
      </c>
      <c r="AU2138" s="94">
        <f>IF(AR2138&gt;0,SUMIFS(AT$13:AT2138,AQ$13:AQ2138,"="&amp;AQ2138),"[x]")</f>
        <v>235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43</v>
      </c>
      <c r="AU2139" s="94">
        <f>IF(AR2139&gt;0,SUMIFS(AT$13:AT2139,AQ$13:AQ2139,"="&amp;AQ2139),"[x]")</f>
        <v>278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47</v>
      </c>
      <c r="AU2140" s="94">
        <f>IF(AR2140&gt;0,SUMIFS(AT$13:AT2140,AQ$13:AQ2140,"="&amp;AQ2140),"[x]")</f>
        <v>325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51</v>
      </c>
      <c r="AU2141" s="94">
        <f>IF(AR2141&gt;0,SUMIFS(AT$13:AT2141,AQ$13:AQ2141,"="&amp;AQ2141),"[x]")</f>
        <v>376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54</v>
      </c>
      <c r="AU2142" s="94">
        <f>IF(AR2142&gt;0,SUMIFS(AT$13:AT2142,AQ$13:AQ2142,"="&amp;AQ2142),"[x]")</f>
        <v>430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58</v>
      </c>
      <c r="AU2143" s="94">
        <f>IF(AR2143&gt;0,SUMIFS(AT$13:AT2143,AQ$13:AQ2143,"="&amp;AQ2143),"[x]")</f>
        <v>488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62</v>
      </c>
      <c r="AU2144" s="94">
        <f>IF(AR2144&gt;0,SUMIFS(AT$13:AT2144,AQ$13:AQ2144,"="&amp;AQ2144),"[x]")</f>
        <v>550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65</v>
      </c>
      <c r="AU2145" s="94">
        <f>IF(AR2145&gt;0,SUMIFS(AT$13:AT2145,AQ$13:AQ2145,"="&amp;AQ2145),"[x]")</f>
        <v>615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69</v>
      </c>
      <c r="AU2146" s="94">
        <f>IF(AR2146&gt;0,SUMIFS(AT$13:AT2146,AQ$13:AQ2146,"="&amp;AQ2146),"[x]")</f>
        <v>684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73</v>
      </c>
      <c r="AU2147" s="94">
        <f>IF(AR2147&gt;0,SUMIFS(AT$13:AT2147,AQ$13:AQ2147,"="&amp;AQ2147),"[x]")</f>
        <v>757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76</v>
      </c>
      <c r="AU2148" s="94">
        <f>IF(AR2148&gt;0,SUMIFS(AT$13:AT2148,AQ$13:AQ2148,"="&amp;AQ2148),"[x]")</f>
        <v>833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80</v>
      </c>
      <c r="AU2149" s="94">
        <f>IF(AR2149&gt;0,SUMIFS(AT$13:AT2149,AQ$13:AQ2149,"="&amp;AQ2149),"[x]")</f>
        <v>913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83</v>
      </c>
      <c r="AU2150" s="94">
        <f>IF(AR2150&gt;0,SUMIFS(AT$13:AT2150,AQ$13:AQ2150,"="&amp;AQ2150),"[x]")</f>
        <v>996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87</v>
      </c>
      <c r="AU2151" s="94">
        <f>IF(AR2151&gt;0,SUMIFS(AT$13:AT2151,AQ$13:AQ2151,"="&amp;AQ2151),"[x]")</f>
        <v>1083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91</v>
      </c>
      <c r="AU2152" s="94">
        <f>IF(AR2152&gt;0,SUMIFS(AT$13:AT2152,AQ$13:AQ2152,"="&amp;AQ2152),"[x]")</f>
        <v>1174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94</v>
      </c>
      <c r="AU2153" s="94">
        <f>IF(AR2153&gt;0,SUMIFS(AT$13:AT2153,AQ$13:AQ2153,"="&amp;AQ2153),"[x]")</f>
        <v>1268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98</v>
      </c>
      <c r="AU2154" s="94">
        <f>IF(AR2154&gt;0,SUMIFS(AT$13:AT2154,AQ$13:AQ2154,"="&amp;AQ2154),"[x]")</f>
        <v>1366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102</v>
      </c>
      <c r="AU2155" s="94">
        <f>IF(AR2155&gt;0,SUMIFS(AT$13:AT2155,AQ$13:AQ2155,"="&amp;AQ2155),"[x]")</f>
        <v>1468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105</v>
      </c>
      <c r="AU2156" s="94">
        <f>IF(AR2156&gt;0,SUMIFS(AT$13:AT2156,AQ$13:AQ2156,"="&amp;AQ2156),"[x]")</f>
        <v>1573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109</v>
      </c>
      <c r="AU2157" s="94">
        <f>IF(AR2157&gt;0,SUMIFS(AT$13:AT2157,AQ$13:AQ2157,"="&amp;AQ2157),"[x]")</f>
        <v>1682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113</v>
      </c>
      <c r="AU2158" s="94">
        <f>IF(AR2158&gt;0,SUMIFS(AT$13:AT2158,AQ$13:AQ2158,"="&amp;AQ2158),"[x]")</f>
        <v>1795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116</v>
      </c>
      <c r="AU2159" s="94">
        <f>IF(AR2159&gt;0,SUMIFS(AT$13:AT2159,AQ$13:AQ2159,"="&amp;AQ2159),"[x]")</f>
        <v>1911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120</v>
      </c>
      <c r="AU2160" s="94">
        <f>IF(AR2160&gt;0,SUMIFS(AT$13:AT2160,AQ$13:AQ2160,"="&amp;AQ2160),"[x]")</f>
        <v>2031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124</v>
      </c>
      <c r="AU2161" s="94">
        <f>IF(AR2161&gt;0,SUMIFS(AT$13:AT2161,AQ$13:AQ2161,"="&amp;AQ2161),"[x]")</f>
        <v>2155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127</v>
      </c>
      <c r="AU2162" s="94">
        <f>IF(AR2162&gt;0,SUMIFS(AT$13:AT2162,AQ$13:AQ2162,"="&amp;AQ2162),"[x]")</f>
        <v>2282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131</v>
      </c>
      <c r="AU2163" s="94">
        <f>IF(AR2163&gt;0,SUMIFS(AT$13:AT2163,AQ$13:AQ2163,"="&amp;AQ2163),"[x]")</f>
        <v>2413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135</v>
      </c>
      <c r="AU2164" s="94">
        <f>IF(AR2164&gt;0,SUMIFS(AT$13:AT2164,AQ$13:AQ2164,"="&amp;AQ2164),"[x]")</f>
        <v>2548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138</v>
      </c>
      <c r="AU2165" s="94">
        <f>IF(AR2165&gt;0,SUMIFS(AT$13:AT2165,AQ$13:AQ2165,"="&amp;AQ2165),"[x]")</f>
        <v>2686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142</v>
      </c>
      <c r="AU2166" s="94">
        <f>IF(AR2166&gt;0,SUMIFS(AT$13:AT2166,AQ$13:AQ2166,"="&amp;AQ2166),"[x]")</f>
        <v>2828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146</v>
      </c>
      <c r="AU2167" s="94">
        <f>IF(AR2167&gt;0,SUMIFS(AT$13:AT2167,AQ$13:AQ2167,"="&amp;AQ2167),"[x]")</f>
        <v>2974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66</v>
      </c>
      <c r="AU2168" s="94">
        <f>IF(AR2168&gt;0,SUMIFS(AT$13:AT2168,AQ$13:AQ2168,"="&amp;AQ2168),"[x]")</f>
        <v>3040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79</v>
      </c>
      <c r="AU2169" s="94">
        <f>IF(AR2169&gt;0,SUMIFS(AT$13:AT2169,AQ$13:AQ2169,"="&amp;AQ2169),"[x]")</f>
        <v>3119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93</v>
      </c>
      <c r="AU2170" s="94">
        <f>IF(AR2170&gt;0,SUMIFS(AT$13:AT2170,AQ$13:AQ2170,"="&amp;AQ2170),"[x]")</f>
        <v>3212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106</v>
      </c>
      <c r="AU2171" s="94">
        <f>IF(AR2171&gt;0,SUMIFS(AT$13:AT2171,AQ$13:AQ2171,"="&amp;AQ2171),"[x]")</f>
        <v>3318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119</v>
      </c>
      <c r="AU2172" s="94">
        <f>IF(AR2172&gt;0,SUMIFS(AT$13:AT2172,AQ$13:AQ2172,"="&amp;AQ2172),"[x]")</f>
        <v>3437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133</v>
      </c>
      <c r="AU2173" s="94">
        <f>IF(AR2173&gt;0,SUMIFS(AT$13:AT2173,AQ$13:AQ2173,"="&amp;AQ2173),"[x]")</f>
        <v>3570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146</v>
      </c>
      <c r="AU2174" s="94">
        <f>IF(AR2174&gt;0,SUMIFS(AT$13:AT2174,AQ$13:AQ2174,"="&amp;AQ2174),"[x]")</f>
        <v>3716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159</v>
      </c>
      <c r="AU2175" s="94">
        <f>IF(AR2175&gt;0,SUMIFS(AT$13:AT2175,AQ$13:AQ2175,"="&amp;AQ2175),"[x]")</f>
        <v>3875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173</v>
      </c>
      <c r="AU2176" s="94">
        <f>IF(AR2176&gt;0,SUMIFS(AT$13:AT2176,AQ$13:AQ2176,"="&amp;AQ2176),"[x]")</f>
        <v>4048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186</v>
      </c>
      <c r="AU2177" s="94">
        <f>IF(AR2177&gt;0,SUMIFS(AT$13:AT2177,AQ$13:AQ2177,"="&amp;AQ2177),"[x]")</f>
        <v>4234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199</v>
      </c>
      <c r="AU2178" s="94">
        <f>IF(AR2178&gt;0,SUMIFS(AT$13:AT2178,AQ$13:AQ2178,"="&amp;AQ2178),"[x]")</f>
        <v>4433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213</v>
      </c>
      <c r="AU2179" s="94">
        <f>IF(AR2179&gt;0,SUMIFS(AT$13:AT2179,AQ$13:AQ2179,"="&amp;AQ2179),"[x]")</f>
        <v>4646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226</v>
      </c>
      <c r="AU2180" s="94">
        <f>IF(AR2180&gt;0,SUMIFS(AT$13:AT2180,AQ$13:AQ2180,"="&amp;AQ2180),"[x]")</f>
        <v>4872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239</v>
      </c>
      <c r="AU2181" s="94">
        <f>IF(AR2181&gt;0,SUMIFS(AT$13:AT2181,AQ$13:AQ2181,"="&amp;AQ2181),"[x]")</f>
        <v>5111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253</v>
      </c>
      <c r="AU2182" s="94">
        <f>IF(AR2182&gt;0,SUMIFS(AT$13:AT2182,AQ$13:AQ2182,"="&amp;AQ2182),"[x]")</f>
        <v>5364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266</v>
      </c>
      <c r="AU2183" s="94">
        <f>IF(AR2183&gt;0,SUMIFS(AT$13:AT2183,AQ$13:AQ2183,"="&amp;AQ2183),"[x]")</f>
        <v>5630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279</v>
      </c>
      <c r="AU2184" s="94">
        <f>IF(AR2184&gt;0,SUMIFS(AT$13:AT2184,AQ$13:AQ2184,"="&amp;AQ2184),"[x]")</f>
        <v>5909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293</v>
      </c>
      <c r="AU2185" s="94">
        <f>IF(AR2185&gt;0,SUMIFS(AT$13:AT2185,AQ$13:AQ2185,"="&amp;AQ2185),"[x]")</f>
        <v>6202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306</v>
      </c>
      <c r="AU2186" s="94">
        <f>IF(AR2186&gt;0,SUMIFS(AT$13:AT2186,AQ$13:AQ2186,"="&amp;AQ2186),"[x]")</f>
        <v>6508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319</v>
      </c>
      <c r="AU2187" s="94">
        <f>IF(AR2187&gt;0,SUMIFS(AT$13:AT2187,AQ$13:AQ2187,"="&amp;AQ2187),"[x]")</f>
        <v>6827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333</v>
      </c>
      <c r="AU2188" s="94">
        <f>IF(AR2188&gt;0,SUMIFS(AT$13:AT2188,AQ$13:AQ2188,"="&amp;AQ2188),"[x]")</f>
        <v>7160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346</v>
      </c>
      <c r="AU2189" s="94">
        <f>IF(AR2189&gt;0,SUMIFS(AT$13:AT2189,AQ$13:AQ2189,"="&amp;AQ2189),"[x]")</f>
        <v>7506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359</v>
      </c>
      <c r="AU2190" s="94">
        <f>IF(AR2190&gt;0,SUMIFS(AT$13:AT2190,AQ$13:AQ2190,"="&amp;AQ2190),"[x]")</f>
        <v>7865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373</v>
      </c>
      <c r="AU2191" s="94">
        <f>IF(AR2191&gt;0,SUMIFS(AT$13:AT2191,AQ$13:AQ2191,"="&amp;AQ2191),"[x]")</f>
        <v>8238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386</v>
      </c>
      <c r="AU2192" s="94">
        <f>IF(AR2192&gt;0,SUMIFS(AT$13:AT2192,AQ$13:AQ2192,"="&amp;AQ2192),"[x]")</f>
        <v>8624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399</v>
      </c>
      <c r="AU2193" s="94">
        <f>IF(AR2193&gt;0,SUMIFS(AT$13:AT2193,AQ$13:AQ2193,"="&amp;AQ2193),"[x]")</f>
        <v>9023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413</v>
      </c>
      <c r="AU2194" s="94">
        <f>IF(AR2194&gt;0,SUMIFS(AT$13:AT2194,AQ$13:AQ2194,"="&amp;AQ2194),"[x]")</f>
        <v>9436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426</v>
      </c>
      <c r="AU2195" s="94">
        <f>IF(AR2195&gt;0,SUMIFS(AT$13:AT2195,AQ$13:AQ2195,"="&amp;AQ2195),"[x]")</f>
        <v>9862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439</v>
      </c>
      <c r="AU2196" s="94">
        <f>IF(AR2196&gt;0,SUMIFS(AT$13:AT2196,AQ$13:AQ2196,"="&amp;AQ2196),"[x]")</f>
        <v>10301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453</v>
      </c>
      <c r="AU2197" s="94">
        <f>IF(AR2197&gt;0,SUMIFS(AT$13:AT2197,AQ$13:AQ2197,"="&amp;AQ2197),"[x]")</f>
        <v>10754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466</v>
      </c>
      <c r="AU2198" s="94">
        <f>IF(AR2198&gt;0,SUMIFS(AT$13:AT2198,AQ$13:AQ2198,"="&amp;AQ2198),"[x]")</f>
        <v>11220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479</v>
      </c>
      <c r="AU2199" s="94">
        <f>IF(AR2199&gt;0,SUMIFS(AT$13:AT2199,AQ$13:AQ2199,"="&amp;AQ2199),"[x]")</f>
        <v>11699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493</v>
      </c>
      <c r="AU2200" s="94">
        <f>IF(AR2200&gt;0,SUMIFS(AT$13:AT2200,AQ$13:AQ2200,"="&amp;AQ2200),"[x]")</f>
        <v>12192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506</v>
      </c>
      <c r="AU2201" s="94">
        <f>IF(AR2201&gt;0,SUMIFS(AT$13:AT2201,AQ$13:AQ2201,"="&amp;AQ2201),"[x]")</f>
        <v>12698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519</v>
      </c>
      <c r="AU2202" s="94">
        <f>IF(AR2202&gt;0,SUMIFS(AT$13:AT2202,AQ$13:AQ2202,"="&amp;AQ2202),"[x]")</f>
        <v>13217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532</v>
      </c>
      <c r="AU2203" s="94">
        <f>IF(AR2203&gt;0,SUMIFS(AT$13:AT2203,AQ$13:AQ2203,"="&amp;AQ2203),"[x]")</f>
        <v>13749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546</v>
      </c>
      <c r="AU2204" s="94">
        <f>IF(AR2204&gt;0,SUMIFS(AT$13:AT2204,AQ$13:AQ2204,"="&amp;AQ2204),"[x]")</f>
        <v>14295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559</v>
      </c>
      <c r="AU2205" s="94">
        <f>IF(AR2205&gt;0,SUMIFS(AT$13:AT2205,AQ$13:AQ2205,"="&amp;AQ2205),"[x]")</f>
        <v>14854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572</v>
      </c>
      <c r="AU2206" s="94">
        <f>IF(AR2206&gt;0,SUMIFS(AT$13:AT2206,AQ$13:AQ2206,"="&amp;AQ2206),"[x]")</f>
        <v>15426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586</v>
      </c>
      <c r="AU2207" s="94">
        <f>IF(AR2207&gt;0,SUMIFS(AT$13:AT2207,AQ$13:AQ2207,"="&amp;AQ2207),"[x]")</f>
        <v>16012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301</v>
      </c>
      <c r="AU2208" s="94">
        <f>IF(AR2208&gt;0,SUMIFS(AT$13:AT2208,AQ$13:AQ2208,"="&amp;AQ2208),"[x]")</f>
        <v>16313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324</v>
      </c>
      <c r="AU2209" s="94">
        <f>IF(AR2209&gt;0,SUMIFS(AT$13:AT2209,AQ$13:AQ2209,"="&amp;AQ2209),"[x]")</f>
        <v>16637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348</v>
      </c>
      <c r="AU2210" s="94">
        <f>IF(AR2210&gt;0,SUMIFS(AT$13:AT2210,AQ$13:AQ2210,"="&amp;AQ2210),"[x]")</f>
        <v>16985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371</v>
      </c>
      <c r="AU2211" s="94">
        <f>IF(AR2211&gt;0,SUMIFS(AT$13:AT2211,AQ$13:AQ2211,"="&amp;AQ2211),"[x]")</f>
        <v>17356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394</v>
      </c>
      <c r="AU2212" s="94">
        <f>IF(AR2212&gt;0,SUMIFS(AT$13:AT2212,AQ$13:AQ2212,"="&amp;AQ2212),"[x]")</f>
        <v>17750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417</v>
      </c>
      <c r="AU2213" s="94">
        <f>IF(AR2213&gt;0,SUMIFS(AT$13:AT2213,AQ$13:AQ2213,"="&amp;AQ2213),"[x]")</f>
        <v>18167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440</v>
      </c>
      <c r="AU2214" s="94">
        <f>IF(AR2214&gt;0,SUMIFS(AT$13:AT2214,AQ$13:AQ2214,"="&amp;AQ2214),"[x]")</f>
        <v>18607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464</v>
      </c>
      <c r="AU2215" s="94">
        <f>IF(AR2215&gt;0,SUMIFS(AT$13:AT2215,AQ$13:AQ2215,"="&amp;AQ2215),"[x]")</f>
        <v>19071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487</v>
      </c>
      <c r="AU2216" s="94">
        <f>IF(AR2216&gt;0,SUMIFS(AT$13:AT2216,AQ$13:AQ2216,"="&amp;AQ2216),"[x]")</f>
        <v>19558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510</v>
      </c>
      <c r="AU2217" s="94">
        <f>IF(AR2217&gt;0,SUMIFS(AT$13:AT2217,AQ$13:AQ2217,"="&amp;AQ2217),"[x]")</f>
        <v>20068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533</v>
      </c>
      <c r="AU2218" s="94">
        <f>IF(AR2218&gt;0,SUMIFS(AT$13:AT2218,AQ$13:AQ2218,"="&amp;AQ2218),"[x]")</f>
        <v>20601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556</v>
      </c>
      <c r="AU2219" s="94">
        <f>IF(AR2219&gt;0,SUMIFS(AT$13:AT2219,AQ$13:AQ2219,"="&amp;AQ2219),"[x]")</f>
        <v>21157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580</v>
      </c>
      <c r="AU2220" s="94">
        <f>IF(AR2220&gt;0,SUMIFS(AT$13:AT2220,AQ$13:AQ2220,"="&amp;AQ2220),"[x]")</f>
        <v>21737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603</v>
      </c>
      <c r="AU2221" s="94">
        <f>IF(AR2221&gt;0,SUMIFS(AT$13:AT2221,AQ$13:AQ2221,"="&amp;AQ2221),"[x]")</f>
        <v>22340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626</v>
      </c>
      <c r="AU2222" s="94">
        <f>IF(AR2222&gt;0,SUMIFS(AT$13:AT2222,AQ$13:AQ2222,"="&amp;AQ2222),"[x]")</f>
        <v>22966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649</v>
      </c>
      <c r="AU2223" s="94">
        <f>IF(AR2223&gt;0,SUMIFS(AT$13:AT2223,AQ$13:AQ2223,"="&amp;AQ2223),"[x]")</f>
        <v>23615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672</v>
      </c>
      <c r="AU2224" s="94">
        <f>IF(AR2224&gt;0,SUMIFS(AT$13:AT2224,AQ$13:AQ2224,"="&amp;AQ2224),"[x]")</f>
        <v>24287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696</v>
      </c>
      <c r="AU2225" s="94">
        <f>IF(AR2225&gt;0,SUMIFS(AT$13:AT2225,AQ$13:AQ2225,"="&amp;AQ2225),"[x]")</f>
        <v>24983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719</v>
      </c>
      <c r="AU2226" s="94">
        <f>IF(AR2226&gt;0,SUMIFS(AT$13:AT2226,AQ$13:AQ2226,"="&amp;AQ2226),"[x]")</f>
        <v>25702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742</v>
      </c>
      <c r="AU2227" s="94">
        <f>IF(AR2227&gt;0,SUMIFS(AT$13:AT2227,AQ$13:AQ2227,"="&amp;AQ2227),"[x]")</f>
        <v>26444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417</v>
      </c>
      <c r="AU2228" s="94">
        <f>IF(AR2228&gt;0,SUMIFS(AT$13:AT2228,AQ$13:AQ2228,"="&amp;AQ2228),"[x]")</f>
        <v>26861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449</v>
      </c>
      <c r="AU2229" s="94">
        <f>IF(AR2229&gt;0,SUMIFS(AT$13:AT2229,AQ$13:AQ2229,"="&amp;AQ2229),"[x]")</f>
        <v>27310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481</v>
      </c>
      <c r="AU2230" s="94">
        <f>IF(AR2230&gt;0,SUMIFS(AT$13:AT2230,AQ$13:AQ2230,"="&amp;AQ2230),"[x]")</f>
        <v>27791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514</v>
      </c>
      <c r="AU2231" s="94">
        <f>IF(AR2231&gt;0,SUMIFS(AT$13:AT2231,AQ$13:AQ2231,"="&amp;AQ2231),"[x]")</f>
        <v>28305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546</v>
      </c>
      <c r="AU2232" s="94">
        <f>IF(AR2232&gt;0,SUMIFS(AT$13:AT2232,AQ$13:AQ2232,"="&amp;AQ2232),"[x]")</f>
        <v>28851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578</v>
      </c>
      <c r="AU2233" s="94">
        <f>IF(AR2233&gt;0,SUMIFS(AT$13:AT2233,AQ$13:AQ2233,"="&amp;AQ2233),"[x]")</f>
        <v>29429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610</v>
      </c>
      <c r="AU2234" s="94">
        <f>IF(AR2234&gt;0,SUMIFS(AT$13:AT2234,AQ$13:AQ2234,"="&amp;AQ2234),"[x]")</f>
        <v>30039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642</v>
      </c>
      <c r="AU2235" s="94">
        <f>IF(AR2235&gt;0,SUMIFS(AT$13:AT2235,AQ$13:AQ2235,"="&amp;AQ2235),"[x]")</f>
        <v>30681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674</v>
      </c>
      <c r="AU2236" s="94">
        <f>IF(AR2236&gt;0,SUMIFS(AT$13:AT2236,AQ$13:AQ2236,"="&amp;AQ2236),"[x]")</f>
        <v>31355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706</v>
      </c>
      <c r="AU2237" s="94">
        <f>IF(AR2237&gt;0,SUMIFS(AT$13:AT2237,AQ$13:AQ2237,"="&amp;AQ2237),"[x]")</f>
        <v>32061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739</v>
      </c>
      <c r="AU2238" s="94">
        <f>IF(AR2238&gt;0,SUMIFS(AT$13:AT2238,AQ$13:AQ2238,"="&amp;AQ2238),"[x]")</f>
        <v>32800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771</v>
      </c>
      <c r="AU2239" s="94">
        <f>IF(AR2239&gt;0,SUMIFS(AT$13:AT2239,AQ$13:AQ2239,"="&amp;AQ2239),"[x]")</f>
        <v>33571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803</v>
      </c>
      <c r="AU2240" s="94">
        <f>IF(AR2240&gt;0,SUMIFS(AT$13:AT2240,AQ$13:AQ2240,"="&amp;AQ2240),"[x]")</f>
        <v>34374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835</v>
      </c>
      <c r="AU2241" s="94">
        <f>IF(AR2241&gt;0,SUMIFS(AT$13:AT2241,AQ$13:AQ2241,"="&amp;AQ2241),"[x]")</f>
        <v>35209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867</v>
      </c>
      <c r="AU2242" s="94">
        <f>IF(AR2242&gt;0,SUMIFS(AT$13:AT2242,AQ$13:AQ2242,"="&amp;AQ2242),"[x]")</f>
        <v>36076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899</v>
      </c>
      <c r="AU2243" s="94">
        <f>IF(AR2243&gt;0,SUMIFS(AT$13:AT2243,AQ$13:AQ2243,"="&amp;AQ2243),"[x]")</f>
        <v>36975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931</v>
      </c>
      <c r="AU2244" s="94">
        <f>IF(AR2244&gt;0,SUMIFS(AT$13:AT2244,AQ$13:AQ2244,"="&amp;AQ2244),"[x]")</f>
        <v>37906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963</v>
      </c>
      <c r="AU2245" s="94">
        <f>IF(AR2245&gt;0,SUMIFS(AT$13:AT2245,AQ$13:AQ2245,"="&amp;AQ2245),"[x]")</f>
        <v>38869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996</v>
      </c>
      <c r="AU2246" s="94">
        <f>IF(AR2246&gt;0,SUMIFS(AT$13:AT2246,AQ$13:AQ2246,"="&amp;AQ2246),"[x]")</f>
        <v>39865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1028</v>
      </c>
      <c r="AU2247" s="94">
        <f>IF(AR2247&gt;0,SUMIFS(AT$13:AT2247,AQ$13:AQ2247,"="&amp;AQ2247),"[x]")</f>
        <v>40893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612</v>
      </c>
      <c r="AU2248" s="94">
        <f>IF(AR2248&gt;0,SUMIFS(AT$13:AT2248,AQ$13:AQ2248,"="&amp;AQ2248),"[x]")</f>
        <v>41505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644</v>
      </c>
      <c r="AU2249" s="94">
        <f>IF(AR2249&gt;0,SUMIFS(AT$13:AT2249,AQ$13:AQ2249,"="&amp;AQ2249),"[x]")</f>
        <v>42149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676</v>
      </c>
      <c r="AU2250" s="94">
        <f>IF(AR2250&gt;0,SUMIFS(AT$13:AT2250,AQ$13:AQ2250,"="&amp;AQ2250),"[x]")</f>
        <v>42825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708</v>
      </c>
      <c r="AU2251" s="94">
        <f>IF(AR2251&gt;0,SUMIFS(AT$13:AT2251,AQ$13:AQ2251,"="&amp;AQ2251),"[x]")</f>
        <v>43533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741</v>
      </c>
      <c r="AU2252" s="94">
        <f>IF(AR2252&gt;0,SUMIFS(AT$13:AT2252,AQ$13:AQ2252,"="&amp;AQ2252),"[x]")</f>
        <v>44274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773</v>
      </c>
      <c r="AU2253" s="94">
        <f>IF(AR2253&gt;0,SUMIFS(AT$13:AT2253,AQ$13:AQ2253,"="&amp;AQ2253),"[x]")</f>
        <v>45047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805</v>
      </c>
      <c r="AU2254" s="94">
        <f>IF(AR2254&gt;0,SUMIFS(AT$13:AT2254,AQ$13:AQ2254,"="&amp;AQ2254),"[x]")</f>
        <v>45852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837</v>
      </c>
      <c r="AU2255" s="94">
        <f>IF(AR2255&gt;0,SUMIFS(AT$13:AT2255,AQ$13:AQ2255,"="&amp;AQ2255),"[x]")</f>
        <v>46689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870</v>
      </c>
      <c r="AU2256" s="94">
        <f>IF(AR2256&gt;0,SUMIFS(AT$13:AT2256,AQ$13:AQ2256,"="&amp;AQ2256),"[x]")</f>
        <v>47559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902</v>
      </c>
      <c r="AU2257" s="94">
        <f>IF(AR2257&gt;0,SUMIFS(AT$13:AT2257,AQ$13:AQ2257,"="&amp;AQ2257),"[x]")</f>
        <v>48461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934</v>
      </c>
      <c r="AU2258" s="94">
        <f>IF(AR2258&gt;0,SUMIFS(AT$13:AT2258,AQ$13:AQ2258,"="&amp;AQ2258),"[x]")</f>
        <v>49395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966</v>
      </c>
      <c r="AU2259" s="94">
        <f>IF(AR2259&gt;0,SUMIFS(AT$13:AT2259,AQ$13:AQ2259,"="&amp;AQ2259),"[x]")</f>
        <v>50361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999</v>
      </c>
      <c r="AU2260" s="94">
        <f>IF(AR2260&gt;0,SUMIFS(AT$13:AT2260,AQ$13:AQ2260,"="&amp;AQ2260),"[x]")</f>
        <v>51360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1031</v>
      </c>
      <c r="AU2261" s="94">
        <f>IF(AR2261&gt;0,SUMIFS(AT$13:AT2261,AQ$13:AQ2261,"="&amp;AQ2261),"[x]")</f>
        <v>52391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1063</v>
      </c>
      <c r="AU2262" s="94">
        <f>IF(AR2262&gt;0,SUMIFS(AT$13:AT2262,AQ$13:AQ2262,"="&amp;AQ2262),"[x]")</f>
        <v>53454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1095</v>
      </c>
      <c r="AU2263" s="94">
        <f>IF(AR2263&gt;0,SUMIFS(AT$13:AT2263,AQ$13:AQ2263,"="&amp;AQ2263),"[x]")</f>
        <v>54549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1127</v>
      </c>
      <c r="AU2264" s="94">
        <f>IF(AR2264&gt;0,SUMIFS(AT$13:AT2264,AQ$13:AQ2264,"="&amp;AQ2264),"[x]")</f>
        <v>55676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1160</v>
      </c>
      <c r="AU2265" s="94">
        <f>IF(AR2265&gt;0,SUMIFS(AT$13:AT2265,AQ$13:AQ2265,"="&amp;AQ2265),"[x]")</f>
        <v>56836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1192</v>
      </c>
      <c r="AU2266" s="94">
        <f>IF(AR2266&gt;0,SUMIFS(AT$13:AT2266,AQ$13:AQ2266,"="&amp;AQ2266),"[x]")</f>
        <v>58028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1224</v>
      </c>
      <c r="AU2267" s="94">
        <f>IF(AR2267&gt;0,SUMIFS(AT$13:AT2267,AQ$13:AQ2267,"="&amp;AQ2267),"[x]")</f>
        <v>59252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1256</v>
      </c>
      <c r="AU2268" s="94">
        <f>IF(AR2268&gt;0,SUMIFS(AT$13:AT2268,AQ$13:AQ2268,"="&amp;AQ2268),"[x]")</f>
        <v>60508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1289</v>
      </c>
      <c r="AU2269" s="94">
        <f>IF(AR2269&gt;0,SUMIFS(AT$13:AT2269,AQ$13:AQ2269,"="&amp;AQ2269),"[x]")</f>
        <v>61797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1321</v>
      </c>
      <c r="AU2270" s="94">
        <f>IF(AR2270&gt;0,SUMIFS(AT$13:AT2270,AQ$13:AQ2270,"="&amp;AQ2270),"[x]")</f>
        <v>63118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1353</v>
      </c>
      <c r="AU2271" s="94">
        <f>IF(AR2271&gt;0,SUMIFS(AT$13:AT2271,AQ$13:AQ2271,"="&amp;AQ2271),"[x]")</f>
        <v>64471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1385</v>
      </c>
      <c r="AU2272" s="94">
        <f>IF(AR2272&gt;0,SUMIFS(AT$13:AT2272,AQ$13:AQ2272,"="&amp;AQ2272),"[x]")</f>
        <v>65856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1417</v>
      </c>
      <c r="AU2273" s="94">
        <f>IF(AR2273&gt;0,SUMIFS(AT$13:AT2273,AQ$13:AQ2273,"="&amp;AQ2273),"[x]")</f>
        <v>67273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1450</v>
      </c>
      <c r="AU2274" s="94">
        <f>IF(AR2274&gt;0,SUMIFS(AT$13:AT2274,AQ$13:AQ2274,"="&amp;AQ2274),"[x]")</f>
        <v>68723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1482</v>
      </c>
      <c r="AU2275" s="94">
        <f>IF(AR2275&gt;0,SUMIFS(AT$13:AT2275,AQ$13:AQ2275,"="&amp;AQ2275),"[x]")</f>
        <v>70205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1514</v>
      </c>
      <c r="AU2276" s="94">
        <f>IF(AR2276&gt;0,SUMIFS(AT$13:AT2276,AQ$13:AQ2276,"="&amp;AQ2276),"[x]")</f>
        <v>71719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1546</v>
      </c>
      <c r="AU2277" s="94">
        <f>IF(AR2277&gt;0,SUMIFS(AT$13:AT2277,AQ$13:AQ2277,"="&amp;AQ2277),"[x]")</f>
        <v>73265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4</v>
      </c>
      <c r="AU2279" s="94">
        <f>IF(AR2279&gt;0,SUMIFS(AT$13:AT2279,AQ$13:AQ2279,"="&amp;AQ2279),"[x]")</f>
        <v>4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9</v>
      </c>
      <c r="AU2280" s="94">
        <f>IF(AR2280&gt;0,SUMIFS(AT$13:AT2280,AQ$13:AQ2280,"="&amp;AQ2280),"[x]")</f>
        <v>13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13</v>
      </c>
      <c r="AU2281" s="94">
        <f>IF(AR2281&gt;0,SUMIFS(AT$13:AT2281,AQ$13:AQ2281,"="&amp;AQ2281),"[x]")</f>
        <v>26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18</v>
      </c>
      <c r="AU2282" s="94">
        <f>IF(AR2282&gt;0,SUMIFS(AT$13:AT2282,AQ$13:AQ2282,"="&amp;AQ2282),"[x]")</f>
        <v>44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22</v>
      </c>
      <c r="AU2283" s="94">
        <f>IF(AR2283&gt;0,SUMIFS(AT$13:AT2283,AQ$13:AQ2283,"="&amp;AQ2283),"[x]")</f>
        <v>66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27</v>
      </c>
      <c r="AU2284" s="94">
        <f>IF(AR2284&gt;0,SUMIFS(AT$13:AT2284,AQ$13:AQ2284,"="&amp;AQ2284),"[x]")</f>
        <v>93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31</v>
      </c>
      <c r="AU2285" s="94">
        <f>IF(AR2285&gt;0,SUMIFS(AT$13:AT2285,AQ$13:AQ2285,"="&amp;AQ2285),"[x]")</f>
        <v>124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36</v>
      </c>
      <c r="AU2286" s="94">
        <f>IF(AR2286&gt;0,SUMIFS(AT$13:AT2286,AQ$13:AQ2286,"="&amp;AQ2286),"[x]")</f>
        <v>160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41</v>
      </c>
      <c r="AU2287" s="94">
        <f>IF(AR2287&gt;0,SUMIFS(AT$13:AT2287,AQ$13:AQ2287,"="&amp;AQ2287),"[x]")</f>
        <v>201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45</v>
      </c>
      <c r="AU2288" s="94">
        <f>IF(AR2288&gt;0,SUMIFS(AT$13:AT2288,AQ$13:AQ2288,"="&amp;AQ2288),"[x]")</f>
        <v>246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50</v>
      </c>
      <c r="AU2289" s="94">
        <f>IF(AR2289&gt;0,SUMIFS(AT$13:AT2289,AQ$13:AQ2289,"="&amp;AQ2289),"[x]")</f>
        <v>296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54</v>
      </c>
      <c r="AU2290" s="94">
        <f>IF(AR2290&gt;0,SUMIFS(AT$13:AT2290,AQ$13:AQ2290,"="&amp;AQ2290),"[x]")</f>
        <v>350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59</v>
      </c>
      <c r="AU2291" s="94">
        <f>IF(AR2291&gt;0,SUMIFS(AT$13:AT2291,AQ$13:AQ2291,"="&amp;AQ2291),"[x]")</f>
        <v>409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63</v>
      </c>
      <c r="AU2292" s="94">
        <f>IF(AR2292&gt;0,SUMIFS(AT$13:AT2292,AQ$13:AQ2292,"="&amp;AQ2292),"[x]")</f>
        <v>472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68</v>
      </c>
      <c r="AU2293" s="94">
        <f>IF(AR2293&gt;0,SUMIFS(AT$13:AT2293,AQ$13:AQ2293,"="&amp;AQ2293),"[x]")</f>
        <v>540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73</v>
      </c>
      <c r="AU2294" s="94">
        <f>IF(AR2294&gt;0,SUMIFS(AT$13:AT2294,AQ$13:AQ2294,"="&amp;AQ2294),"[x]")</f>
        <v>613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77</v>
      </c>
      <c r="AU2295" s="94">
        <f>IF(AR2295&gt;0,SUMIFS(AT$13:AT2295,AQ$13:AQ2295,"="&amp;AQ2295),"[x]")</f>
        <v>690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82</v>
      </c>
      <c r="AU2296" s="94">
        <f>IF(AR2296&gt;0,SUMIFS(AT$13:AT2296,AQ$13:AQ2296,"="&amp;AQ2296),"[x]")</f>
        <v>772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86</v>
      </c>
      <c r="AU2297" s="94">
        <f>IF(AR2297&gt;0,SUMIFS(AT$13:AT2297,AQ$13:AQ2297,"="&amp;AQ2297),"[x]")</f>
        <v>858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91</v>
      </c>
      <c r="AU2298" s="94">
        <f>IF(AR2298&gt;0,SUMIFS(AT$13:AT2298,AQ$13:AQ2298,"="&amp;AQ2298),"[x]")</f>
        <v>949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95</v>
      </c>
      <c r="AU2299" s="94">
        <f>IF(AR2299&gt;0,SUMIFS(AT$13:AT2299,AQ$13:AQ2299,"="&amp;AQ2299),"[x]")</f>
        <v>1044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100</v>
      </c>
      <c r="AU2300" s="94">
        <f>IF(AR2300&gt;0,SUMIFS(AT$13:AT2300,AQ$13:AQ2300,"="&amp;AQ2300),"[x]")</f>
        <v>1144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104</v>
      </c>
      <c r="AU2301" s="94">
        <f>IF(AR2301&gt;0,SUMIFS(AT$13:AT2301,AQ$13:AQ2301,"="&amp;AQ2301),"[x]")</f>
        <v>1248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109</v>
      </c>
      <c r="AU2302" s="94">
        <f>IF(AR2302&gt;0,SUMIFS(AT$13:AT2302,AQ$13:AQ2302,"="&amp;AQ2302),"[x]")</f>
        <v>1357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114</v>
      </c>
      <c r="AU2303" s="94">
        <f>IF(AR2303&gt;0,SUMIFS(AT$13:AT2303,AQ$13:AQ2303,"="&amp;AQ2303),"[x]")</f>
        <v>1471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118</v>
      </c>
      <c r="AU2304" s="94">
        <f>IF(AR2304&gt;0,SUMIFS(AT$13:AT2304,AQ$13:AQ2304,"="&amp;AQ2304),"[x]")</f>
        <v>1589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123</v>
      </c>
      <c r="AU2305" s="94">
        <f>IF(AR2305&gt;0,SUMIFS(AT$13:AT2305,AQ$13:AQ2305,"="&amp;AQ2305),"[x]")</f>
        <v>1712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127</v>
      </c>
      <c r="AU2306" s="94">
        <f>IF(AR2306&gt;0,SUMIFS(AT$13:AT2306,AQ$13:AQ2306,"="&amp;AQ2306),"[x]")</f>
        <v>1839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132</v>
      </c>
      <c r="AU2307" s="94">
        <f>IF(AR2307&gt;0,SUMIFS(AT$13:AT2307,AQ$13:AQ2307,"="&amp;AQ2307),"[x]")</f>
        <v>1971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136</v>
      </c>
      <c r="AU2308" s="94">
        <f>IF(AR2308&gt;0,SUMIFS(AT$13:AT2308,AQ$13:AQ2308,"="&amp;AQ2308),"[x]")</f>
        <v>2107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141</v>
      </c>
      <c r="AU2309" s="94">
        <f>IF(AR2309&gt;0,SUMIFS(AT$13:AT2309,AQ$13:AQ2309,"="&amp;AQ2309),"[x]")</f>
        <v>2248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146</v>
      </c>
      <c r="AU2310" s="94">
        <f>IF(AR2310&gt;0,SUMIFS(AT$13:AT2310,AQ$13:AQ2310,"="&amp;AQ2310),"[x]")</f>
        <v>2394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150</v>
      </c>
      <c r="AU2311" s="94">
        <f>IF(AR2311&gt;0,SUMIFS(AT$13:AT2311,AQ$13:AQ2311,"="&amp;AQ2311),"[x]")</f>
        <v>2544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155</v>
      </c>
      <c r="AU2312" s="94">
        <f>IF(AR2312&gt;0,SUMIFS(AT$13:AT2312,AQ$13:AQ2312,"="&amp;AQ2312),"[x]")</f>
        <v>2699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159</v>
      </c>
      <c r="AU2313" s="94">
        <f>IF(AR2313&gt;0,SUMIFS(AT$13:AT2313,AQ$13:AQ2313,"="&amp;AQ2313),"[x]")</f>
        <v>2858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164</v>
      </c>
      <c r="AU2314" s="94">
        <f>IF(AR2314&gt;0,SUMIFS(AT$13:AT2314,AQ$13:AQ2314,"="&amp;AQ2314),"[x]")</f>
        <v>3022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168</v>
      </c>
      <c r="AU2315" s="94">
        <f>IF(AR2315&gt;0,SUMIFS(AT$13:AT2315,AQ$13:AQ2315,"="&amp;AQ2315),"[x]")</f>
        <v>3190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173</v>
      </c>
      <c r="AU2316" s="94">
        <f>IF(AR2316&gt;0,SUMIFS(AT$13:AT2316,AQ$13:AQ2316,"="&amp;AQ2316),"[x]")</f>
        <v>3363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178</v>
      </c>
      <c r="AU2317" s="94">
        <f>IF(AR2317&gt;0,SUMIFS(AT$13:AT2317,AQ$13:AQ2317,"="&amp;AQ2317),"[x]")</f>
        <v>3541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182</v>
      </c>
      <c r="AU2318" s="94">
        <f>IF(AR2318&gt;0,SUMIFS(AT$13:AT2318,AQ$13:AQ2318,"="&amp;AQ2318),"[x]")</f>
        <v>3723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83</v>
      </c>
      <c r="AU2319" s="94">
        <f>IF(AR2319&gt;0,SUMIFS(AT$13:AT2319,AQ$13:AQ2319,"="&amp;AQ2319),"[x]")</f>
        <v>3806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99</v>
      </c>
      <c r="AU2320" s="94">
        <f>IF(AR2320&gt;0,SUMIFS(AT$13:AT2320,AQ$13:AQ2320,"="&amp;AQ2320),"[x]")</f>
        <v>3905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116</v>
      </c>
      <c r="AU2321" s="94">
        <f>IF(AR2321&gt;0,SUMIFS(AT$13:AT2321,AQ$13:AQ2321,"="&amp;AQ2321),"[x]")</f>
        <v>4021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133</v>
      </c>
      <c r="AU2322" s="94">
        <f>IF(AR2322&gt;0,SUMIFS(AT$13:AT2322,AQ$13:AQ2322,"="&amp;AQ2322),"[x]")</f>
        <v>4154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149</v>
      </c>
      <c r="AU2323" s="94">
        <f>IF(AR2323&gt;0,SUMIFS(AT$13:AT2323,AQ$13:AQ2323,"="&amp;AQ2323),"[x]")</f>
        <v>4303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166</v>
      </c>
      <c r="AU2324" s="94">
        <f>IF(AR2324&gt;0,SUMIFS(AT$13:AT2324,AQ$13:AQ2324,"="&amp;AQ2324),"[x]")</f>
        <v>4469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183</v>
      </c>
      <c r="AU2325" s="94">
        <f>IF(AR2325&gt;0,SUMIFS(AT$13:AT2325,AQ$13:AQ2325,"="&amp;AQ2325),"[x]")</f>
        <v>4652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199</v>
      </c>
      <c r="AU2326" s="94">
        <f>IF(AR2326&gt;0,SUMIFS(AT$13:AT2326,AQ$13:AQ2326,"="&amp;AQ2326),"[x]")</f>
        <v>4851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216</v>
      </c>
      <c r="AU2327" s="94">
        <f>IF(AR2327&gt;0,SUMIFS(AT$13:AT2327,AQ$13:AQ2327,"="&amp;AQ2327),"[x]")</f>
        <v>5067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233</v>
      </c>
      <c r="AU2328" s="94">
        <f>IF(AR2328&gt;0,SUMIFS(AT$13:AT2328,AQ$13:AQ2328,"="&amp;AQ2328),"[x]")</f>
        <v>5300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249</v>
      </c>
      <c r="AU2329" s="94">
        <f>IF(AR2329&gt;0,SUMIFS(AT$13:AT2329,AQ$13:AQ2329,"="&amp;AQ2329),"[x]")</f>
        <v>5549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266</v>
      </c>
      <c r="AU2330" s="94">
        <f>IF(AR2330&gt;0,SUMIFS(AT$13:AT2330,AQ$13:AQ2330,"="&amp;AQ2330),"[x]")</f>
        <v>5815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283</v>
      </c>
      <c r="AU2331" s="94">
        <f>IF(AR2331&gt;0,SUMIFS(AT$13:AT2331,AQ$13:AQ2331,"="&amp;AQ2331),"[x]")</f>
        <v>6098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299</v>
      </c>
      <c r="AU2332" s="94">
        <f>IF(AR2332&gt;0,SUMIFS(AT$13:AT2332,AQ$13:AQ2332,"="&amp;AQ2332),"[x]")</f>
        <v>6397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316</v>
      </c>
      <c r="AU2333" s="94">
        <f>IF(AR2333&gt;0,SUMIFS(AT$13:AT2333,AQ$13:AQ2333,"="&amp;AQ2333),"[x]")</f>
        <v>6713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333</v>
      </c>
      <c r="AU2334" s="94">
        <f>IF(AR2334&gt;0,SUMIFS(AT$13:AT2334,AQ$13:AQ2334,"="&amp;AQ2334),"[x]")</f>
        <v>7046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349</v>
      </c>
      <c r="AU2335" s="94">
        <f>IF(AR2335&gt;0,SUMIFS(AT$13:AT2335,AQ$13:AQ2335,"="&amp;AQ2335),"[x]")</f>
        <v>7395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366</v>
      </c>
      <c r="AU2336" s="94">
        <f>IF(AR2336&gt;0,SUMIFS(AT$13:AT2336,AQ$13:AQ2336,"="&amp;AQ2336),"[x]")</f>
        <v>7761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383</v>
      </c>
      <c r="AU2337" s="94">
        <f>IF(AR2337&gt;0,SUMIFS(AT$13:AT2337,AQ$13:AQ2337,"="&amp;AQ2337),"[x]")</f>
        <v>8144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399</v>
      </c>
      <c r="AU2338" s="94">
        <f>IF(AR2338&gt;0,SUMIFS(AT$13:AT2338,AQ$13:AQ2338,"="&amp;AQ2338),"[x]")</f>
        <v>8543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416</v>
      </c>
      <c r="AU2339" s="94">
        <f>IF(AR2339&gt;0,SUMIFS(AT$13:AT2339,AQ$13:AQ2339,"="&amp;AQ2339),"[x]")</f>
        <v>8959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433</v>
      </c>
      <c r="AU2340" s="94">
        <f>IF(AR2340&gt;0,SUMIFS(AT$13:AT2340,AQ$13:AQ2340,"="&amp;AQ2340),"[x]")</f>
        <v>9392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449</v>
      </c>
      <c r="AU2341" s="94">
        <f>IF(AR2341&gt;0,SUMIFS(AT$13:AT2341,AQ$13:AQ2341,"="&amp;AQ2341),"[x]")</f>
        <v>9841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466</v>
      </c>
      <c r="AU2342" s="94">
        <f>IF(AR2342&gt;0,SUMIFS(AT$13:AT2342,AQ$13:AQ2342,"="&amp;AQ2342),"[x]")</f>
        <v>10307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483</v>
      </c>
      <c r="AU2343" s="94">
        <f>IF(AR2343&gt;0,SUMIFS(AT$13:AT2343,AQ$13:AQ2343,"="&amp;AQ2343),"[x]")</f>
        <v>10790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499</v>
      </c>
      <c r="AU2344" s="94">
        <f>IF(AR2344&gt;0,SUMIFS(AT$13:AT2344,AQ$13:AQ2344,"="&amp;AQ2344),"[x]")</f>
        <v>11289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516</v>
      </c>
      <c r="AU2345" s="94">
        <f>IF(AR2345&gt;0,SUMIFS(AT$13:AT2345,AQ$13:AQ2345,"="&amp;AQ2345),"[x]")</f>
        <v>11805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532</v>
      </c>
      <c r="AU2346" s="94">
        <f>IF(AR2346&gt;0,SUMIFS(AT$13:AT2346,AQ$13:AQ2346,"="&amp;AQ2346),"[x]")</f>
        <v>12337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549</v>
      </c>
      <c r="AU2347" s="94">
        <f>IF(AR2347&gt;0,SUMIFS(AT$13:AT2347,AQ$13:AQ2347,"="&amp;AQ2347),"[x]")</f>
        <v>12886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566</v>
      </c>
      <c r="AU2348" s="94">
        <f>IF(AR2348&gt;0,SUMIFS(AT$13:AT2348,AQ$13:AQ2348,"="&amp;AQ2348),"[x]")</f>
        <v>13452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582</v>
      </c>
      <c r="AU2349" s="94">
        <f>IF(AR2349&gt;0,SUMIFS(AT$13:AT2349,AQ$13:AQ2349,"="&amp;AQ2349),"[x]")</f>
        <v>14034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599</v>
      </c>
      <c r="AU2350" s="94">
        <f>IF(AR2350&gt;0,SUMIFS(AT$13:AT2350,AQ$13:AQ2350,"="&amp;AQ2350),"[x]")</f>
        <v>14633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616</v>
      </c>
      <c r="AU2351" s="94">
        <f>IF(AR2351&gt;0,SUMIFS(AT$13:AT2351,AQ$13:AQ2351,"="&amp;AQ2351),"[x]")</f>
        <v>15249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632</v>
      </c>
      <c r="AU2352" s="94">
        <f>IF(AR2352&gt;0,SUMIFS(AT$13:AT2352,AQ$13:AQ2352,"="&amp;AQ2352),"[x]")</f>
        <v>15881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649</v>
      </c>
      <c r="AU2353" s="94">
        <f>IF(AR2353&gt;0,SUMIFS(AT$13:AT2353,AQ$13:AQ2353,"="&amp;AQ2353),"[x]")</f>
        <v>16530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666</v>
      </c>
      <c r="AU2354" s="94">
        <f>IF(AR2354&gt;0,SUMIFS(AT$13:AT2354,AQ$13:AQ2354,"="&amp;AQ2354),"[x]")</f>
        <v>17196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682</v>
      </c>
      <c r="AU2355" s="94">
        <f>IF(AR2355&gt;0,SUMIFS(AT$13:AT2355,AQ$13:AQ2355,"="&amp;AQ2355),"[x]")</f>
        <v>17878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699</v>
      </c>
      <c r="AU2356" s="94">
        <f>IF(AR2356&gt;0,SUMIFS(AT$13:AT2356,AQ$13:AQ2356,"="&amp;AQ2356),"[x]")</f>
        <v>18577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716</v>
      </c>
      <c r="AU2357" s="94">
        <f>IF(AR2357&gt;0,SUMIFS(AT$13:AT2357,AQ$13:AQ2357,"="&amp;AQ2357),"[x]")</f>
        <v>19293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732</v>
      </c>
      <c r="AU2358" s="94">
        <f>IF(AR2358&gt;0,SUMIFS(AT$13:AT2358,AQ$13:AQ2358,"="&amp;AQ2358),"[x]")</f>
        <v>20025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377</v>
      </c>
      <c r="AU2359" s="94">
        <f>IF(AR2359&gt;0,SUMIFS(AT$13:AT2359,AQ$13:AQ2359,"="&amp;AQ2359),"[x]")</f>
        <v>20402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406</v>
      </c>
      <c r="AU2360" s="94">
        <f>IF(AR2360&gt;0,SUMIFS(AT$13:AT2360,AQ$13:AQ2360,"="&amp;AQ2360),"[x]")</f>
        <v>20808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435</v>
      </c>
      <c r="AU2361" s="94">
        <f>IF(AR2361&gt;0,SUMIFS(AT$13:AT2361,AQ$13:AQ2361,"="&amp;AQ2361),"[x]")</f>
        <v>21243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464</v>
      </c>
      <c r="AU2362" s="94">
        <f>IF(AR2362&gt;0,SUMIFS(AT$13:AT2362,AQ$13:AQ2362,"="&amp;AQ2362),"[x]")</f>
        <v>21707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493</v>
      </c>
      <c r="AU2363" s="94">
        <f>IF(AR2363&gt;0,SUMIFS(AT$13:AT2363,AQ$13:AQ2363,"="&amp;AQ2363),"[x]")</f>
        <v>22200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522</v>
      </c>
      <c r="AU2364" s="94">
        <f>IF(AR2364&gt;0,SUMIFS(AT$13:AT2364,AQ$13:AQ2364,"="&amp;AQ2364),"[x]")</f>
        <v>22722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551</v>
      </c>
      <c r="AU2365" s="94">
        <f>IF(AR2365&gt;0,SUMIFS(AT$13:AT2365,AQ$13:AQ2365,"="&amp;AQ2365),"[x]")</f>
        <v>23273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580</v>
      </c>
      <c r="AU2366" s="94">
        <f>IF(AR2366&gt;0,SUMIFS(AT$13:AT2366,AQ$13:AQ2366,"="&amp;AQ2366),"[x]")</f>
        <v>23853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609</v>
      </c>
      <c r="AU2367" s="94">
        <f>IF(AR2367&gt;0,SUMIFS(AT$13:AT2367,AQ$13:AQ2367,"="&amp;AQ2367),"[x]")</f>
        <v>24462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638</v>
      </c>
      <c r="AU2368" s="94">
        <f>IF(AR2368&gt;0,SUMIFS(AT$13:AT2368,AQ$13:AQ2368,"="&amp;AQ2368),"[x]")</f>
        <v>25100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667</v>
      </c>
      <c r="AU2369" s="94">
        <f>IF(AR2369&gt;0,SUMIFS(AT$13:AT2369,AQ$13:AQ2369,"="&amp;AQ2369),"[x]")</f>
        <v>25767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696</v>
      </c>
      <c r="AU2370" s="94">
        <f>IF(AR2370&gt;0,SUMIFS(AT$13:AT2370,AQ$13:AQ2370,"="&amp;AQ2370),"[x]")</f>
        <v>26463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725</v>
      </c>
      <c r="AU2371" s="94">
        <f>IF(AR2371&gt;0,SUMIFS(AT$13:AT2371,AQ$13:AQ2371,"="&amp;AQ2371),"[x]")</f>
        <v>27188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754</v>
      </c>
      <c r="AU2372" s="94">
        <f>IF(AR2372&gt;0,SUMIFS(AT$13:AT2372,AQ$13:AQ2372,"="&amp;AQ2372),"[x]")</f>
        <v>27942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783</v>
      </c>
      <c r="AU2373" s="94">
        <f>IF(AR2373&gt;0,SUMIFS(AT$13:AT2373,AQ$13:AQ2373,"="&amp;AQ2373),"[x]")</f>
        <v>28725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812</v>
      </c>
      <c r="AU2374" s="94">
        <f>IF(AR2374&gt;0,SUMIFS(AT$13:AT2374,AQ$13:AQ2374,"="&amp;AQ2374),"[x]")</f>
        <v>29537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841</v>
      </c>
      <c r="AU2375" s="94">
        <f>IF(AR2375&gt;0,SUMIFS(AT$13:AT2375,AQ$13:AQ2375,"="&amp;AQ2375),"[x]")</f>
        <v>30378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870</v>
      </c>
      <c r="AU2376" s="94">
        <f>IF(AR2376&gt;0,SUMIFS(AT$13:AT2376,AQ$13:AQ2376,"="&amp;AQ2376),"[x]")</f>
        <v>31248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899</v>
      </c>
      <c r="AU2377" s="94">
        <f>IF(AR2377&gt;0,SUMIFS(AT$13:AT2377,AQ$13:AQ2377,"="&amp;AQ2377),"[x]")</f>
        <v>32147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928</v>
      </c>
      <c r="AU2378" s="94">
        <f>IF(AR2378&gt;0,SUMIFS(AT$13:AT2378,AQ$13:AQ2378,"="&amp;AQ2378),"[x]")</f>
        <v>33075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522</v>
      </c>
      <c r="AU2379" s="94">
        <f>IF(AR2379&gt;0,SUMIFS(AT$13:AT2379,AQ$13:AQ2379,"="&amp;AQ2379),"[x]")</f>
        <v>33597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562</v>
      </c>
      <c r="AU2380" s="94">
        <f>IF(AR2380&gt;0,SUMIFS(AT$13:AT2380,AQ$13:AQ2380,"="&amp;AQ2380),"[x]")</f>
        <v>34159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602</v>
      </c>
      <c r="AU2381" s="94">
        <f>IF(AR2381&gt;0,SUMIFS(AT$13:AT2381,AQ$13:AQ2381,"="&amp;AQ2381),"[x]")</f>
        <v>34761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642</v>
      </c>
      <c r="AU2382" s="94">
        <f>IF(AR2382&gt;0,SUMIFS(AT$13:AT2382,AQ$13:AQ2382,"="&amp;AQ2382),"[x]")</f>
        <v>35403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682</v>
      </c>
      <c r="AU2383" s="94">
        <f>IF(AR2383&gt;0,SUMIFS(AT$13:AT2383,AQ$13:AQ2383,"="&amp;AQ2383),"[x]")</f>
        <v>36085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722</v>
      </c>
      <c r="AU2384" s="94">
        <f>IF(AR2384&gt;0,SUMIFS(AT$13:AT2384,AQ$13:AQ2384,"="&amp;AQ2384),"[x]")</f>
        <v>36807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763</v>
      </c>
      <c r="AU2385" s="94">
        <f>IF(AR2385&gt;0,SUMIFS(AT$13:AT2385,AQ$13:AQ2385,"="&amp;AQ2385),"[x]")</f>
        <v>37570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803</v>
      </c>
      <c r="AU2386" s="94">
        <f>IF(AR2386&gt;0,SUMIFS(AT$13:AT2386,AQ$13:AQ2386,"="&amp;AQ2386),"[x]")</f>
        <v>38373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843</v>
      </c>
      <c r="AU2387" s="94">
        <f>IF(AR2387&gt;0,SUMIFS(AT$13:AT2387,AQ$13:AQ2387,"="&amp;AQ2387),"[x]")</f>
        <v>39216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883</v>
      </c>
      <c r="AU2388" s="94">
        <f>IF(AR2388&gt;0,SUMIFS(AT$13:AT2388,AQ$13:AQ2388,"="&amp;AQ2388),"[x]")</f>
        <v>40099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923</v>
      </c>
      <c r="AU2389" s="94">
        <f>IF(AR2389&gt;0,SUMIFS(AT$13:AT2389,AQ$13:AQ2389,"="&amp;AQ2389),"[x]")</f>
        <v>41022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963</v>
      </c>
      <c r="AU2390" s="94">
        <f>IF(AR2390&gt;0,SUMIFS(AT$13:AT2390,AQ$13:AQ2390,"="&amp;AQ2390),"[x]")</f>
        <v>41985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1004</v>
      </c>
      <c r="AU2391" s="94">
        <f>IF(AR2391&gt;0,SUMIFS(AT$13:AT2391,AQ$13:AQ2391,"="&amp;AQ2391),"[x]")</f>
        <v>42989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1044</v>
      </c>
      <c r="AU2392" s="94">
        <f>IF(AR2392&gt;0,SUMIFS(AT$13:AT2392,AQ$13:AQ2392,"="&amp;AQ2392),"[x]")</f>
        <v>44033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1084</v>
      </c>
      <c r="AU2393" s="94">
        <f>IF(AR2393&gt;0,SUMIFS(AT$13:AT2393,AQ$13:AQ2393,"="&amp;AQ2393),"[x]")</f>
        <v>45117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1124</v>
      </c>
      <c r="AU2394" s="94">
        <f>IF(AR2394&gt;0,SUMIFS(AT$13:AT2394,AQ$13:AQ2394,"="&amp;AQ2394),"[x]")</f>
        <v>46241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1164</v>
      </c>
      <c r="AU2395" s="94">
        <f>IF(AR2395&gt;0,SUMIFS(AT$13:AT2395,AQ$13:AQ2395,"="&amp;AQ2395),"[x]")</f>
        <v>47405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1204</v>
      </c>
      <c r="AU2396" s="94">
        <f>IF(AR2396&gt;0,SUMIFS(AT$13:AT2396,AQ$13:AQ2396,"="&amp;AQ2396),"[x]")</f>
        <v>48609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1245</v>
      </c>
      <c r="AU2397" s="94">
        <f>IF(AR2397&gt;0,SUMIFS(AT$13:AT2397,AQ$13:AQ2397,"="&amp;AQ2397),"[x]")</f>
        <v>49854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1285</v>
      </c>
      <c r="AU2398" s="94">
        <f>IF(AR2398&gt;0,SUMIFS(AT$13:AT2398,AQ$13:AQ2398,"="&amp;AQ2398),"[x]")</f>
        <v>51139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765</v>
      </c>
      <c r="AU2399" s="94">
        <f>IF(AR2399&gt;0,SUMIFS(AT$13:AT2399,AQ$13:AQ2399,"="&amp;AQ2399),"[x]")</f>
        <v>51904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805</v>
      </c>
      <c r="AU2400" s="94">
        <f>IF(AR2400&gt;0,SUMIFS(AT$13:AT2400,AQ$13:AQ2400,"="&amp;AQ2400),"[x]")</f>
        <v>52709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845</v>
      </c>
      <c r="AU2401" s="94">
        <f>IF(AR2401&gt;0,SUMIFS(AT$13:AT2401,AQ$13:AQ2401,"="&amp;AQ2401),"[x]")</f>
        <v>53554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886</v>
      </c>
      <c r="AU2402" s="94">
        <f>IF(AR2402&gt;0,SUMIFS(AT$13:AT2402,AQ$13:AQ2402,"="&amp;AQ2402),"[x]")</f>
        <v>54440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926</v>
      </c>
      <c r="AU2403" s="94">
        <f>IF(AR2403&gt;0,SUMIFS(AT$13:AT2403,AQ$13:AQ2403,"="&amp;AQ2403),"[x]")</f>
        <v>55366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966</v>
      </c>
      <c r="AU2404" s="94">
        <f>IF(AR2404&gt;0,SUMIFS(AT$13:AT2404,AQ$13:AQ2404,"="&amp;AQ2404),"[x]")</f>
        <v>56332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1007</v>
      </c>
      <c r="AU2405" s="94">
        <f>IF(AR2405&gt;0,SUMIFS(AT$13:AT2405,AQ$13:AQ2405,"="&amp;AQ2405),"[x]")</f>
        <v>57339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1047</v>
      </c>
      <c r="AU2406" s="94">
        <f>IF(AR2406&gt;0,SUMIFS(AT$13:AT2406,AQ$13:AQ2406,"="&amp;AQ2406),"[x]")</f>
        <v>58386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1087</v>
      </c>
      <c r="AU2407" s="94">
        <f>IF(AR2407&gt;0,SUMIFS(AT$13:AT2407,AQ$13:AQ2407,"="&amp;AQ2407),"[x]")</f>
        <v>59473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1127</v>
      </c>
      <c r="AU2408" s="94">
        <f>IF(AR2408&gt;0,SUMIFS(AT$13:AT2408,AQ$13:AQ2408,"="&amp;AQ2408),"[x]")</f>
        <v>60600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1168</v>
      </c>
      <c r="AU2409" s="94">
        <f>IF(AR2409&gt;0,SUMIFS(AT$13:AT2409,AQ$13:AQ2409,"="&amp;AQ2409),"[x]")</f>
        <v>61768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1208</v>
      </c>
      <c r="AU2410" s="94">
        <f>IF(AR2410&gt;0,SUMIFS(AT$13:AT2410,AQ$13:AQ2410,"="&amp;AQ2410),"[x]")</f>
        <v>62976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1248</v>
      </c>
      <c r="AU2411" s="94">
        <f>IF(AR2411&gt;0,SUMIFS(AT$13:AT2411,AQ$13:AQ2411,"="&amp;AQ2411),"[x]")</f>
        <v>64224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1289</v>
      </c>
      <c r="AU2412" s="94">
        <f>IF(AR2412&gt;0,SUMIFS(AT$13:AT2412,AQ$13:AQ2412,"="&amp;AQ2412),"[x]")</f>
        <v>65513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1329</v>
      </c>
      <c r="AU2413" s="94">
        <f>IF(AR2413&gt;0,SUMIFS(AT$13:AT2413,AQ$13:AQ2413,"="&amp;AQ2413),"[x]")</f>
        <v>66842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1369</v>
      </c>
      <c r="AU2414" s="94">
        <f>IF(AR2414&gt;0,SUMIFS(AT$13:AT2414,AQ$13:AQ2414,"="&amp;AQ2414),"[x]")</f>
        <v>68211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1409</v>
      </c>
      <c r="AU2415" s="94">
        <f>IF(AR2415&gt;0,SUMIFS(AT$13:AT2415,AQ$13:AQ2415,"="&amp;AQ2415),"[x]")</f>
        <v>69620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1450</v>
      </c>
      <c r="AU2416" s="94">
        <f>IF(AR2416&gt;0,SUMIFS(AT$13:AT2416,AQ$13:AQ2416,"="&amp;AQ2416),"[x]")</f>
        <v>71070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1490</v>
      </c>
      <c r="AU2417" s="94">
        <f>IF(AR2417&gt;0,SUMIFS(AT$13:AT2417,AQ$13:AQ2417,"="&amp;AQ2417),"[x]")</f>
        <v>72560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1530</v>
      </c>
      <c r="AU2418" s="94">
        <f>IF(AR2418&gt;0,SUMIFS(AT$13:AT2418,AQ$13:AQ2418,"="&amp;AQ2418),"[x]")</f>
        <v>74090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1571</v>
      </c>
      <c r="AU2419" s="94">
        <f>IF(AR2419&gt;0,SUMIFS(AT$13:AT2419,AQ$13:AQ2419,"="&amp;AQ2419),"[x]")</f>
        <v>75661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1611</v>
      </c>
      <c r="AU2420" s="94">
        <f>IF(AR2420&gt;0,SUMIFS(AT$13:AT2420,AQ$13:AQ2420,"="&amp;AQ2420),"[x]")</f>
        <v>77272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1651</v>
      </c>
      <c r="AU2421" s="94">
        <f>IF(AR2421&gt;0,SUMIFS(AT$13:AT2421,AQ$13:AQ2421,"="&amp;AQ2421),"[x]")</f>
        <v>78923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1691</v>
      </c>
      <c r="AU2422" s="94">
        <f>IF(AR2422&gt;0,SUMIFS(AT$13:AT2422,AQ$13:AQ2422,"="&amp;AQ2422),"[x]")</f>
        <v>80614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1732</v>
      </c>
      <c r="AU2423" s="94">
        <f>IF(AR2423&gt;0,SUMIFS(AT$13:AT2423,AQ$13:AQ2423,"="&amp;AQ2423),"[x]")</f>
        <v>82346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1772</v>
      </c>
      <c r="AU2424" s="94">
        <f>IF(AR2424&gt;0,SUMIFS(AT$13:AT2424,AQ$13:AQ2424,"="&amp;AQ2424),"[x]")</f>
        <v>84118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1812</v>
      </c>
      <c r="AU2425" s="94">
        <f>IF(AR2425&gt;0,SUMIFS(AT$13:AT2425,AQ$13:AQ2425,"="&amp;AQ2425),"[x]")</f>
        <v>85930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1853</v>
      </c>
      <c r="AU2426" s="94">
        <f>IF(AR2426&gt;0,SUMIFS(AT$13:AT2426,AQ$13:AQ2426,"="&amp;AQ2426),"[x]")</f>
        <v>87783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1893</v>
      </c>
      <c r="AU2427" s="94">
        <f>IF(AR2427&gt;0,SUMIFS(AT$13:AT2427,AQ$13:AQ2427,"="&amp;AQ2427),"[x]")</f>
        <v>89676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1933</v>
      </c>
      <c r="AU2428" s="94">
        <f>IF(AR2428&gt;0,SUMIFS(AT$13:AT2428,AQ$13:AQ2428,"="&amp;AQ2428),"[x]")</f>
        <v>91609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5</v>
      </c>
      <c r="AU2431" s="94">
        <f>IF(AR2431&gt;0,SUMIFS(AT$13:AT2431,AQ$13:AQ2431,"="&amp;AQ2431),"[x]")</f>
        <v>7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7</v>
      </c>
      <c r="AU2432" s="94">
        <f>IF(AR2432&gt;0,SUMIFS(AT$13:AT2432,AQ$13:AQ2432,"="&amp;AQ2432),"[x]")</f>
        <v>14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10</v>
      </c>
      <c r="AU2433" s="94">
        <f>IF(AR2433&gt;0,SUMIFS(AT$13:AT2433,AQ$13:AQ2433,"="&amp;AQ2433),"[x]")</f>
        <v>24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12</v>
      </c>
      <c r="AU2434" s="94">
        <f>IF(AR2434&gt;0,SUMIFS(AT$13:AT2434,AQ$13:AQ2434,"="&amp;AQ2434),"[x]")</f>
        <v>36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15</v>
      </c>
      <c r="AU2435" s="94">
        <f>IF(AR2435&gt;0,SUMIFS(AT$13:AT2435,AQ$13:AQ2435,"="&amp;AQ2435),"[x]")</f>
        <v>51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17</v>
      </c>
      <c r="AU2436" s="94">
        <f>IF(AR2436&gt;0,SUMIFS(AT$13:AT2436,AQ$13:AQ2436,"="&amp;AQ2436),"[x]")</f>
        <v>68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20</v>
      </c>
      <c r="AU2437" s="94">
        <f>IF(AR2437&gt;0,SUMIFS(AT$13:AT2437,AQ$13:AQ2437,"="&amp;AQ2437),"[x]")</f>
        <v>88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22</v>
      </c>
      <c r="AU2438" s="94">
        <f>IF(AR2438&gt;0,SUMIFS(AT$13:AT2438,AQ$13:AQ2438,"="&amp;AQ2438),"[x]")</f>
        <v>110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25</v>
      </c>
      <c r="AU2439" s="94">
        <f>IF(AR2439&gt;0,SUMIFS(AT$13:AT2439,AQ$13:AQ2439,"="&amp;AQ2439),"[x]")</f>
        <v>135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27</v>
      </c>
      <c r="AU2440" s="94">
        <f>IF(AR2440&gt;0,SUMIFS(AT$13:AT2440,AQ$13:AQ2440,"="&amp;AQ2440),"[x]")</f>
        <v>162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30</v>
      </c>
      <c r="AU2441" s="94">
        <f>IF(AR2441&gt;0,SUMIFS(AT$13:AT2441,AQ$13:AQ2441,"="&amp;AQ2441),"[x]")</f>
        <v>192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32</v>
      </c>
      <c r="AU2442" s="94">
        <f>IF(AR2442&gt;0,SUMIFS(AT$13:AT2442,AQ$13:AQ2442,"="&amp;AQ2442),"[x]")</f>
        <v>224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35</v>
      </c>
      <c r="AU2443" s="94">
        <f>IF(AR2443&gt;0,SUMIFS(AT$13:AT2443,AQ$13:AQ2443,"="&amp;AQ2443),"[x]")</f>
        <v>259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37</v>
      </c>
      <c r="AU2444" s="94">
        <f>IF(AR2444&gt;0,SUMIFS(AT$13:AT2444,AQ$13:AQ2444,"="&amp;AQ2444),"[x]")</f>
        <v>296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40</v>
      </c>
      <c r="AU2445" s="94">
        <f>IF(AR2445&gt;0,SUMIFS(AT$13:AT2445,AQ$13:AQ2445,"="&amp;AQ2445),"[x]")</f>
        <v>336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42</v>
      </c>
      <c r="AU2446" s="94">
        <f>IF(AR2446&gt;0,SUMIFS(AT$13:AT2446,AQ$13:AQ2446,"="&amp;AQ2446),"[x]")</f>
        <v>378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45</v>
      </c>
      <c r="AU2447" s="94">
        <f>IF(AR2447&gt;0,SUMIFS(AT$13:AT2447,AQ$13:AQ2447,"="&amp;AQ2447),"[x]")</f>
        <v>423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47</v>
      </c>
      <c r="AU2448" s="94">
        <f>IF(AR2448&gt;0,SUMIFS(AT$13:AT2448,AQ$13:AQ2448,"="&amp;AQ2448),"[x]")</f>
        <v>470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50</v>
      </c>
      <c r="AU2449" s="94">
        <f>IF(AR2449&gt;0,SUMIFS(AT$13:AT2449,AQ$13:AQ2449,"="&amp;AQ2449),"[x]")</f>
        <v>520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52</v>
      </c>
      <c r="AU2450" s="94">
        <f>IF(AR2450&gt;0,SUMIFS(AT$13:AT2450,AQ$13:AQ2450,"="&amp;AQ2450),"[x]")</f>
        <v>572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55</v>
      </c>
      <c r="AU2451" s="94">
        <f>IF(AR2451&gt;0,SUMIFS(AT$13:AT2451,AQ$13:AQ2451,"="&amp;AQ2451),"[x]")</f>
        <v>627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57</v>
      </c>
      <c r="AU2452" s="94">
        <f>IF(AR2452&gt;0,SUMIFS(AT$13:AT2452,AQ$13:AQ2452,"="&amp;AQ2452),"[x]")</f>
        <v>684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60</v>
      </c>
      <c r="AU2453" s="94">
        <f>IF(AR2453&gt;0,SUMIFS(AT$13:AT2453,AQ$13:AQ2453,"="&amp;AQ2453),"[x]")</f>
        <v>744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62</v>
      </c>
      <c r="AU2454" s="94">
        <f>IF(AR2454&gt;0,SUMIFS(AT$13:AT2454,AQ$13:AQ2454,"="&amp;AQ2454),"[x]")</f>
        <v>806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65</v>
      </c>
      <c r="AU2455" s="94">
        <f>IF(AR2455&gt;0,SUMIFS(AT$13:AT2455,AQ$13:AQ2455,"="&amp;AQ2455),"[x]")</f>
        <v>871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67</v>
      </c>
      <c r="AU2456" s="94">
        <f>IF(AR2456&gt;0,SUMIFS(AT$13:AT2456,AQ$13:AQ2456,"="&amp;AQ2456),"[x]")</f>
        <v>938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70</v>
      </c>
      <c r="AU2457" s="94">
        <f>IF(AR2457&gt;0,SUMIFS(AT$13:AT2457,AQ$13:AQ2457,"="&amp;AQ2457),"[x]")</f>
        <v>1008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72</v>
      </c>
      <c r="AU2458" s="94">
        <f>IF(AR2458&gt;0,SUMIFS(AT$13:AT2458,AQ$13:AQ2458,"="&amp;AQ2458),"[x]")</f>
        <v>1080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75</v>
      </c>
      <c r="AU2459" s="94">
        <f>IF(AR2459&gt;0,SUMIFS(AT$13:AT2459,AQ$13:AQ2459,"="&amp;AQ2459),"[x]")</f>
        <v>1155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77</v>
      </c>
      <c r="AU2460" s="94">
        <f>IF(AR2460&gt;0,SUMIFS(AT$13:AT2460,AQ$13:AQ2460,"="&amp;AQ2460),"[x]")</f>
        <v>1232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80</v>
      </c>
      <c r="AU2461" s="94">
        <f>IF(AR2461&gt;0,SUMIFS(AT$13:AT2461,AQ$13:AQ2461,"="&amp;AQ2461),"[x]")</f>
        <v>1312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82</v>
      </c>
      <c r="AU2462" s="94">
        <f>IF(AR2462&gt;0,SUMIFS(AT$13:AT2462,AQ$13:AQ2462,"="&amp;AQ2462),"[x]")</f>
        <v>1394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85</v>
      </c>
      <c r="AU2463" s="94">
        <f>IF(AR2463&gt;0,SUMIFS(AT$13:AT2463,AQ$13:AQ2463,"="&amp;AQ2463),"[x]")</f>
        <v>1479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87</v>
      </c>
      <c r="AU2464" s="94">
        <f>IF(AR2464&gt;0,SUMIFS(AT$13:AT2464,AQ$13:AQ2464,"="&amp;AQ2464),"[x]")</f>
        <v>1566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90</v>
      </c>
      <c r="AU2465" s="94">
        <f>IF(AR2465&gt;0,SUMIFS(AT$13:AT2465,AQ$13:AQ2465,"="&amp;AQ2465),"[x]")</f>
        <v>1656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92</v>
      </c>
      <c r="AU2466" s="94">
        <f>IF(AR2466&gt;0,SUMIFS(AT$13:AT2466,AQ$13:AQ2466,"="&amp;AQ2466),"[x]")</f>
        <v>1748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95</v>
      </c>
      <c r="AU2467" s="94">
        <f>IF(AR2467&gt;0,SUMIFS(AT$13:AT2467,AQ$13:AQ2467,"="&amp;AQ2467),"[x]")</f>
        <v>1843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97</v>
      </c>
      <c r="AU2468" s="94">
        <f>IF(AR2468&gt;0,SUMIFS(AT$13:AT2468,AQ$13:AQ2468,"="&amp;AQ2468),"[x]")</f>
        <v>1940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100</v>
      </c>
      <c r="AU2469" s="94">
        <f>IF(AR2469&gt;0,SUMIFS(AT$13:AT2469,AQ$13:AQ2469,"="&amp;AQ2469),"[x]")</f>
        <v>2040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45</v>
      </c>
      <c r="AU2470" s="94">
        <f>IF(AR2470&gt;0,SUMIFS(AT$13:AT2470,AQ$13:AQ2470,"="&amp;AQ2470),"[x]")</f>
        <v>2085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54</v>
      </c>
      <c r="AU2471" s="94">
        <f>IF(AR2471&gt;0,SUMIFS(AT$13:AT2471,AQ$13:AQ2471,"="&amp;AQ2471),"[x]")</f>
        <v>2139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64</v>
      </c>
      <c r="AU2472" s="94">
        <f>IF(AR2472&gt;0,SUMIFS(AT$13:AT2472,AQ$13:AQ2472,"="&amp;AQ2472),"[x]")</f>
        <v>2203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73</v>
      </c>
      <c r="AU2473" s="94">
        <f>IF(AR2473&gt;0,SUMIFS(AT$13:AT2473,AQ$13:AQ2473,"="&amp;AQ2473),"[x]")</f>
        <v>2276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82</v>
      </c>
      <c r="AU2474" s="94">
        <f>IF(AR2474&gt;0,SUMIFS(AT$13:AT2474,AQ$13:AQ2474,"="&amp;AQ2474),"[x]")</f>
        <v>2358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91</v>
      </c>
      <c r="AU2475" s="94">
        <f>IF(AR2475&gt;0,SUMIFS(AT$13:AT2475,AQ$13:AQ2475,"="&amp;AQ2475),"[x]")</f>
        <v>2449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100</v>
      </c>
      <c r="AU2476" s="94">
        <f>IF(AR2476&gt;0,SUMIFS(AT$13:AT2476,AQ$13:AQ2476,"="&amp;AQ2476),"[x]")</f>
        <v>2549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109</v>
      </c>
      <c r="AU2477" s="94">
        <f>IF(AR2477&gt;0,SUMIFS(AT$13:AT2477,AQ$13:AQ2477,"="&amp;AQ2477),"[x]")</f>
        <v>2658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119</v>
      </c>
      <c r="AU2478" s="94">
        <f>IF(AR2478&gt;0,SUMIFS(AT$13:AT2478,AQ$13:AQ2478,"="&amp;AQ2478),"[x]")</f>
        <v>2777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128</v>
      </c>
      <c r="AU2479" s="94">
        <f>IF(AR2479&gt;0,SUMIFS(AT$13:AT2479,AQ$13:AQ2479,"="&amp;AQ2479),"[x]")</f>
        <v>2905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137</v>
      </c>
      <c r="AU2480" s="94">
        <f>IF(AR2480&gt;0,SUMIFS(AT$13:AT2480,AQ$13:AQ2480,"="&amp;AQ2480),"[x]")</f>
        <v>3042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146</v>
      </c>
      <c r="AU2481" s="94">
        <f>IF(AR2481&gt;0,SUMIFS(AT$13:AT2481,AQ$13:AQ2481,"="&amp;AQ2481),"[x]")</f>
        <v>3188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155</v>
      </c>
      <c r="AU2482" s="94">
        <f>IF(AR2482&gt;0,SUMIFS(AT$13:AT2482,AQ$13:AQ2482,"="&amp;AQ2482),"[x]")</f>
        <v>3343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164</v>
      </c>
      <c r="AU2483" s="94">
        <f>IF(AR2483&gt;0,SUMIFS(AT$13:AT2483,AQ$13:AQ2483,"="&amp;AQ2483),"[x]")</f>
        <v>3507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174</v>
      </c>
      <c r="AU2484" s="94">
        <f>IF(AR2484&gt;0,SUMIFS(AT$13:AT2484,AQ$13:AQ2484,"="&amp;AQ2484),"[x]")</f>
        <v>3681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183</v>
      </c>
      <c r="AU2485" s="94">
        <f>IF(AR2485&gt;0,SUMIFS(AT$13:AT2485,AQ$13:AQ2485,"="&amp;AQ2485),"[x]")</f>
        <v>3864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192</v>
      </c>
      <c r="AU2486" s="94">
        <f>IF(AR2486&gt;0,SUMIFS(AT$13:AT2486,AQ$13:AQ2486,"="&amp;AQ2486),"[x]")</f>
        <v>4056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201</v>
      </c>
      <c r="AU2487" s="94">
        <f>IF(AR2487&gt;0,SUMIFS(AT$13:AT2487,AQ$13:AQ2487,"="&amp;AQ2487),"[x]")</f>
        <v>4257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210</v>
      </c>
      <c r="AU2488" s="94">
        <f>IF(AR2488&gt;0,SUMIFS(AT$13:AT2488,AQ$13:AQ2488,"="&amp;AQ2488),"[x]")</f>
        <v>4467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219</v>
      </c>
      <c r="AU2489" s="94">
        <f>IF(AR2489&gt;0,SUMIFS(AT$13:AT2489,AQ$13:AQ2489,"="&amp;AQ2489),"[x]")</f>
        <v>4686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229</v>
      </c>
      <c r="AU2490" s="94">
        <f>IF(AR2490&gt;0,SUMIFS(AT$13:AT2490,AQ$13:AQ2490,"="&amp;AQ2490),"[x]")</f>
        <v>4915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238</v>
      </c>
      <c r="AU2491" s="94">
        <f>IF(AR2491&gt;0,SUMIFS(AT$13:AT2491,AQ$13:AQ2491,"="&amp;AQ2491),"[x]")</f>
        <v>5153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247</v>
      </c>
      <c r="AU2492" s="94">
        <f>IF(AR2492&gt;0,SUMIFS(AT$13:AT2492,AQ$13:AQ2492,"="&amp;AQ2492),"[x]")</f>
        <v>5400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256</v>
      </c>
      <c r="AU2493" s="94">
        <f>IF(AR2493&gt;0,SUMIFS(AT$13:AT2493,AQ$13:AQ2493,"="&amp;AQ2493),"[x]")</f>
        <v>5656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265</v>
      </c>
      <c r="AU2494" s="94">
        <f>IF(AR2494&gt;0,SUMIFS(AT$13:AT2494,AQ$13:AQ2494,"="&amp;AQ2494),"[x]")</f>
        <v>5921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274</v>
      </c>
      <c r="AU2495" s="94">
        <f>IF(AR2495&gt;0,SUMIFS(AT$13:AT2495,AQ$13:AQ2495,"="&amp;AQ2495),"[x]")</f>
        <v>6195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283</v>
      </c>
      <c r="AU2496" s="94">
        <f>IF(AR2496&gt;0,SUMIFS(AT$13:AT2496,AQ$13:AQ2496,"="&amp;AQ2496),"[x]")</f>
        <v>6478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293</v>
      </c>
      <c r="AU2497" s="94">
        <f>IF(AR2497&gt;0,SUMIFS(AT$13:AT2497,AQ$13:AQ2497,"="&amp;AQ2497),"[x]")</f>
        <v>6771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302</v>
      </c>
      <c r="AU2498" s="94">
        <f>IF(AR2498&gt;0,SUMIFS(AT$13:AT2498,AQ$13:AQ2498,"="&amp;AQ2498),"[x]")</f>
        <v>7073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311</v>
      </c>
      <c r="AU2499" s="94">
        <f>IF(AR2499&gt;0,SUMIFS(AT$13:AT2499,AQ$13:AQ2499,"="&amp;AQ2499),"[x]")</f>
        <v>7384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320</v>
      </c>
      <c r="AU2500" s="94">
        <f>IF(AR2500&gt;0,SUMIFS(AT$13:AT2500,AQ$13:AQ2500,"="&amp;AQ2500),"[x]")</f>
        <v>7704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329</v>
      </c>
      <c r="AU2501" s="94">
        <f>IF(AR2501&gt;0,SUMIFS(AT$13:AT2501,AQ$13:AQ2501,"="&amp;AQ2501),"[x]")</f>
        <v>8033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338</v>
      </c>
      <c r="AU2502" s="94">
        <f>IF(AR2502&gt;0,SUMIFS(AT$13:AT2502,AQ$13:AQ2502,"="&amp;AQ2502),"[x]")</f>
        <v>8371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348</v>
      </c>
      <c r="AU2503" s="94">
        <f>IF(AR2503&gt;0,SUMIFS(AT$13:AT2503,AQ$13:AQ2503,"="&amp;AQ2503),"[x]")</f>
        <v>8719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357</v>
      </c>
      <c r="AU2504" s="94">
        <f>IF(AR2504&gt;0,SUMIFS(AT$13:AT2504,AQ$13:AQ2504,"="&amp;AQ2504),"[x]")</f>
        <v>9076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366</v>
      </c>
      <c r="AU2505" s="94">
        <f>IF(AR2505&gt;0,SUMIFS(AT$13:AT2505,AQ$13:AQ2505,"="&amp;AQ2505),"[x]")</f>
        <v>9442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375</v>
      </c>
      <c r="AU2506" s="94">
        <f>IF(AR2506&gt;0,SUMIFS(AT$13:AT2506,AQ$13:AQ2506,"="&amp;AQ2506),"[x]")</f>
        <v>9817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384</v>
      </c>
      <c r="AU2507" s="94">
        <f>IF(AR2507&gt;0,SUMIFS(AT$13:AT2507,AQ$13:AQ2507,"="&amp;AQ2507),"[x]")</f>
        <v>10201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393</v>
      </c>
      <c r="AU2508" s="94">
        <f>IF(AR2508&gt;0,SUMIFS(AT$13:AT2508,AQ$13:AQ2508,"="&amp;AQ2508),"[x]")</f>
        <v>10594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403</v>
      </c>
      <c r="AU2509" s="94">
        <f>IF(AR2509&gt;0,SUMIFS(AT$13:AT2509,AQ$13:AQ2509,"="&amp;AQ2509),"[x]")</f>
        <v>10997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207</v>
      </c>
      <c r="AU2510" s="94">
        <f>IF(AR2510&gt;0,SUMIFS(AT$13:AT2510,AQ$13:AQ2510,"="&amp;AQ2510),"[x]")</f>
        <v>11204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223</v>
      </c>
      <c r="AU2511" s="94">
        <f>IF(AR2511&gt;0,SUMIFS(AT$13:AT2511,AQ$13:AQ2511,"="&amp;AQ2511),"[x]")</f>
        <v>11427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239</v>
      </c>
      <c r="AU2512" s="94">
        <f>IF(AR2512&gt;0,SUMIFS(AT$13:AT2512,AQ$13:AQ2512,"="&amp;AQ2512),"[x]")</f>
        <v>11666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255</v>
      </c>
      <c r="AU2513" s="94">
        <f>IF(AR2513&gt;0,SUMIFS(AT$13:AT2513,AQ$13:AQ2513,"="&amp;AQ2513),"[x]")</f>
        <v>11921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271</v>
      </c>
      <c r="AU2514" s="94">
        <f>IF(AR2514&gt;0,SUMIFS(AT$13:AT2514,AQ$13:AQ2514,"="&amp;AQ2514),"[x]")</f>
        <v>12192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287</v>
      </c>
      <c r="AU2515" s="94">
        <f>IF(AR2515&gt;0,SUMIFS(AT$13:AT2515,AQ$13:AQ2515,"="&amp;AQ2515),"[x]")</f>
        <v>12479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303</v>
      </c>
      <c r="AU2516" s="94">
        <f>IF(AR2516&gt;0,SUMIFS(AT$13:AT2516,AQ$13:AQ2516,"="&amp;AQ2516),"[x]")</f>
        <v>12782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319</v>
      </c>
      <c r="AU2517" s="94">
        <f>IF(AR2517&gt;0,SUMIFS(AT$13:AT2517,AQ$13:AQ2517,"="&amp;AQ2517),"[x]")</f>
        <v>13101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334</v>
      </c>
      <c r="AU2518" s="94">
        <f>IF(AR2518&gt;0,SUMIFS(AT$13:AT2518,AQ$13:AQ2518,"="&amp;AQ2518),"[x]")</f>
        <v>13435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350</v>
      </c>
      <c r="AU2519" s="94">
        <f>IF(AR2519&gt;0,SUMIFS(AT$13:AT2519,AQ$13:AQ2519,"="&amp;AQ2519),"[x]")</f>
        <v>13785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366</v>
      </c>
      <c r="AU2520" s="94">
        <f>IF(AR2520&gt;0,SUMIFS(AT$13:AT2520,AQ$13:AQ2520,"="&amp;AQ2520),"[x]")</f>
        <v>14151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382</v>
      </c>
      <c r="AU2521" s="94">
        <f>IF(AR2521&gt;0,SUMIFS(AT$13:AT2521,AQ$13:AQ2521,"="&amp;AQ2521),"[x]")</f>
        <v>14533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398</v>
      </c>
      <c r="AU2522" s="94">
        <f>IF(AR2522&gt;0,SUMIFS(AT$13:AT2522,AQ$13:AQ2522,"="&amp;AQ2522),"[x]")</f>
        <v>14931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414</v>
      </c>
      <c r="AU2523" s="94">
        <f>IF(AR2523&gt;0,SUMIFS(AT$13:AT2523,AQ$13:AQ2523,"="&amp;AQ2523),"[x]")</f>
        <v>15345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430</v>
      </c>
      <c r="AU2524" s="94">
        <f>IF(AR2524&gt;0,SUMIFS(AT$13:AT2524,AQ$13:AQ2524,"="&amp;AQ2524),"[x]")</f>
        <v>15775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446</v>
      </c>
      <c r="AU2525" s="94">
        <f>IF(AR2525&gt;0,SUMIFS(AT$13:AT2525,AQ$13:AQ2525,"="&amp;AQ2525),"[x]")</f>
        <v>16221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462</v>
      </c>
      <c r="AU2526" s="94">
        <f>IF(AR2526&gt;0,SUMIFS(AT$13:AT2526,AQ$13:AQ2526,"="&amp;AQ2526),"[x]")</f>
        <v>16683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478</v>
      </c>
      <c r="AU2527" s="94">
        <f>IF(AR2527&gt;0,SUMIFS(AT$13:AT2527,AQ$13:AQ2527,"="&amp;AQ2527),"[x]")</f>
        <v>17161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494</v>
      </c>
      <c r="AU2528" s="94">
        <f>IF(AR2528&gt;0,SUMIFS(AT$13:AT2528,AQ$13:AQ2528,"="&amp;AQ2528),"[x]")</f>
        <v>17655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510</v>
      </c>
      <c r="AU2529" s="94">
        <f>IF(AR2529&gt;0,SUMIFS(AT$13:AT2529,AQ$13:AQ2529,"="&amp;AQ2529),"[x]")</f>
        <v>18165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287</v>
      </c>
      <c r="AU2530" s="94">
        <f>IF(AR2530&gt;0,SUMIFS(AT$13:AT2530,AQ$13:AQ2530,"="&amp;AQ2530),"[x]")</f>
        <v>18452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309</v>
      </c>
      <c r="AU2531" s="94">
        <f>IF(AR2531&gt;0,SUMIFS(AT$13:AT2531,AQ$13:AQ2531,"="&amp;AQ2531),"[x]")</f>
        <v>18761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331</v>
      </c>
      <c r="AU2532" s="94">
        <f>IF(AR2532&gt;0,SUMIFS(AT$13:AT2532,AQ$13:AQ2532,"="&amp;AQ2532),"[x]")</f>
        <v>19092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353</v>
      </c>
      <c r="AU2533" s="94">
        <f>IF(AR2533&gt;0,SUMIFS(AT$13:AT2533,AQ$13:AQ2533,"="&amp;AQ2533),"[x]")</f>
        <v>19445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375</v>
      </c>
      <c r="AU2534" s="94">
        <f>IF(AR2534&gt;0,SUMIFS(AT$13:AT2534,AQ$13:AQ2534,"="&amp;AQ2534),"[x]")</f>
        <v>19820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397</v>
      </c>
      <c r="AU2535" s="94">
        <f>IF(AR2535&gt;0,SUMIFS(AT$13:AT2535,AQ$13:AQ2535,"="&amp;AQ2535),"[x]")</f>
        <v>20217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419</v>
      </c>
      <c r="AU2536" s="94">
        <f>IF(AR2536&gt;0,SUMIFS(AT$13:AT2536,AQ$13:AQ2536,"="&amp;AQ2536),"[x]")</f>
        <v>20636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441</v>
      </c>
      <c r="AU2537" s="94">
        <f>IF(AR2537&gt;0,SUMIFS(AT$13:AT2537,AQ$13:AQ2537,"="&amp;AQ2537),"[x]")</f>
        <v>21077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463</v>
      </c>
      <c r="AU2538" s="94">
        <f>IF(AR2538&gt;0,SUMIFS(AT$13:AT2538,AQ$13:AQ2538,"="&amp;AQ2538),"[x]")</f>
        <v>21540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485</v>
      </c>
      <c r="AU2539" s="94">
        <f>IF(AR2539&gt;0,SUMIFS(AT$13:AT2539,AQ$13:AQ2539,"="&amp;AQ2539),"[x]")</f>
        <v>22025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508</v>
      </c>
      <c r="AU2540" s="94">
        <f>IF(AR2540&gt;0,SUMIFS(AT$13:AT2540,AQ$13:AQ2540,"="&amp;AQ2540),"[x]")</f>
        <v>22533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530</v>
      </c>
      <c r="AU2541" s="94">
        <f>IF(AR2541&gt;0,SUMIFS(AT$13:AT2541,AQ$13:AQ2541,"="&amp;AQ2541),"[x]")</f>
        <v>23063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552</v>
      </c>
      <c r="AU2542" s="94">
        <f>IF(AR2542&gt;0,SUMIFS(AT$13:AT2542,AQ$13:AQ2542,"="&amp;AQ2542),"[x]")</f>
        <v>23615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574</v>
      </c>
      <c r="AU2543" s="94">
        <f>IF(AR2543&gt;0,SUMIFS(AT$13:AT2543,AQ$13:AQ2543,"="&amp;AQ2543),"[x]")</f>
        <v>24189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596</v>
      </c>
      <c r="AU2544" s="94">
        <f>IF(AR2544&gt;0,SUMIFS(AT$13:AT2544,AQ$13:AQ2544,"="&amp;AQ2544),"[x]")</f>
        <v>24785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618</v>
      </c>
      <c r="AU2545" s="94">
        <f>IF(AR2545&gt;0,SUMIFS(AT$13:AT2545,AQ$13:AQ2545,"="&amp;AQ2545),"[x]")</f>
        <v>25403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640</v>
      </c>
      <c r="AU2546" s="94">
        <f>IF(AR2546&gt;0,SUMIFS(AT$13:AT2546,AQ$13:AQ2546,"="&amp;AQ2546),"[x]")</f>
        <v>26043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662</v>
      </c>
      <c r="AU2547" s="94">
        <f>IF(AR2547&gt;0,SUMIFS(AT$13:AT2547,AQ$13:AQ2547,"="&amp;AQ2547),"[x]")</f>
        <v>26705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684</v>
      </c>
      <c r="AU2548" s="94">
        <f>IF(AR2548&gt;0,SUMIFS(AT$13:AT2548,AQ$13:AQ2548,"="&amp;AQ2548),"[x]")</f>
        <v>27389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706</v>
      </c>
      <c r="AU2549" s="94">
        <f>IF(AR2549&gt;0,SUMIFS(AT$13:AT2549,AQ$13:AQ2549,"="&amp;AQ2549),"[x]")</f>
        <v>28095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420</v>
      </c>
      <c r="AU2550" s="94">
        <f>IF(AR2550&gt;0,SUMIFS(AT$13:AT2550,AQ$13:AQ2550,"="&amp;AQ2550),"[x]")</f>
        <v>28515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443</v>
      </c>
      <c r="AU2551" s="94">
        <f>IF(AR2551&gt;0,SUMIFS(AT$13:AT2551,AQ$13:AQ2551,"="&amp;AQ2551),"[x]")</f>
        <v>28958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465</v>
      </c>
      <c r="AU2552" s="94">
        <f>IF(AR2552&gt;0,SUMIFS(AT$13:AT2552,AQ$13:AQ2552,"="&amp;AQ2552),"[x]")</f>
        <v>29423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487</v>
      </c>
      <c r="AU2553" s="94">
        <f>IF(AR2553&gt;0,SUMIFS(AT$13:AT2553,AQ$13:AQ2553,"="&amp;AQ2553),"[x]")</f>
        <v>29910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509</v>
      </c>
      <c r="AU2554" s="94">
        <f>IF(AR2554&gt;0,SUMIFS(AT$13:AT2554,AQ$13:AQ2554,"="&amp;AQ2554),"[x]")</f>
        <v>30419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531</v>
      </c>
      <c r="AU2555" s="94">
        <f>IF(AR2555&gt;0,SUMIFS(AT$13:AT2555,AQ$13:AQ2555,"="&amp;AQ2555),"[x]")</f>
        <v>30950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553</v>
      </c>
      <c r="AU2556" s="94">
        <f>IF(AR2556&gt;0,SUMIFS(AT$13:AT2556,AQ$13:AQ2556,"="&amp;AQ2556),"[x]")</f>
        <v>31503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576</v>
      </c>
      <c r="AU2557" s="94">
        <f>IF(AR2557&gt;0,SUMIFS(AT$13:AT2557,AQ$13:AQ2557,"="&amp;AQ2557),"[x]")</f>
        <v>32079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598</v>
      </c>
      <c r="AU2558" s="94">
        <f>IF(AR2558&gt;0,SUMIFS(AT$13:AT2558,AQ$13:AQ2558,"="&amp;AQ2558),"[x]")</f>
        <v>32677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620</v>
      </c>
      <c r="AU2559" s="94">
        <f>IF(AR2559&gt;0,SUMIFS(AT$13:AT2559,AQ$13:AQ2559,"="&amp;AQ2559),"[x]")</f>
        <v>33297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642</v>
      </c>
      <c r="AU2560" s="94">
        <f>IF(AR2560&gt;0,SUMIFS(AT$13:AT2560,AQ$13:AQ2560,"="&amp;AQ2560),"[x]")</f>
        <v>33939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664</v>
      </c>
      <c r="AU2561" s="94">
        <f>IF(AR2561&gt;0,SUMIFS(AT$13:AT2561,AQ$13:AQ2561,"="&amp;AQ2561),"[x]")</f>
        <v>34603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686</v>
      </c>
      <c r="AU2562" s="94">
        <f>IF(AR2562&gt;0,SUMIFS(AT$13:AT2562,AQ$13:AQ2562,"="&amp;AQ2562),"[x]")</f>
        <v>35289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708</v>
      </c>
      <c r="AU2563" s="94">
        <f>IF(AR2563&gt;0,SUMIFS(AT$13:AT2563,AQ$13:AQ2563,"="&amp;AQ2563),"[x]")</f>
        <v>35997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731</v>
      </c>
      <c r="AU2564" s="94">
        <f>IF(AR2564&gt;0,SUMIFS(AT$13:AT2564,AQ$13:AQ2564,"="&amp;AQ2564),"[x]")</f>
        <v>36728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753</v>
      </c>
      <c r="AU2565" s="94">
        <f>IF(AR2565&gt;0,SUMIFS(AT$13:AT2565,AQ$13:AQ2565,"="&amp;AQ2565),"[x]")</f>
        <v>37481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775</v>
      </c>
      <c r="AU2566" s="94">
        <f>IF(AR2566&gt;0,SUMIFS(AT$13:AT2566,AQ$13:AQ2566,"="&amp;AQ2566),"[x]")</f>
        <v>38256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797</v>
      </c>
      <c r="AU2567" s="94">
        <f>IF(AR2567&gt;0,SUMIFS(AT$13:AT2567,AQ$13:AQ2567,"="&amp;AQ2567),"[x]")</f>
        <v>39053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819</v>
      </c>
      <c r="AU2568" s="94">
        <f>IF(AR2568&gt;0,SUMIFS(AT$13:AT2568,AQ$13:AQ2568,"="&amp;AQ2568),"[x]")</f>
        <v>39872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841</v>
      </c>
      <c r="AU2569" s="94">
        <f>IF(AR2569&gt;0,SUMIFS(AT$13:AT2569,AQ$13:AQ2569,"="&amp;AQ2569),"[x]")</f>
        <v>40713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864</v>
      </c>
      <c r="AU2570" s="94">
        <f>IF(AR2570&gt;0,SUMIFS(AT$13:AT2570,AQ$13:AQ2570,"="&amp;AQ2570),"[x]")</f>
        <v>41577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886</v>
      </c>
      <c r="AU2571" s="94">
        <f>IF(AR2571&gt;0,SUMIFS(AT$13:AT2571,AQ$13:AQ2571,"="&amp;AQ2571),"[x]")</f>
        <v>42463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908</v>
      </c>
      <c r="AU2572" s="94">
        <f>IF(AR2572&gt;0,SUMIFS(AT$13:AT2572,AQ$13:AQ2572,"="&amp;AQ2572),"[x]")</f>
        <v>43371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930</v>
      </c>
      <c r="AU2573" s="94">
        <f>IF(AR2573&gt;0,SUMIFS(AT$13:AT2573,AQ$13:AQ2573,"="&amp;AQ2573),"[x]")</f>
        <v>44301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952</v>
      </c>
      <c r="AU2574" s="94">
        <f>IF(AR2574&gt;0,SUMIFS(AT$13:AT2574,AQ$13:AQ2574,"="&amp;AQ2574),"[x]")</f>
        <v>45253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974</v>
      </c>
      <c r="AU2575" s="94">
        <f>IF(AR2575&gt;0,SUMIFS(AT$13:AT2575,AQ$13:AQ2575,"="&amp;AQ2575),"[x]")</f>
        <v>46227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997</v>
      </c>
      <c r="AU2576" s="94">
        <f>IF(AR2576&gt;0,SUMIFS(AT$13:AT2576,AQ$13:AQ2576,"="&amp;AQ2576),"[x]")</f>
        <v>47224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1019</v>
      </c>
      <c r="AU2577" s="94">
        <f>IF(AR2577&gt;0,SUMIFS(AT$13:AT2577,AQ$13:AQ2577,"="&amp;AQ2577),"[x]")</f>
        <v>48243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1041</v>
      </c>
      <c r="AU2578" s="94">
        <f>IF(AR2578&gt;0,SUMIFS(AT$13:AT2578,AQ$13:AQ2578,"="&amp;AQ2578),"[x]")</f>
        <v>49284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1063</v>
      </c>
      <c r="AU2579" s="94">
        <f>IF(AR2579&gt;0,SUMIFS(AT$13:AT2579,AQ$13:AQ2579,"="&amp;AQ2579),"[x]")</f>
        <v>50347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3</v>
      </c>
      <c r="AU2581" s="94">
        <f>IF(AR2581&gt;0,SUMIFS(AT$13:AT2581,AQ$13:AQ2581,"="&amp;AQ2581),"[x]")</f>
        <v>3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6</v>
      </c>
      <c r="AU2582" s="94">
        <f>IF(AR2582&gt;0,SUMIFS(AT$13:AT2582,AQ$13:AQ2582,"="&amp;AQ2582),"[x]")</f>
        <v>9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9</v>
      </c>
      <c r="AU2583" s="94">
        <f>IF(AR2583&gt;0,SUMIFS(AT$13:AT2583,AQ$13:AQ2583,"="&amp;AQ2583),"[x]")</f>
        <v>18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13</v>
      </c>
      <c r="AU2584" s="94">
        <f>IF(AR2584&gt;0,SUMIFS(AT$13:AT2584,AQ$13:AQ2584,"="&amp;AQ2584),"[x]")</f>
        <v>31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16</v>
      </c>
      <c r="AU2585" s="94">
        <f>IF(AR2585&gt;0,SUMIFS(AT$13:AT2585,AQ$13:AQ2585,"="&amp;AQ2585),"[x]")</f>
        <v>47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19</v>
      </c>
      <c r="AU2586" s="94">
        <f>IF(AR2586&gt;0,SUMIFS(AT$13:AT2586,AQ$13:AQ2586,"="&amp;AQ2586),"[x]")</f>
        <v>66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22</v>
      </c>
      <c r="AU2587" s="94">
        <f>IF(AR2587&gt;0,SUMIFS(AT$13:AT2587,AQ$13:AQ2587,"="&amp;AQ2587),"[x]")</f>
        <v>88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26</v>
      </c>
      <c r="AU2588" s="94">
        <f>IF(AR2588&gt;0,SUMIFS(AT$13:AT2588,AQ$13:AQ2588,"="&amp;AQ2588),"[x]")</f>
        <v>114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29</v>
      </c>
      <c r="AU2589" s="94">
        <f>IF(AR2589&gt;0,SUMIFS(AT$13:AT2589,AQ$13:AQ2589,"="&amp;AQ2589),"[x]")</f>
        <v>143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32</v>
      </c>
      <c r="AU2590" s="94">
        <f>IF(AR2590&gt;0,SUMIFS(AT$13:AT2590,AQ$13:AQ2590,"="&amp;AQ2590),"[x]")</f>
        <v>175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35</v>
      </c>
      <c r="AU2591" s="94">
        <f>IF(AR2591&gt;0,SUMIFS(AT$13:AT2591,AQ$13:AQ2591,"="&amp;AQ2591),"[x]")</f>
        <v>210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39</v>
      </c>
      <c r="AU2592" s="94">
        <f>IF(AR2592&gt;0,SUMIFS(AT$13:AT2592,AQ$13:AQ2592,"="&amp;AQ2592),"[x]")</f>
        <v>249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42</v>
      </c>
      <c r="AU2593" s="94">
        <f>IF(AR2593&gt;0,SUMIFS(AT$13:AT2593,AQ$13:AQ2593,"="&amp;AQ2593),"[x]")</f>
        <v>291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45</v>
      </c>
      <c r="AU2594" s="94">
        <f>IF(AR2594&gt;0,SUMIFS(AT$13:AT2594,AQ$13:AQ2594,"="&amp;AQ2594),"[x]")</f>
        <v>336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48</v>
      </c>
      <c r="AU2595" s="94">
        <f>IF(AR2595&gt;0,SUMIFS(AT$13:AT2595,AQ$13:AQ2595,"="&amp;AQ2595),"[x]")</f>
        <v>384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52</v>
      </c>
      <c r="AU2596" s="94">
        <f>IF(AR2596&gt;0,SUMIFS(AT$13:AT2596,AQ$13:AQ2596,"="&amp;AQ2596),"[x]")</f>
        <v>436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55</v>
      </c>
      <c r="AU2597" s="94">
        <f>IF(AR2597&gt;0,SUMIFS(AT$13:AT2597,AQ$13:AQ2597,"="&amp;AQ2597),"[x]")</f>
        <v>491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58</v>
      </c>
      <c r="AU2598" s="94">
        <f>IF(AR2598&gt;0,SUMIFS(AT$13:AT2598,AQ$13:AQ2598,"="&amp;AQ2598),"[x]")</f>
        <v>549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61</v>
      </c>
      <c r="AU2599" s="94">
        <f>IF(AR2599&gt;0,SUMIFS(AT$13:AT2599,AQ$13:AQ2599,"="&amp;AQ2599),"[x]")</f>
        <v>610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65</v>
      </c>
      <c r="AU2600" s="94">
        <f>IF(AR2600&gt;0,SUMIFS(AT$13:AT2600,AQ$13:AQ2600,"="&amp;AQ2600),"[x]")</f>
        <v>675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68</v>
      </c>
      <c r="AU2601" s="94">
        <f>IF(AR2601&gt;0,SUMIFS(AT$13:AT2601,AQ$13:AQ2601,"="&amp;AQ2601),"[x]")</f>
        <v>743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71</v>
      </c>
      <c r="AU2602" s="94">
        <f>IF(AR2602&gt;0,SUMIFS(AT$13:AT2602,AQ$13:AQ2602,"="&amp;AQ2602),"[x]")</f>
        <v>814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75</v>
      </c>
      <c r="AU2603" s="94">
        <f>IF(AR2603&gt;0,SUMIFS(AT$13:AT2603,AQ$13:AQ2603,"="&amp;AQ2603),"[x]")</f>
        <v>889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78</v>
      </c>
      <c r="AU2604" s="94">
        <f>IF(AR2604&gt;0,SUMIFS(AT$13:AT2604,AQ$13:AQ2604,"="&amp;AQ2604),"[x]")</f>
        <v>967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81</v>
      </c>
      <c r="AU2605" s="94">
        <f>IF(AR2605&gt;0,SUMIFS(AT$13:AT2605,AQ$13:AQ2605,"="&amp;AQ2605),"[x]")</f>
        <v>1048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84</v>
      </c>
      <c r="AU2606" s="94">
        <f>IF(AR2606&gt;0,SUMIFS(AT$13:AT2606,AQ$13:AQ2606,"="&amp;AQ2606),"[x]")</f>
        <v>1132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88</v>
      </c>
      <c r="AU2607" s="94">
        <f>IF(AR2607&gt;0,SUMIFS(AT$13:AT2607,AQ$13:AQ2607,"="&amp;AQ2607),"[x]")</f>
        <v>1220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91</v>
      </c>
      <c r="AU2608" s="94">
        <f>IF(AR2608&gt;0,SUMIFS(AT$13:AT2608,AQ$13:AQ2608,"="&amp;AQ2608),"[x]")</f>
        <v>1311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94</v>
      </c>
      <c r="AU2609" s="94">
        <f>IF(AR2609&gt;0,SUMIFS(AT$13:AT2609,AQ$13:AQ2609,"="&amp;AQ2609),"[x]")</f>
        <v>1405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97</v>
      </c>
      <c r="AU2610" s="94">
        <f>IF(AR2610&gt;0,SUMIFS(AT$13:AT2610,AQ$13:AQ2610,"="&amp;AQ2610),"[x]")</f>
        <v>1502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101</v>
      </c>
      <c r="AU2611" s="94">
        <f>IF(AR2611&gt;0,SUMIFS(AT$13:AT2611,AQ$13:AQ2611,"="&amp;AQ2611),"[x]")</f>
        <v>1603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104</v>
      </c>
      <c r="AU2612" s="94">
        <f>IF(AR2612&gt;0,SUMIFS(AT$13:AT2612,AQ$13:AQ2612,"="&amp;AQ2612),"[x]")</f>
        <v>1707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107</v>
      </c>
      <c r="AU2613" s="94">
        <f>IF(AR2613&gt;0,SUMIFS(AT$13:AT2613,AQ$13:AQ2613,"="&amp;AQ2613),"[x]")</f>
        <v>1814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110</v>
      </c>
      <c r="AU2614" s="94">
        <f>IF(AR2614&gt;0,SUMIFS(AT$13:AT2614,AQ$13:AQ2614,"="&amp;AQ2614),"[x]")</f>
        <v>1924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114</v>
      </c>
      <c r="AU2615" s="94">
        <f>IF(AR2615&gt;0,SUMIFS(AT$13:AT2615,AQ$13:AQ2615,"="&amp;AQ2615),"[x]")</f>
        <v>2038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117</v>
      </c>
      <c r="AU2616" s="94">
        <f>IF(AR2616&gt;0,SUMIFS(AT$13:AT2616,AQ$13:AQ2616,"="&amp;AQ2616),"[x]")</f>
        <v>2155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120</v>
      </c>
      <c r="AU2617" s="94">
        <f>IF(AR2617&gt;0,SUMIFS(AT$13:AT2617,AQ$13:AQ2617,"="&amp;AQ2617),"[x]")</f>
        <v>2275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124</v>
      </c>
      <c r="AU2618" s="94">
        <f>IF(AR2618&gt;0,SUMIFS(AT$13:AT2618,AQ$13:AQ2618,"="&amp;AQ2618),"[x]")</f>
        <v>2399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127</v>
      </c>
      <c r="AU2619" s="94">
        <f>IF(AR2619&gt;0,SUMIFS(AT$13:AT2619,AQ$13:AQ2619,"="&amp;AQ2619),"[x]")</f>
        <v>2526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130</v>
      </c>
      <c r="AU2620" s="94">
        <f>IF(AR2620&gt;0,SUMIFS(AT$13:AT2620,AQ$13:AQ2620,"="&amp;AQ2620),"[x]")</f>
        <v>2656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59</v>
      </c>
      <c r="AU2621" s="94">
        <f>IF(AR2621&gt;0,SUMIFS(AT$13:AT2621,AQ$13:AQ2621,"="&amp;AQ2621),"[x]")</f>
        <v>2715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71</v>
      </c>
      <c r="AU2622" s="94">
        <f>IF(AR2622&gt;0,SUMIFS(AT$13:AT2622,AQ$13:AQ2622,"="&amp;AQ2622),"[x]")</f>
        <v>2786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83</v>
      </c>
      <c r="AU2623" s="94">
        <f>IF(AR2623&gt;0,SUMIFS(AT$13:AT2623,AQ$13:AQ2623,"="&amp;AQ2623),"[x]")</f>
        <v>2869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95</v>
      </c>
      <c r="AU2624" s="94">
        <f>IF(AR2624&gt;0,SUMIFS(AT$13:AT2624,AQ$13:AQ2624,"="&amp;AQ2624),"[x]")</f>
        <v>2964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107</v>
      </c>
      <c r="AU2625" s="94">
        <f>IF(AR2625&gt;0,SUMIFS(AT$13:AT2625,AQ$13:AQ2625,"="&amp;AQ2625),"[x]")</f>
        <v>3071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119</v>
      </c>
      <c r="AU2626" s="94">
        <f>IF(AR2626&gt;0,SUMIFS(AT$13:AT2626,AQ$13:AQ2626,"="&amp;AQ2626),"[x]")</f>
        <v>3190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130</v>
      </c>
      <c r="AU2627" s="94">
        <f>IF(AR2627&gt;0,SUMIFS(AT$13:AT2627,AQ$13:AQ2627,"="&amp;AQ2627),"[x]")</f>
        <v>3320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142</v>
      </c>
      <c r="AU2628" s="94">
        <f>IF(AR2628&gt;0,SUMIFS(AT$13:AT2628,AQ$13:AQ2628,"="&amp;AQ2628),"[x]")</f>
        <v>3462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154</v>
      </c>
      <c r="AU2629" s="94">
        <f>IF(AR2629&gt;0,SUMIFS(AT$13:AT2629,AQ$13:AQ2629,"="&amp;AQ2629),"[x]")</f>
        <v>3616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166</v>
      </c>
      <c r="AU2630" s="94">
        <f>IF(AR2630&gt;0,SUMIFS(AT$13:AT2630,AQ$13:AQ2630,"="&amp;AQ2630),"[x]")</f>
        <v>3782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178</v>
      </c>
      <c r="AU2631" s="94">
        <f>IF(AR2631&gt;0,SUMIFS(AT$13:AT2631,AQ$13:AQ2631,"="&amp;AQ2631),"[x]")</f>
        <v>3960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190</v>
      </c>
      <c r="AU2632" s="94">
        <f>IF(AR2632&gt;0,SUMIFS(AT$13:AT2632,AQ$13:AQ2632,"="&amp;AQ2632),"[x]")</f>
        <v>4150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202</v>
      </c>
      <c r="AU2633" s="94">
        <f>IF(AR2633&gt;0,SUMIFS(AT$13:AT2633,AQ$13:AQ2633,"="&amp;AQ2633),"[x]")</f>
        <v>4352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214</v>
      </c>
      <c r="AU2634" s="94">
        <f>IF(AR2634&gt;0,SUMIFS(AT$13:AT2634,AQ$13:AQ2634,"="&amp;AQ2634),"[x]")</f>
        <v>4566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226</v>
      </c>
      <c r="AU2635" s="94">
        <f>IF(AR2635&gt;0,SUMIFS(AT$13:AT2635,AQ$13:AQ2635,"="&amp;AQ2635),"[x]")</f>
        <v>4792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238</v>
      </c>
      <c r="AU2636" s="94">
        <f>IF(AR2636&gt;0,SUMIFS(AT$13:AT2636,AQ$13:AQ2636,"="&amp;AQ2636),"[x]")</f>
        <v>5030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250</v>
      </c>
      <c r="AU2637" s="94">
        <f>IF(AR2637&gt;0,SUMIFS(AT$13:AT2637,AQ$13:AQ2637,"="&amp;AQ2637),"[x]")</f>
        <v>5280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261</v>
      </c>
      <c r="AU2638" s="94">
        <f>IF(AR2638&gt;0,SUMIFS(AT$13:AT2638,AQ$13:AQ2638,"="&amp;AQ2638),"[x]")</f>
        <v>5541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273</v>
      </c>
      <c r="AU2639" s="94">
        <f>IF(AR2639&gt;0,SUMIFS(AT$13:AT2639,AQ$13:AQ2639,"="&amp;AQ2639),"[x]")</f>
        <v>5814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285</v>
      </c>
      <c r="AU2640" s="94">
        <f>IF(AR2640&gt;0,SUMIFS(AT$13:AT2640,AQ$13:AQ2640,"="&amp;AQ2640),"[x]")</f>
        <v>6099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297</v>
      </c>
      <c r="AU2641" s="94">
        <f>IF(AR2641&gt;0,SUMIFS(AT$13:AT2641,AQ$13:AQ2641,"="&amp;AQ2641),"[x]")</f>
        <v>6396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309</v>
      </c>
      <c r="AU2642" s="94">
        <f>IF(AR2642&gt;0,SUMIFS(AT$13:AT2642,AQ$13:AQ2642,"="&amp;AQ2642),"[x]")</f>
        <v>6705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321</v>
      </c>
      <c r="AU2643" s="94">
        <f>IF(AR2643&gt;0,SUMIFS(AT$13:AT2643,AQ$13:AQ2643,"="&amp;AQ2643),"[x]")</f>
        <v>7026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333</v>
      </c>
      <c r="AU2644" s="94">
        <f>IF(AR2644&gt;0,SUMIFS(AT$13:AT2644,AQ$13:AQ2644,"="&amp;AQ2644),"[x]")</f>
        <v>7359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345</v>
      </c>
      <c r="AU2645" s="94">
        <f>IF(AR2645&gt;0,SUMIFS(AT$13:AT2645,AQ$13:AQ2645,"="&amp;AQ2645),"[x]")</f>
        <v>7704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357</v>
      </c>
      <c r="AU2646" s="94">
        <f>IF(AR2646&gt;0,SUMIFS(AT$13:AT2646,AQ$13:AQ2646,"="&amp;AQ2646),"[x]")</f>
        <v>8061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369</v>
      </c>
      <c r="AU2647" s="94">
        <f>IF(AR2647&gt;0,SUMIFS(AT$13:AT2647,AQ$13:AQ2647,"="&amp;AQ2647),"[x]")</f>
        <v>8430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381</v>
      </c>
      <c r="AU2648" s="94">
        <f>IF(AR2648&gt;0,SUMIFS(AT$13:AT2648,AQ$13:AQ2648,"="&amp;AQ2648),"[x]")</f>
        <v>8811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392</v>
      </c>
      <c r="AU2649" s="94">
        <f>IF(AR2649&gt;0,SUMIFS(AT$13:AT2649,AQ$13:AQ2649,"="&amp;AQ2649),"[x]")</f>
        <v>9203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404</v>
      </c>
      <c r="AU2650" s="94">
        <f>IF(AR2650&gt;0,SUMIFS(AT$13:AT2650,AQ$13:AQ2650,"="&amp;AQ2650),"[x]")</f>
        <v>9607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416</v>
      </c>
      <c r="AU2651" s="94">
        <f>IF(AR2651&gt;0,SUMIFS(AT$13:AT2651,AQ$13:AQ2651,"="&amp;AQ2651),"[x]")</f>
        <v>10023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428</v>
      </c>
      <c r="AU2652" s="94">
        <f>IF(AR2652&gt;0,SUMIFS(AT$13:AT2652,AQ$13:AQ2652,"="&amp;AQ2652),"[x]")</f>
        <v>10451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440</v>
      </c>
      <c r="AU2653" s="94">
        <f>IF(AR2653&gt;0,SUMIFS(AT$13:AT2653,AQ$13:AQ2653,"="&amp;AQ2653),"[x]")</f>
        <v>10891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452</v>
      </c>
      <c r="AU2654" s="94">
        <f>IF(AR2654&gt;0,SUMIFS(AT$13:AT2654,AQ$13:AQ2654,"="&amp;AQ2654),"[x]")</f>
        <v>11343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464</v>
      </c>
      <c r="AU2655" s="94">
        <f>IF(AR2655&gt;0,SUMIFS(AT$13:AT2655,AQ$13:AQ2655,"="&amp;AQ2655),"[x]")</f>
        <v>11807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476</v>
      </c>
      <c r="AU2656" s="94">
        <f>IF(AR2656&gt;0,SUMIFS(AT$13:AT2656,AQ$13:AQ2656,"="&amp;AQ2656),"[x]")</f>
        <v>12283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488</v>
      </c>
      <c r="AU2657" s="94">
        <f>IF(AR2657&gt;0,SUMIFS(AT$13:AT2657,AQ$13:AQ2657,"="&amp;AQ2657),"[x]")</f>
        <v>12771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500</v>
      </c>
      <c r="AU2658" s="94">
        <f>IF(AR2658&gt;0,SUMIFS(AT$13:AT2658,AQ$13:AQ2658,"="&amp;AQ2658),"[x]")</f>
        <v>13271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512</v>
      </c>
      <c r="AU2659" s="94">
        <f>IF(AR2659&gt;0,SUMIFS(AT$13:AT2659,AQ$13:AQ2659,"="&amp;AQ2659),"[x]")</f>
        <v>13783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523</v>
      </c>
      <c r="AU2660" s="94">
        <f>IF(AR2660&gt;0,SUMIFS(AT$13:AT2660,AQ$13:AQ2660,"="&amp;AQ2660),"[x]")</f>
        <v>14306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269</v>
      </c>
      <c r="AU2661" s="94">
        <f>IF(AR2661&gt;0,SUMIFS(AT$13:AT2661,AQ$13:AQ2661,"="&amp;AQ2661),"[x]")</f>
        <v>14575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290</v>
      </c>
      <c r="AU2662" s="94">
        <f>IF(AR2662&gt;0,SUMIFS(AT$13:AT2662,AQ$13:AQ2662,"="&amp;AQ2662),"[x]")</f>
        <v>14865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311</v>
      </c>
      <c r="AU2663" s="94">
        <f>IF(AR2663&gt;0,SUMIFS(AT$13:AT2663,AQ$13:AQ2663,"="&amp;AQ2663),"[x]")</f>
        <v>15176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331</v>
      </c>
      <c r="AU2664" s="94">
        <f>IF(AR2664&gt;0,SUMIFS(AT$13:AT2664,AQ$13:AQ2664,"="&amp;AQ2664),"[x]")</f>
        <v>15507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352</v>
      </c>
      <c r="AU2665" s="94">
        <f>IF(AR2665&gt;0,SUMIFS(AT$13:AT2665,AQ$13:AQ2665,"="&amp;AQ2665),"[x]")</f>
        <v>15859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373</v>
      </c>
      <c r="AU2666" s="94">
        <f>IF(AR2666&gt;0,SUMIFS(AT$13:AT2666,AQ$13:AQ2666,"="&amp;AQ2666),"[x]")</f>
        <v>16232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394</v>
      </c>
      <c r="AU2667" s="94">
        <f>IF(AR2667&gt;0,SUMIFS(AT$13:AT2667,AQ$13:AQ2667,"="&amp;AQ2667),"[x]")</f>
        <v>16626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414</v>
      </c>
      <c r="AU2668" s="94">
        <f>IF(AR2668&gt;0,SUMIFS(AT$13:AT2668,AQ$13:AQ2668,"="&amp;AQ2668),"[x]")</f>
        <v>17040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435</v>
      </c>
      <c r="AU2669" s="94">
        <f>IF(AR2669&gt;0,SUMIFS(AT$13:AT2669,AQ$13:AQ2669,"="&amp;AQ2669),"[x]")</f>
        <v>17475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456</v>
      </c>
      <c r="AU2670" s="94">
        <f>IF(AR2670&gt;0,SUMIFS(AT$13:AT2670,AQ$13:AQ2670,"="&amp;AQ2670),"[x]")</f>
        <v>17931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476</v>
      </c>
      <c r="AU2671" s="94">
        <f>IF(AR2671&gt;0,SUMIFS(AT$13:AT2671,AQ$13:AQ2671,"="&amp;AQ2671),"[x]")</f>
        <v>18407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497</v>
      </c>
      <c r="AU2672" s="94">
        <f>IF(AR2672&gt;0,SUMIFS(AT$13:AT2672,AQ$13:AQ2672,"="&amp;AQ2672),"[x]")</f>
        <v>18904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518</v>
      </c>
      <c r="AU2673" s="94">
        <f>IF(AR2673&gt;0,SUMIFS(AT$13:AT2673,AQ$13:AQ2673,"="&amp;AQ2673),"[x]")</f>
        <v>19422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539</v>
      </c>
      <c r="AU2674" s="94">
        <f>IF(AR2674&gt;0,SUMIFS(AT$13:AT2674,AQ$13:AQ2674,"="&amp;AQ2674),"[x]")</f>
        <v>19961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559</v>
      </c>
      <c r="AU2675" s="94">
        <f>IF(AR2675&gt;0,SUMIFS(AT$13:AT2675,AQ$13:AQ2675,"="&amp;AQ2675),"[x]")</f>
        <v>20520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580</v>
      </c>
      <c r="AU2676" s="94">
        <f>IF(AR2676&gt;0,SUMIFS(AT$13:AT2676,AQ$13:AQ2676,"="&amp;AQ2676),"[x]")</f>
        <v>21100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601</v>
      </c>
      <c r="AU2677" s="94">
        <f>IF(AR2677&gt;0,SUMIFS(AT$13:AT2677,AQ$13:AQ2677,"="&amp;AQ2677),"[x]")</f>
        <v>21701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622</v>
      </c>
      <c r="AU2678" s="94">
        <f>IF(AR2678&gt;0,SUMIFS(AT$13:AT2678,AQ$13:AQ2678,"="&amp;AQ2678),"[x]")</f>
        <v>22323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642</v>
      </c>
      <c r="AU2679" s="94">
        <f>IF(AR2679&gt;0,SUMIFS(AT$13:AT2679,AQ$13:AQ2679,"="&amp;AQ2679),"[x]")</f>
        <v>22965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663</v>
      </c>
      <c r="AU2680" s="94">
        <f>IF(AR2680&gt;0,SUMIFS(AT$13:AT2680,AQ$13:AQ2680,"="&amp;AQ2680),"[x]")</f>
        <v>23628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373</v>
      </c>
      <c r="AU2681" s="94">
        <f>IF(AR2681&gt;0,SUMIFS(AT$13:AT2681,AQ$13:AQ2681,"="&amp;AQ2681),"[x]")</f>
        <v>24001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402</v>
      </c>
      <c r="AU2682" s="94">
        <f>IF(AR2682&gt;0,SUMIFS(AT$13:AT2682,AQ$13:AQ2682,"="&amp;AQ2682),"[x]")</f>
        <v>24403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430</v>
      </c>
      <c r="AU2683" s="94">
        <f>IF(AR2683&gt;0,SUMIFS(AT$13:AT2683,AQ$13:AQ2683,"="&amp;AQ2683),"[x]")</f>
        <v>24833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459</v>
      </c>
      <c r="AU2684" s="94">
        <f>IF(AR2684&gt;0,SUMIFS(AT$13:AT2684,AQ$13:AQ2684,"="&amp;AQ2684),"[x]")</f>
        <v>25292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488</v>
      </c>
      <c r="AU2685" s="94">
        <f>IF(AR2685&gt;0,SUMIFS(AT$13:AT2685,AQ$13:AQ2685,"="&amp;AQ2685),"[x]")</f>
        <v>25780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516</v>
      </c>
      <c r="AU2686" s="94">
        <f>IF(AR2686&gt;0,SUMIFS(AT$13:AT2686,AQ$13:AQ2686,"="&amp;AQ2686),"[x]")</f>
        <v>26296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545</v>
      </c>
      <c r="AU2687" s="94">
        <f>IF(AR2687&gt;0,SUMIFS(AT$13:AT2687,AQ$13:AQ2687,"="&amp;AQ2687),"[x]")</f>
        <v>26841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574</v>
      </c>
      <c r="AU2688" s="94">
        <f>IF(AR2688&gt;0,SUMIFS(AT$13:AT2688,AQ$13:AQ2688,"="&amp;AQ2688),"[x]")</f>
        <v>27415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603</v>
      </c>
      <c r="AU2689" s="94">
        <f>IF(AR2689&gt;0,SUMIFS(AT$13:AT2689,AQ$13:AQ2689,"="&amp;AQ2689),"[x]")</f>
        <v>28018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631</v>
      </c>
      <c r="AU2690" s="94">
        <f>IF(AR2690&gt;0,SUMIFS(AT$13:AT2690,AQ$13:AQ2690,"="&amp;AQ2690),"[x]")</f>
        <v>28649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660</v>
      </c>
      <c r="AU2691" s="94">
        <f>IF(AR2691&gt;0,SUMIFS(AT$13:AT2691,AQ$13:AQ2691,"="&amp;AQ2691),"[x]")</f>
        <v>29309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689</v>
      </c>
      <c r="AU2692" s="94">
        <f>IF(AR2692&gt;0,SUMIFS(AT$13:AT2692,AQ$13:AQ2692,"="&amp;AQ2692),"[x]")</f>
        <v>29998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717</v>
      </c>
      <c r="AU2693" s="94">
        <f>IF(AR2693&gt;0,SUMIFS(AT$13:AT2693,AQ$13:AQ2693,"="&amp;AQ2693),"[x]")</f>
        <v>30715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746</v>
      </c>
      <c r="AU2694" s="94">
        <f>IF(AR2694&gt;0,SUMIFS(AT$13:AT2694,AQ$13:AQ2694,"="&amp;AQ2694),"[x]")</f>
        <v>31461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775</v>
      </c>
      <c r="AU2695" s="94">
        <f>IF(AR2695&gt;0,SUMIFS(AT$13:AT2695,AQ$13:AQ2695,"="&amp;AQ2695),"[x]")</f>
        <v>32236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804</v>
      </c>
      <c r="AU2696" s="94">
        <f>IF(AR2696&gt;0,SUMIFS(AT$13:AT2696,AQ$13:AQ2696,"="&amp;AQ2696),"[x]")</f>
        <v>33040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832</v>
      </c>
      <c r="AU2697" s="94">
        <f>IF(AR2697&gt;0,SUMIFS(AT$13:AT2697,AQ$13:AQ2697,"="&amp;AQ2697),"[x]")</f>
        <v>33872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861</v>
      </c>
      <c r="AU2698" s="94">
        <f>IF(AR2698&gt;0,SUMIFS(AT$13:AT2698,AQ$13:AQ2698,"="&amp;AQ2698),"[x]")</f>
        <v>34733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890</v>
      </c>
      <c r="AU2699" s="94">
        <f>IF(AR2699&gt;0,SUMIFS(AT$13:AT2699,AQ$13:AQ2699,"="&amp;AQ2699),"[x]")</f>
        <v>35623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918</v>
      </c>
      <c r="AU2700" s="94">
        <f>IF(AR2700&gt;0,SUMIFS(AT$13:AT2700,AQ$13:AQ2700,"="&amp;AQ2700),"[x]")</f>
        <v>36541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547</v>
      </c>
      <c r="AU2701" s="94">
        <f>IF(AR2701&gt;0,SUMIFS(AT$13:AT2701,AQ$13:AQ2701,"="&amp;AQ2701),"[x]")</f>
        <v>37088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576</v>
      </c>
      <c r="AU2702" s="94">
        <f>IF(AR2702&gt;0,SUMIFS(AT$13:AT2702,AQ$13:AQ2702,"="&amp;AQ2702),"[x]")</f>
        <v>37664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604</v>
      </c>
      <c r="AU2703" s="94">
        <f>IF(AR2703&gt;0,SUMIFS(AT$13:AT2703,AQ$13:AQ2703,"="&amp;AQ2703),"[x]")</f>
        <v>38268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633</v>
      </c>
      <c r="AU2704" s="94">
        <f>IF(AR2704&gt;0,SUMIFS(AT$13:AT2704,AQ$13:AQ2704,"="&amp;AQ2704),"[x]")</f>
        <v>38901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662</v>
      </c>
      <c r="AU2705" s="94">
        <f>IF(AR2705&gt;0,SUMIFS(AT$13:AT2705,AQ$13:AQ2705,"="&amp;AQ2705),"[x]")</f>
        <v>39563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691</v>
      </c>
      <c r="AU2706" s="94">
        <f>IF(AR2706&gt;0,SUMIFS(AT$13:AT2706,AQ$13:AQ2706,"="&amp;AQ2706),"[x]")</f>
        <v>40254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720</v>
      </c>
      <c r="AU2707" s="94">
        <f>IF(AR2707&gt;0,SUMIFS(AT$13:AT2707,AQ$13:AQ2707,"="&amp;AQ2707),"[x]")</f>
        <v>40974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748</v>
      </c>
      <c r="AU2708" s="94">
        <f>IF(AR2708&gt;0,SUMIFS(AT$13:AT2708,AQ$13:AQ2708,"="&amp;AQ2708),"[x]")</f>
        <v>41722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777</v>
      </c>
      <c r="AU2709" s="94">
        <f>IF(AR2709&gt;0,SUMIFS(AT$13:AT2709,AQ$13:AQ2709,"="&amp;AQ2709),"[x]")</f>
        <v>42499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806</v>
      </c>
      <c r="AU2710" s="94">
        <f>IF(AR2710&gt;0,SUMIFS(AT$13:AT2710,AQ$13:AQ2710,"="&amp;AQ2710),"[x]")</f>
        <v>43305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835</v>
      </c>
      <c r="AU2711" s="94">
        <f>IF(AR2711&gt;0,SUMIFS(AT$13:AT2711,AQ$13:AQ2711,"="&amp;AQ2711),"[x]")</f>
        <v>44140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864</v>
      </c>
      <c r="AU2712" s="94">
        <f>IF(AR2712&gt;0,SUMIFS(AT$13:AT2712,AQ$13:AQ2712,"="&amp;AQ2712),"[x]")</f>
        <v>45004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892</v>
      </c>
      <c r="AU2713" s="94">
        <f>IF(AR2713&gt;0,SUMIFS(AT$13:AT2713,AQ$13:AQ2713,"="&amp;AQ2713),"[x]")</f>
        <v>45896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921</v>
      </c>
      <c r="AU2714" s="94">
        <f>IF(AR2714&gt;0,SUMIFS(AT$13:AT2714,AQ$13:AQ2714,"="&amp;AQ2714),"[x]")</f>
        <v>46817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950</v>
      </c>
      <c r="AU2715" s="94">
        <f>IF(AR2715&gt;0,SUMIFS(AT$13:AT2715,AQ$13:AQ2715,"="&amp;AQ2715),"[x]")</f>
        <v>47767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979</v>
      </c>
      <c r="AU2716" s="94">
        <f>IF(AR2716&gt;0,SUMIFS(AT$13:AT2716,AQ$13:AQ2716,"="&amp;AQ2716),"[x]")</f>
        <v>48746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1008</v>
      </c>
      <c r="AU2717" s="94">
        <f>IF(AR2717&gt;0,SUMIFS(AT$13:AT2717,AQ$13:AQ2717,"="&amp;AQ2717),"[x]")</f>
        <v>49754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1036</v>
      </c>
      <c r="AU2718" s="94">
        <f>IF(AR2718&gt;0,SUMIFS(AT$13:AT2718,AQ$13:AQ2718,"="&amp;AQ2718),"[x]")</f>
        <v>50790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1065</v>
      </c>
      <c r="AU2719" s="94">
        <f>IF(AR2719&gt;0,SUMIFS(AT$13:AT2719,AQ$13:AQ2719,"="&amp;AQ2719),"[x]")</f>
        <v>51855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1094</v>
      </c>
      <c r="AU2720" s="94">
        <f>IF(AR2720&gt;0,SUMIFS(AT$13:AT2720,AQ$13:AQ2720,"="&amp;AQ2720),"[x]")</f>
        <v>52949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1123</v>
      </c>
      <c r="AU2721" s="94">
        <f>IF(AR2721&gt;0,SUMIFS(AT$13:AT2721,AQ$13:AQ2721,"="&amp;AQ2721),"[x]")</f>
        <v>54072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1152</v>
      </c>
      <c r="AU2722" s="94">
        <f>IF(AR2722&gt;0,SUMIFS(AT$13:AT2722,AQ$13:AQ2722,"="&amp;AQ2722),"[x]")</f>
        <v>55224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1180</v>
      </c>
      <c r="AU2723" s="94">
        <f>IF(AR2723&gt;0,SUMIFS(AT$13:AT2723,AQ$13:AQ2723,"="&amp;AQ2723),"[x]")</f>
        <v>56404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1209</v>
      </c>
      <c r="AU2724" s="94">
        <f>IF(AR2724&gt;0,SUMIFS(AT$13:AT2724,AQ$13:AQ2724,"="&amp;AQ2724),"[x]")</f>
        <v>57613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1238</v>
      </c>
      <c r="AU2725" s="94">
        <f>IF(AR2725&gt;0,SUMIFS(AT$13:AT2725,AQ$13:AQ2725,"="&amp;AQ2725),"[x]")</f>
        <v>58851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1267</v>
      </c>
      <c r="AU2726" s="94">
        <f>IF(AR2726&gt;0,SUMIFS(AT$13:AT2726,AQ$13:AQ2726,"="&amp;AQ2726),"[x]")</f>
        <v>60118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1296</v>
      </c>
      <c r="AU2727" s="94">
        <f>IF(AR2727&gt;0,SUMIFS(AT$13:AT2727,AQ$13:AQ2727,"="&amp;AQ2727),"[x]")</f>
        <v>61414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1324</v>
      </c>
      <c r="AU2728" s="94">
        <f>IF(AR2728&gt;0,SUMIFS(AT$13:AT2728,AQ$13:AQ2728,"="&amp;AQ2728),"[x]")</f>
        <v>62738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1353</v>
      </c>
      <c r="AU2729" s="94">
        <f>IF(AR2729&gt;0,SUMIFS(AT$13:AT2729,AQ$13:AQ2729,"="&amp;AQ2729),"[x]")</f>
        <v>64091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1382</v>
      </c>
      <c r="AU2730" s="94">
        <f>IF(AR2730&gt;0,SUMIFS(AT$13:AT2730,AQ$13:AQ2730,"="&amp;AQ2730),"[x]")</f>
        <v>65473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4</v>
      </c>
      <c r="AU2732" s="94">
        <f>IF(AR2732&gt;0,SUMIFS(AT$13:AT2732,AQ$13:AQ2732,"="&amp;AQ2732),"[x]")</f>
        <v>4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8</v>
      </c>
      <c r="AU2733" s="94">
        <f>IF(AR2733&gt;0,SUMIFS(AT$13:AT2733,AQ$13:AQ2733,"="&amp;AQ2733),"[x]")</f>
        <v>12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12</v>
      </c>
      <c r="AU2734" s="94">
        <f>IF(AR2734&gt;0,SUMIFS(AT$13:AT2734,AQ$13:AQ2734,"="&amp;AQ2734),"[x]")</f>
        <v>24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16</v>
      </c>
      <c r="AU2735" s="94">
        <f>IF(AR2735&gt;0,SUMIFS(AT$13:AT2735,AQ$13:AQ2735,"="&amp;AQ2735),"[x]")</f>
        <v>40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20</v>
      </c>
      <c r="AU2736" s="94">
        <f>IF(AR2736&gt;0,SUMIFS(AT$13:AT2736,AQ$13:AQ2736,"="&amp;AQ2736),"[x]")</f>
        <v>60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24</v>
      </c>
      <c r="AU2737" s="94">
        <f>IF(AR2737&gt;0,SUMIFS(AT$13:AT2737,AQ$13:AQ2737,"="&amp;AQ2737),"[x]")</f>
        <v>84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28</v>
      </c>
      <c r="AU2738" s="94">
        <f>IF(AR2738&gt;0,SUMIFS(AT$13:AT2738,AQ$13:AQ2738,"="&amp;AQ2738),"[x]")</f>
        <v>112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32</v>
      </c>
      <c r="AU2739" s="94">
        <f>IF(AR2739&gt;0,SUMIFS(AT$13:AT2739,AQ$13:AQ2739,"="&amp;AQ2739),"[x]")</f>
        <v>144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36</v>
      </c>
      <c r="AU2740" s="94">
        <f>IF(AR2740&gt;0,SUMIFS(AT$13:AT2740,AQ$13:AQ2740,"="&amp;AQ2740),"[x]")</f>
        <v>180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40</v>
      </c>
      <c r="AU2741" s="94">
        <f>IF(AR2741&gt;0,SUMIFS(AT$13:AT2741,AQ$13:AQ2741,"="&amp;AQ2741),"[x]")</f>
        <v>220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44</v>
      </c>
      <c r="AU2742" s="94">
        <f>IF(AR2742&gt;0,SUMIFS(AT$13:AT2742,AQ$13:AQ2742,"="&amp;AQ2742),"[x]")</f>
        <v>264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48</v>
      </c>
      <c r="AU2743" s="94">
        <f>IF(AR2743&gt;0,SUMIFS(AT$13:AT2743,AQ$13:AQ2743,"="&amp;AQ2743),"[x]")</f>
        <v>312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52</v>
      </c>
      <c r="AU2744" s="94">
        <f>IF(AR2744&gt;0,SUMIFS(AT$13:AT2744,AQ$13:AQ2744,"="&amp;AQ2744),"[x]")</f>
        <v>364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56</v>
      </c>
      <c r="AU2745" s="94">
        <f>IF(AR2745&gt;0,SUMIFS(AT$13:AT2745,AQ$13:AQ2745,"="&amp;AQ2745),"[x]")</f>
        <v>420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60</v>
      </c>
      <c r="AU2746" s="94">
        <f>IF(AR2746&gt;0,SUMIFS(AT$13:AT2746,AQ$13:AQ2746,"="&amp;AQ2746),"[x]")</f>
        <v>480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64</v>
      </c>
      <c r="AU2747" s="94">
        <f>IF(AR2747&gt;0,SUMIFS(AT$13:AT2747,AQ$13:AQ2747,"="&amp;AQ2747),"[x]")</f>
        <v>544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68</v>
      </c>
      <c r="AU2748" s="94">
        <f>IF(AR2748&gt;0,SUMIFS(AT$13:AT2748,AQ$13:AQ2748,"="&amp;AQ2748),"[x]")</f>
        <v>612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72</v>
      </c>
      <c r="AU2749" s="94">
        <f>IF(AR2749&gt;0,SUMIFS(AT$13:AT2749,AQ$13:AQ2749,"="&amp;AQ2749),"[x]")</f>
        <v>684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76</v>
      </c>
      <c r="AU2750" s="94">
        <f>IF(AR2750&gt;0,SUMIFS(AT$13:AT2750,AQ$13:AQ2750,"="&amp;AQ2750),"[x]")</f>
        <v>760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80</v>
      </c>
      <c r="AU2751" s="94">
        <f>IF(AR2751&gt;0,SUMIFS(AT$13:AT2751,AQ$13:AQ2751,"="&amp;AQ2751),"[x]")</f>
        <v>840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84</v>
      </c>
      <c r="AU2752" s="94">
        <f>IF(AR2752&gt;0,SUMIFS(AT$13:AT2752,AQ$13:AQ2752,"="&amp;AQ2752),"[x]")</f>
        <v>924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88</v>
      </c>
      <c r="AU2753" s="94">
        <f>IF(AR2753&gt;0,SUMIFS(AT$13:AT2753,AQ$13:AQ2753,"="&amp;AQ2753),"[x]")</f>
        <v>1012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92</v>
      </c>
      <c r="AU2754" s="94">
        <f>IF(AR2754&gt;0,SUMIFS(AT$13:AT2754,AQ$13:AQ2754,"="&amp;AQ2754),"[x]")</f>
        <v>1104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96</v>
      </c>
      <c r="AU2755" s="94">
        <f>IF(AR2755&gt;0,SUMIFS(AT$13:AT2755,AQ$13:AQ2755,"="&amp;AQ2755),"[x]")</f>
        <v>1200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100</v>
      </c>
      <c r="AU2756" s="94">
        <f>IF(AR2756&gt;0,SUMIFS(AT$13:AT2756,AQ$13:AQ2756,"="&amp;AQ2756),"[x]")</f>
        <v>1300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104</v>
      </c>
      <c r="AU2757" s="94">
        <f>IF(AR2757&gt;0,SUMIFS(AT$13:AT2757,AQ$13:AQ2757,"="&amp;AQ2757),"[x]")</f>
        <v>1404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108</v>
      </c>
      <c r="AU2758" s="94">
        <f>IF(AR2758&gt;0,SUMIFS(AT$13:AT2758,AQ$13:AQ2758,"="&amp;AQ2758),"[x]")</f>
        <v>1512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112</v>
      </c>
      <c r="AU2759" s="94">
        <f>IF(AR2759&gt;0,SUMIFS(AT$13:AT2759,AQ$13:AQ2759,"="&amp;AQ2759),"[x]")</f>
        <v>1624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116</v>
      </c>
      <c r="AU2760" s="94">
        <f>IF(AR2760&gt;0,SUMIFS(AT$13:AT2760,AQ$13:AQ2760,"="&amp;AQ2760),"[x]")</f>
        <v>1740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120</v>
      </c>
      <c r="AU2761" s="94">
        <f>IF(AR2761&gt;0,SUMIFS(AT$13:AT2761,AQ$13:AQ2761,"="&amp;AQ2761),"[x]")</f>
        <v>1860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124</v>
      </c>
      <c r="AU2762" s="94">
        <f>IF(AR2762&gt;0,SUMIFS(AT$13:AT2762,AQ$13:AQ2762,"="&amp;AQ2762),"[x]")</f>
        <v>1984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128</v>
      </c>
      <c r="AU2763" s="94">
        <f>IF(AR2763&gt;0,SUMIFS(AT$13:AT2763,AQ$13:AQ2763,"="&amp;AQ2763),"[x]")</f>
        <v>2112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132</v>
      </c>
      <c r="AU2764" s="94">
        <f>IF(AR2764&gt;0,SUMIFS(AT$13:AT2764,AQ$13:AQ2764,"="&amp;AQ2764),"[x]")</f>
        <v>2244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136</v>
      </c>
      <c r="AU2765" s="94">
        <f>IF(AR2765&gt;0,SUMIFS(AT$13:AT2765,AQ$13:AQ2765,"="&amp;AQ2765),"[x]")</f>
        <v>2380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140</v>
      </c>
      <c r="AU2766" s="94">
        <f>IF(AR2766&gt;0,SUMIFS(AT$13:AT2766,AQ$13:AQ2766,"="&amp;AQ2766),"[x]")</f>
        <v>2520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144</v>
      </c>
      <c r="AU2767" s="94">
        <f>IF(AR2767&gt;0,SUMIFS(AT$13:AT2767,AQ$13:AQ2767,"="&amp;AQ2767),"[x]")</f>
        <v>2664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148</v>
      </c>
      <c r="AU2768" s="94">
        <f>IF(AR2768&gt;0,SUMIFS(AT$13:AT2768,AQ$13:AQ2768,"="&amp;AQ2768),"[x]")</f>
        <v>2812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152</v>
      </c>
      <c r="AU2769" s="94">
        <f>IF(AR2769&gt;0,SUMIFS(AT$13:AT2769,AQ$13:AQ2769,"="&amp;AQ2769),"[x]")</f>
        <v>2964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156</v>
      </c>
      <c r="AU2770" s="94">
        <f>IF(AR2770&gt;0,SUMIFS(AT$13:AT2770,AQ$13:AQ2770,"="&amp;AQ2770),"[x]")</f>
        <v>3120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160</v>
      </c>
      <c r="AU2771" s="94">
        <f>IF(AR2771&gt;0,SUMIFS(AT$13:AT2771,AQ$13:AQ2771,"="&amp;AQ2771),"[x]")</f>
        <v>3280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73</v>
      </c>
      <c r="AU2772" s="94">
        <f>IF(AR2772&gt;0,SUMIFS(AT$13:AT2772,AQ$13:AQ2772,"="&amp;AQ2772),"[x]")</f>
        <v>3353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87</v>
      </c>
      <c r="AU2773" s="94">
        <f>IF(AR2773&gt;0,SUMIFS(AT$13:AT2773,AQ$13:AQ2773,"="&amp;AQ2773),"[x]")</f>
        <v>3440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102</v>
      </c>
      <c r="AU2774" s="94">
        <f>IF(AR2774&gt;0,SUMIFS(AT$13:AT2774,AQ$13:AQ2774,"="&amp;AQ2774),"[x]")</f>
        <v>3542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117</v>
      </c>
      <c r="AU2775" s="94">
        <f>IF(AR2775&gt;0,SUMIFS(AT$13:AT2775,AQ$13:AQ2775,"="&amp;AQ2775),"[x]")</f>
        <v>3659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131</v>
      </c>
      <c r="AU2776" s="94">
        <f>IF(AR2776&gt;0,SUMIFS(AT$13:AT2776,AQ$13:AQ2776,"="&amp;AQ2776),"[x]")</f>
        <v>3790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146</v>
      </c>
      <c r="AU2777" s="94">
        <f>IF(AR2777&gt;0,SUMIFS(AT$13:AT2777,AQ$13:AQ2777,"="&amp;AQ2777),"[x]")</f>
        <v>3936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161</v>
      </c>
      <c r="AU2778" s="94">
        <f>IF(AR2778&gt;0,SUMIFS(AT$13:AT2778,AQ$13:AQ2778,"="&amp;AQ2778),"[x]")</f>
        <v>4097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175</v>
      </c>
      <c r="AU2779" s="94">
        <f>IF(AR2779&gt;0,SUMIFS(AT$13:AT2779,AQ$13:AQ2779,"="&amp;AQ2779),"[x]")</f>
        <v>4272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190</v>
      </c>
      <c r="AU2780" s="94">
        <f>IF(AR2780&gt;0,SUMIFS(AT$13:AT2780,AQ$13:AQ2780,"="&amp;AQ2780),"[x]")</f>
        <v>4462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205</v>
      </c>
      <c r="AU2781" s="94">
        <f>IF(AR2781&gt;0,SUMIFS(AT$13:AT2781,AQ$13:AQ2781,"="&amp;AQ2781),"[x]")</f>
        <v>4667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219</v>
      </c>
      <c r="AU2782" s="94">
        <f>IF(AR2782&gt;0,SUMIFS(AT$13:AT2782,AQ$13:AQ2782,"="&amp;AQ2782),"[x]")</f>
        <v>4886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234</v>
      </c>
      <c r="AU2783" s="94">
        <f>IF(AR2783&gt;0,SUMIFS(AT$13:AT2783,AQ$13:AQ2783,"="&amp;AQ2783),"[x]")</f>
        <v>5120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249</v>
      </c>
      <c r="AU2784" s="94">
        <f>IF(AR2784&gt;0,SUMIFS(AT$13:AT2784,AQ$13:AQ2784,"="&amp;AQ2784),"[x]")</f>
        <v>5369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263</v>
      </c>
      <c r="AU2785" s="94">
        <f>IF(AR2785&gt;0,SUMIFS(AT$13:AT2785,AQ$13:AQ2785,"="&amp;AQ2785),"[x]")</f>
        <v>5632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278</v>
      </c>
      <c r="AU2786" s="94">
        <f>IF(AR2786&gt;0,SUMIFS(AT$13:AT2786,AQ$13:AQ2786,"="&amp;AQ2786),"[x]")</f>
        <v>5910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293</v>
      </c>
      <c r="AU2787" s="94">
        <f>IF(AR2787&gt;0,SUMIFS(AT$13:AT2787,AQ$13:AQ2787,"="&amp;AQ2787),"[x]")</f>
        <v>6203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307</v>
      </c>
      <c r="AU2788" s="94">
        <f>IF(AR2788&gt;0,SUMIFS(AT$13:AT2788,AQ$13:AQ2788,"="&amp;AQ2788),"[x]")</f>
        <v>6510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322</v>
      </c>
      <c r="AU2789" s="94">
        <f>IF(AR2789&gt;0,SUMIFS(AT$13:AT2789,AQ$13:AQ2789,"="&amp;AQ2789),"[x]")</f>
        <v>6832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337</v>
      </c>
      <c r="AU2790" s="94">
        <f>IF(AR2790&gt;0,SUMIFS(AT$13:AT2790,AQ$13:AQ2790,"="&amp;AQ2790),"[x]")</f>
        <v>7169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351</v>
      </c>
      <c r="AU2791" s="94">
        <f>IF(AR2791&gt;0,SUMIFS(AT$13:AT2791,AQ$13:AQ2791,"="&amp;AQ2791),"[x]")</f>
        <v>7520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366</v>
      </c>
      <c r="AU2792" s="94">
        <f>IF(AR2792&gt;0,SUMIFS(AT$13:AT2792,AQ$13:AQ2792,"="&amp;AQ2792),"[x]")</f>
        <v>7886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381</v>
      </c>
      <c r="AU2793" s="94">
        <f>IF(AR2793&gt;0,SUMIFS(AT$13:AT2793,AQ$13:AQ2793,"="&amp;AQ2793),"[x]")</f>
        <v>8267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395</v>
      </c>
      <c r="AU2794" s="94">
        <f>IF(AR2794&gt;0,SUMIFS(AT$13:AT2794,AQ$13:AQ2794,"="&amp;AQ2794),"[x]")</f>
        <v>8662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410</v>
      </c>
      <c r="AU2795" s="94">
        <f>IF(AR2795&gt;0,SUMIFS(AT$13:AT2795,AQ$13:AQ2795,"="&amp;AQ2795),"[x]")</f>
        <v>9072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425</v>
      </c>
      <c r="AU2796" s="94">
        <f>IF(AR2796&gt;0,SUMIFS(AT$13:AT2796,AQ$13:AQ2796,"="&amp;AQ2796),"[x]")</f>
        <v>9497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439</v>
      </c>
      <c r="AU2797" s="94">
        <f>IF(AR2797&gt;0,SUMIFS(AT$13:AT2797,AQ$13:AQ2797,"="&amp;AQ2797),"[x]")</f>
        <v>9936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454</v>
      </c>
      <c r="AU2798" s="94">
        <f>IF(AR2798&gt;0,SUMIFS(AT$13:AT2798,AQ$13:AQ2798,"="&amp;AQ2798),"[x]")</f>
        <v>10390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469</v>
      </c>
      <c r="AU2799" s="94">
        <f>IF(AR2799&gt;0,SUMIFS(AT$13:AT2799,AQ$13:AQ2799,"="&amp;AQ2799),"[x]")</f>
        <v>10859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483</v>
      </c>
      <c r="AU2800" s="94">
        <f>IF(AR2800&gt;0,SUMIFS(AT$13:AT2800,AQ$13:AQ2800,"="&amp;AQ2800),"[x]")</f>
        <v>11342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498</v>
      </c>
      <c r="AU2801" s="94">
        <f>IF(AR2801&gt;0,SUMIFS(AT$13:AT2801,AQ$13:AQ2801,"="&amp;AQ2801),"[x]")</f>
        <v>11840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513</v>
      </c>
      <c r="AU2802" s="94">
        <f>IF(AR2802&gt;0,SUMIFS(AT$13:AT2802,AQ$13:AQ2802,"="&amp;AQ2802),"[x]")</f>
        <v>12353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527</v>
      </c>
      <c r="AU2803" s="94">
        <f>IF(AR2803&gt;0,SUMIFS(AT$13:AT2803,AQ$13:AQ2803,"="&amp;AQ2803),"[x]")</f>
        <v>12880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542</v>
      </c>
      <c r="AU2804" s="94">
        <f>IF(AR2804&gt;0,SUMIFS(AT$13:AT2804,AQ$13:AQ2804,"="&amp;AQ2804),"[x]")</f>
        <v>13422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556</v>
      </c>
      <c r="AU2805" s="94">
        <f>IF(AR2805&gt;0,SUMIFS(AT$13:AT2805,AQ$13:AQ2805,"="&amp;AQ2805),"[x]")</f>
        <v>13978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571</v>
      </c>
      <c r="AU2806" s="94">
        <f>IF(AR2806&gt;0,SUMIFS(AT$13:AT2806,AQ$13:AQ2806,"="&amp;AQ2806),"[x]")</f>
        <v>14549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586</v>
      </c>
      <c r="AU2807" s="94">
        <f>IF(AR2807&gt;0,SUMIFS(AT$13:AT2807,AQ$13:AQ2807,"="&amp;AQ2807),"[x]")</f>
        <v>15135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600</v>
      </c>
      <c r="AU2808" s="94">
        <f>IF(AR2808&gt;0,SUMIFS(AT$13:AT2808,AQ$13:AQ2808,"="&amp;AQ2808),"[x]")</f>
        <v>15735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615</v>
      </c>
      <c r="AU2809" s="94">
        <f>IF(AR2809&gt;0,SUMIFS(AT$13:AT2809,AQ$13:AQ2809,"="&amp;AQ2809),"[x]")</f>
        <v>16350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630</v>
      </c>
      <c r="AU2810" s="94">
        <f>IF(AR2810&gt;0,SUMIFS(AT$13:AT2810,AQ$13:AQ2810,"="&amp;AQ2810),"[x]")</f>
        <v>16980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644</v>
      </c>
      <c r="AU2811" s="94">
        <f>IF(AR2811&gt;0,SUMIFS(AT$13:AT2811,AQ$13:AQ2811,"="&amp;AQ2811),"[x]")</f>
        <v>17624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331</v>
      </c>
      <c r="AU2812" s="94">
        <f>IF(AR2812&gt;0,SUMIFS(AT$13:AT2812,AQ$13:AQ2812,"="&amp;AQ2812),"[x]")</f>
        <v>17955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357</v>
      </c>
      <c r="AU2813" s="94">
        <f>IF(AR2813&gt;0,SUMIFS(AT$13:AT2813,AQ$13:AQ2813,"="&amp;AQ2813),"[x]")</f>
        <v>18312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382</v>
      </c>
      <c r="AU2814" s="94">
        <f>IF(AR2814&gt;0,SUMIFS(AT$13:AT2814,AQ$13:AQ2814,"="&amp;AQ2814),"[x]")</f>
        <v>18694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408</v>
      </c>
      <c r="AU2815" s="94">
        <f>IF(AR2815&gt;0,SUMIFS(AT$13:AT2815,AQ$13:AQ2815,"="&amp;AQ2815),"[x]")</f>
        <v>19102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433</v>
      </c>
      <c r="AU2816" s="94">
        <f>IF(AR2816&gt;0,SUMIFS(AT$13:AT2816,AQ$13:AQ2816,"="&amp;AQ2816),"[x]")</f>
        <v>19535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459</v>
      </c>
      <c r="AU2817" s="94">
        <f>IF(AR2817&gt;0,SUMIFS(AT$13:AT2817,AQ$13:AQ2817,"="&amp;AQ2817),"[x]")</f>
        <v>19994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484</v>
      </c>
      <c r="AU2818" s="94">
        <f>IF(AR2818&gt;0,SUMIFS(AT$13:AT2818,AQ$13:AQ2818,"="&amp;AQ2818),"[x]")</f>
        <v>20478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510</v>
      </c>
      <c r="AU2819" s="94">
        <f>IF(AR2819&gt;0,SUMIFS(AT$13:AT2819,AQ$13:AQ2819,"="&amp;AQ2819),"[x]")</f>
        <v>20988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535</v>
      </c>
      <c r="AU2820" s="94">
        <f>IF(AR2820&gt;0,SUMIFS(AT$13:AT2820,AQ$13:AQ2820,"="&amp;AQ2820),"[x]")</f>
        <v>21523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561</v>
      </c>
      <c r="AU2821" s="94">
        <f>IF(AR2821&gt;0,SUMIFS(AT$13:AT2821,AQ$13:AQ2821,"="&amp;AQ2821),"[x]")</f>
        <v>22084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587</v>
      </c>
      <c r="AU2822" s="94">
        <f>IF(AR2822&gt;0,SUMIFS(AT$13:AT2822,AQ$13:AQ2822,"="&amp;AQ2822),"[x]")</f>
        <v>22671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612</v>
      </c>
      <c r="AU2823" s="94">
        <f>IF(AR2823&gt;0,SUMIFS(AT$13:AT2823,AQ$13:AQ2823,"="&amp;AQ2823),"[x]")</f>
        <v>23283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638</v>
      </c>
      <c r="AU2824" s="94">
        <f>IF(AR2824&gt;0,SUMIFS(AT$13:AT2824,AQ$13:AQ2824,"="&amp;AQ2824),"[x]")</f>
        <v>23921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663</v>
      </c>
      <c r="AU2825" s="94">
        <f>IF(AR2825&gt;0,SUMIFS(AT$13:AT2825,AQ$13:AQ2825,"="&amp;AQ2825),"[x]")</f>
        <v>24584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689</v>
      </c>
      <c r="AU2826" s="94">
        <f>IF(AR2826&gt;0,SUMIFS(AT$13:AT2826,AQ$13:AQ2826,"="&amp;AQ2826),"[x]")</f>
        <v>25273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714</v>
      </c>
      <c r="AU2827" s="94">
        <f>IF(AR2827&gt;0,SUMIFS(AT$13:AT2827,AQ$13:AQ2827,"="&amp;AQ2827),"[x]")</f>
        <v>25987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740</v>
      </c>
      <c r="AU2828" s="94">
        <f>IF(AR2828&gt;0,SUMIFS(AT$13:AT2828,AQ$13:AQ2828,"="&amp;AQ2828),"[x]")</f>
        <v>26727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765</v>
      </c>
      <c r="AU2829" s="94">
        <f>IF(AR2829&gt;0,SUMIFS(AT$13:AT2829,AQ$13:AQ2829,"="&amp;AQ2829),"[x]")</f>
        <v>27492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791</v>
      </c>
      <c r="AU2830" s="94">
        <f>IF(AR2830&gt;0,SUMIFS(AT$13:AT2830,AQ$13:AQ2830,"="&amp;AQ2830),"[x]")</f>
        <v>28283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816</v>
      </c>
      <c r="AU2831" s="94">
        <f>IF(AR2831&gt;0,SUMIFS(AT$13:AT2831,AQ$13:AQ2831,"="&amp;AQ2831),"[x]")</f>
        <v>29099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459</v>
      </c>
      <c r="AU2832" s="94">
        <f>IF(AR2832&gt;0,SUMIFS(AT$13:AT2832,AQ$13:AQ2832,"="&amp;AQ2832),"[x]")</f>
        <v>29558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494</v>
      </c>
      <c r="AU2833" s="94">
        <f>IF(AR2833&gt;0,SUMIFS(AT$13:AT2833,AQ$13:AQ2833,"="&amp;AQ2833),"[x]")</f>
        <v>30052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530</v>
      </c>
      <c r="AU2834" s="94">
        <f>IF(AR2834&gt;0,SUMIFS(AT$13:AT2834,AQ$13:AQ2834,"="&amp;AQ2834),"[x]")</f>
        <v>30582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565</v>
      </c>
      <c r="AU2835" s="94">
        <f>IF(AR2835&gt;0,SUMIFS(AT$13:AT2835,AQ$13:AQ2835,"="&amp;AQ2835),"[x]")</f>
        <v>31147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600</v>
      </c>
      <c r="AU2836" s="94">
        <f>IF(AR2836&gt;0,SUMIFS(AT$13:AT2836,AQ$13:AQ2836,"="&amp;AQ2836),"[x]")</f>
        <v>31747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636</v>
      </c>
      <c r="AU2837" s="94">
        <f>IF(AR2837&gt;0,SUMIFS(AT$13:AT2837,AQ$13:AQ2837,"="&amp;AQ2837),"[x]")</f>
        <v>32383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671</v>
      </c>
      <c r="AU2838" s="94">
        <f>IF(AR2838&gt;0,SUMIFS(AT$13:AT2838,AQ$13:AQ2838,"="&amp;AQ2838),"[x]")</f>
        <v>33054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706</v>
      </c>
      <c r="AU2839" s="94">
        <f>IF(AR2839&gt;0,SUMIFS(AT$13:AT2839,AQ$13:AQ2839,"="&amp;AQ2839),"[x]")</f>
        <v>33760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742</v>
      </c>
      <c r="AU2840" s="94">
        <f>IF(AR2840&gt;0,SUMIFS(AT$13:AT2840,AQ$13:AQ2840,"="&amp;AQ2840),"[x]")</f>
        <v>34502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777</v>
      </c>
      <c r="AU2841" s="94">
        <f>IF(AR2841&gt;0,SUMIFS(AT$13:AT2841,AQ$13:AQ2841,"="&amp;AQ2841),"[x]")</f>
        <v>35279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812</v>
      </c>
      <c r="AU2842" s="94">
        <f>IF(AR2842&gt;0,SUMIFS(AT$13:AT2842,AQ$13:AQ2842,"="&amp;AQ2842),"[x]")</f>
        <v>36091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848</v>
      </c>
      <c r="AU2843" s="94">
        <f>IF(AR2843&gt;0,SUMIFS(AT$13:AT2843,AQ$13:AQ2843,"="&amp;AQ2843),"[x]")</f>
        <v>36939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883</v>
      </c>
      <c r="AU2844" s="94">
        <f>IF(AR2844&gt;0,SUMIFS(AT$13:AT2844,AQ$13:AQ2844,"="&amp;AQ2844),"[x]")</f>
        <v>37822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918</v>
      </c>
      <c r="AU2845" s="94">
        <f>IF(AR2845&gt;0,SUMIFS(AT$13:AT2845,AQ$13:AQ2845,"="&amp;AQ2845),"[x]")</f>
        <v>38740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954</v>
      </c>
      <c r="AU2846" s="94">
        <f>IF(AR2846&gt;0,SUMIFS(AT$13:AT2846,AQ$13:AQ2846,"="&amp;AQ2846),"[x]")</f>
        <v>39694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989</v>
      </c>
      <c r="AU2847" s="94">
        <f>IF(AR2847&gt;0,SUMIFS(AT$13:AT2847,AQ$13:AQ2847,"="&amp;AQ2847),"[x]")</f>
        <v>40683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1025</v>
      </c>
      <c r="AU2848" s="94">
        <f>IF(AR2848&gt;0,SUMIFS(AT$13:AT2848,AQ$13:AQ2848,"="&amp;AQ2848),"[x]")</f>
        <v>41708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1060</v>
      </c>
      <c r="AU2849" s="94">
        <f>IF(AR2849&gt;0,SUMIFS(AT$13:AT2849,AQ$13:AQ2849,"="&amp;AQ2849),"[x]")</f>
        <v>42768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1095</v>
      </c>
      <c r="AU2850" s="94">
        <f>IF(AR2850&gt;0,SUMIFS(AT$13:AT2850,AQ$13:AQ2850,"="&amp;AQ2850),"[x]")</f>
        <v>43863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1131</v>
      </c>
      <c r="AU2851" s="94">
        <f>IF(AR2851&gt;0,SUMIFS(AT$13:AT2851,AQ$13:AQ2851,"="&amp;AQ2851),"[x]")</f>
        <v>44994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673</v>
      </c>
      <c r="AU2852" s="94">
        <f>IF(AR2852&gt;0,SUMIFS(AT$13:AT2852,AQ$13:AQ2852,"="&amp;AQ2852),"[x]")</f>
        <v>45667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708</v>
      </c>
      <c r="AU2853" s="94">
        <f>IF(AR2853&gt;0,SUMIFS(AT$13:AT2853,AQ$13:AQ2853,"="&amp;AQ2853),"[x]")</f>
        <v>46375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744</v>
      </c>
      <c r="AU2854" s="94">
        <f>IF(AR2854&gt;0,SUMIFS(AT$13:AT2854,AQ$13:AQ2854,"="&amp;AQ2854),"[x]")</f>
        <v>47119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779</v>
      </c>
      <c r="AU2855" s="94">
        <f>IF(AR2855&gt;0,SUMIFS(AT$13:AT2855,AQ$13:AQ2855,"="&amp;AQ2855),"[x]")</f>
        <v>47898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815</v>
      </c>
      <c r="AU2856" s="94">
        <f>IF(AR2856&gt;0,SUMIFS(AT$13:AT2856,AQ$13:AQ2856,"="&amp;AQ2856),"[x]")</f>
        <v>48713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850</v>
      </c>
      <c r="AU2857" s="94">
        <f>IF(AR2857&gt;0,SUMIFS(AT$13:AT2857,AQ$13:AQ2857,"="&amp;AQ2857),"[x]")</f>
        <v>49563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886</v>
      </c>
      <c r="AU2858" s="94">
        <f>IF(AR2858&gt;0,SUMIFS(AT$13:AT2858,AQ$13:AQ2858,"="&amp;AQ2858),"[x]")</f>
        <v>50449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921</v>
      </c>
      <c r="AU2859" s="94">
        <f>IF(AR2859&gt;0,SUMIFS(AT$13:AT2859,AQ$13:AQ2859,"="&amp;AQ2859),"[x]")</f>
        <v>51370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957</v>
      </c>
      <c r="AU2860" s="94">
        <f>IF(AR2860&gt;0,SUMIFS(AT$13:AT2860,AQ$13:AQ2860,"="&amp;AQ2860),"[x]")</f>
        <v>52327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992</v>
      </c>
      <c r="AU2861" s="94">
        <f>IF(AR2861&gt;0,SUMIFS(AT$13:AT2861,AQ$13:AQ2861,"="&amp;AQ2861),"[x]")</f>
        <v>53319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1028</v>
      </c>
      <c r="AU2862" s="94">
        <f>IF(AR2862&gt;0,SUMIFS(AT$13:AT2862,AQ$13:AQ2862,"="&amp;AQ2862),"[x]")</f>
        <v>54347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1063</v>
      </c>
      <c r="AU2863" s="94">
        <f>IF(AR2863&gt;0,SUMIFS(AT$13:AT2863,AQ$13:AQ2863,"="&amp;AQ2863),"[x]")</f>
        <v>55410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1098</v>
      </c>
      <c r="AU2864" s="94">
        <f>IF(AR2864&gt;0,SUMIFS(AT$13:AT2864,AQ$13:AQ2864,"="&amp;AQ2864),"[x]")</f>
        <v>56508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1134</v>
      </c>
      <c r="AU2865" s="94">
        <f>IF(AR2865&gt;0,SUMIFS(AT$13:AT2865,AQ$13:AQ2865,"="&amp;AQ2865),"[x]")</f>
        <v>57642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1169</v>
      </c>
      <c r="AU2866" s="94">
        <f>IF(AR2866&gt;0,SUMIFS(AT$13:AT2866,AQ$13:AQ2866,"="&amp;AQ2866),"[x]")</f>
        <v>58811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1205</v>
      </c>
      <c r="AU2867" s="94">
        <f>IF(AR2867&gt;0,SUMIFS(AT$13:AT2867,AQ$13:AQ2867,"="&amp;AQ2867),"[x]")</f>
        <v>60016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1240</v>
      </c>
      <c r="AU2868" s="94">
        <f>IF(AR2868&gt;0,SUMIFS(AT$13:AT2868,AQ$13:AQ2868,"="&amp;AQ2868),"[x]")</f>
        <v>61256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1276</v>
      </c>
      <c r="AU2869" s="94">
        <f>IF(AR2869&gt;0,SUMIFS(AT$13:AT2869,AQ$13:AQ2869,"="&amp;AQ2869),"[x]")</f>
        <v>62532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1311</v>
      </c>
      <c r="AU2870" s="94">
        <f>IF(AR2870&gt;0,SUMIFS(AT$13:AT2870,AQ$13:AQ2870,"="&amp;AQ2870),"[x]")</f>
        <v>63843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1347</v>
      </c>
      <c r="AU2871" s="94">
        <f>IF(AR2871&gt;0,SUMIFS(AT$13:AT2871,AQ$13:AQ2871,"="&amp;AQ2871),"[x]")</f>
        <v>65190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1382</v>
      </c>
      <c r="AU2872" s="94">
        <f>IF(AR2872&gt;0,SUMIFS(AT$13:AT2872,AQ$13:AQ2872,"="&amp;AQ2872),"[x]")</f>
        <v>66572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1417</v>
      </c>
      <c r="AU2873" s="94">
        <f>IF(AR2873&gt;0,SUMIFS(AT$13:AT2873,AQ$13:AQ2873,"="&amp;AQ2873),"[x]")</f>
        <v>67989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1453</v>
      </c>
      <c r="AU2874" s="94">
        <f>IF(AR2874&gt;0,SUMIFS(AT$13:AT2874,AQ$13:AQ2874,"="&amp;AQ2874),"[x]")</f>
        <v>69442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1488</v>
      </c>
      <c r="AU2875" s="94">
        <f>IF(AR2875&gt;0,SUMIFS(AT$13:AT2875,AQ$13:AQ2875,"="&amp;AQ2875),"[x]")</f>
        <v>70930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1524</v>
      </c>
      <c r="AU2876" s="94">
        <f>IF(AR2876&gt;0,SUMIFS(AT$13:AT2876,AQ$13:AQ2876,"="&amp;AQ2876),"[x]")</f>
        <v>72454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1559</v>
      </c>
      <c r="AU2877" s="94">
        <f>IF(AR2877&gt;0,SUMIFS(AT$13:AT2877,AQ$13:AQ2877,"="&amp;AQ2877),"[x]")</f>
        <v>74013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1595</v>
      </c>
      <c r="AU2878" s="94">
        <f>IF(AR2878&gt;0,SUMIFS(AT$13:AT2878,AQ$13:AQ2878,"="&amp;AQ2878),"[x]")</f>
        <v>75608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1630</v>
      </c>
      <c r="AU2879" s="94">
        <f>IF(AR2879&gt;0,SUMIFS(AT$13:AT2879,AQ$13:AQ2879,"="&amp;AQ2879),"[x]")</f>
        <v>77238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1666</v>
      </c>
      <c r="AU2880" s="94">
        <f>IF(AR2880&gt;0,SUMIFS(AT$13:AT2880,AQ$13:AQ2880,"="&amp;AQ2880),"[x]")</f>
        <v>78904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1701</v>
      </c>
      <c r="AU2881" s="94">
        <f>IF(AR2881&gt;0,SUMIFS(AT$13:AT2881,AQ$13:AQ2881,"="&amp;AQ2881),"[x]")</f>
        <v>80605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5</v>
      </c>
      <c r="AU2883" s="94">
        <f>IF(AR2883&gt;0,SUMIFS(AT$13:AT2883,AQ$13:AQ2883,"="&amp;AQ2883),"[x]")</f>
        <v>5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10</v>
      </c>
      <c r="AU2884" s="94">
        <f>IF(AR2884&gt;0,SUMIFS(AT$13:AT2884,AQ$13:AQ2884,"="&amp;AQ2884),"[x]")</f>
        <v>15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15</v>
      </c>
      <c r="AU2885" s="94">
        <f>IF(AR2885&gt;0,SUMIFS(AT$13:AT2885,AQ$13:AQ2885,"="&amp;AQ2885),"[x]")</f>
        <v>30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20</v>
      </c>
      <c r="AU2886" s="94">
        <f>IF(AR2886&gt;0,SUMIFS(AT$13:AT2886,AQ$13:AQ2886,"="&amp;AQ2886),"[x]")</f>
        <v>50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25</v>
      </c>
      <c r="AU2887" s="94">
        <f>IF(AR2887&gt;0,SUMIFS(AT$13:AT2887,AQ$13:AQ2887,"="&amp;AQ2887),"[x]")</f>
        <v>75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30</v>
      </c>
      <c r="AU2888" s="94">
        <f>IF(AR2888&gt;0,SUMIFS(AT$13:AT2888,AQ$13:AQ2888,"="&amp;AQ2888),"[x]")</f>
        <v>105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35</v>
      </c>
      <c r="AU2889" s="94">
        <f>IF(AR2889&gt;0,SUMIFS(AT$13:AT2889,AQ$13:AQ2889,"="&amp;AQ2889),"[x]")</f>
        <v>140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40</v>
      </c>
      <c r="AU2890" s="94">
        <f>IF(AR2890&gt;0,SUMIFS(AT$13:AT2890,AQ$13:AQ2890,"="&amp;AQ2890),"[x]")</f>
        <v>180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45</v>
      </c>
      <c r="AU2891" s="94">
        <f>IF(AR2891&gt;0,SUMIFS(AT$13:AT2891,AQ$13:AQ2891,"="&amp;AQ2891),"[x]")</f>
        <v>225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50</v>
      </c>
      <c r="AU2892" s="94">
        <f>IF(AR2892&gt;0,SUMIFS(AT$13:AT2892,AQ$13:AQ2892,"="&amp;AQ2892),"[x]")</f>
        <v>275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55</v>
      </c>
      <c r="AU2893" s="94">
        <f>IF(AR2893&gt;0,SUMIFS(AT$13:AT2893,AQ$13:AQ2893,"="&amp;AQ2893),"[x]")</f>
        <v>330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60</v>
      </c>
      <c r="AU2894" s="94">
        <f>IF(AR2894&gt;0,SUMIFS(AT$13:AT2894,AQ$13:AQ2894,"="&amp;AQ2894),"[x]")</f>
        <v>390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65</v>
      </c>
      <c r="AU2895" s="94">
        <f>IF(AR2895&gt;0,SUMIFS(AT$13:AT2895,AQ$13:AQ2895,"="&amp;AQ2895),"[x]")</f>
        <v>455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70</v>
      </c>
      <c r="AU2896" s="94">
        <f>IF(AR2896&gt;0,SUMIFS(AT$13:AT2896,AQ$13:AQ2896,"="&amp;AQ2896),"[x]")</f>
        <v>525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75</v>
      </c>
      <c r="AU2897" s="94">
        <f>IF(AR2897&gt;0,SUMIFS(AT$13:AT2897,AQ$13:AQ2897,"="&amp;AQ2897),"[x]")</f>
        <v>600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80</v>
      </c>
      <c r="AU2898" s="94">
        <f>IF(AR2898&gt;0,SUMIFS(AT$13:AT2898,AQ$13:AQ2898,"="&amp;AQ2898),"[x]")</f>
        <v>680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85</v>
      </c>
      <c r="AU2899" s="94">
        <f>IF(AR2899&gt;0,SUMIFS(AT$13:AT2899,AQ$13:AQ2899,"="&amp;AQ2899),"[x]")</f>
        <v>765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90</v>
      </c>
      <c r="AU2900" s="94">
        <f>IF(AR2900&gt;0,SUMIFS(AT$13:AT2900,AQ$13:AQ2900,"="&amp;AQ2900),"[x]")</f>
        <v>855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95</v>
      </c>
      <c r="AU2901" s="94">
        <f>IF(AR2901&gt;0,SUMIFS(AT$13:AT2901,AQ$13:AQ2901,"="&amp;AQ2901),"[x]")</f>
        <v>950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100</v>
      </c>
      <c r="AU2902" s="94">
        <f>IF(AR2902&gt;0,SUMIFS(AT$13:AT2902,AQ$13:AQ2902,"="&amp;AQ2902),"[x]")</f>
        <v>1050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105</v>
      </c>
      <c r="AU2903" s="94">
        <f>IF(AR2903&gt;0,SUMIFS(AT$13:AT2903,AQ$13:AQ2903,"="&amp;AQ2903),"[x]")</f>
        <v>1155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110</v>
      </c>
      <c r="AU2904" s="94">
        <f>IF(AR2904&gt;0,SUMIFS(AT$13:AT2904,AQ$13:AQ2904,"="&amp;AQ2904),"[x]")</f>
        <v>1265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115</v>
      </c>
      <c r="AU2905" s="94">
        <f>IF(AR2905&gt;0,SUMIFS(AT$13:AT2905,AQ$13:AQ2905,"="&amp;AQ2905),"[x]")</f>
        <v>1380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120</v>
      </c>
      <c r="AU2906" s="94">
        <f>IF(AR2906&gt;0,SUMIFS(AT$13:AT2906,AQ$13:AQ2906,"="&amp;AQ2906),"[x]")</f>
        <v>1500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125</v>
      </c>
      <c r="AU2907" s="94">
        <f>IF(AR2907&gt;0,SUMIFS(AT$13:AT2907,AQ$13:AQ2907,"="&amp;AQ2907),"[x]")</f>
        <v>1625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130</v>
      </c>
      <c r="AU2908" s="94">
        <f>IF(AR2908&gt;0,SUMIFS(AT$13:AT2908,AQ$13:AQ2908,"="&amp;AQ2908),"[x]")</f>
        <v>1755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135</v>
      </c>
      <c r="AU2909" s="94">
        <f>IF(AR2909&gt;0,SUMIFS(AT$13:AT2909,AQ$13:AQ2909,"="&amp;AQ2909),"[x]")</f>
        <v>1890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140</v>
      </c>
      <c r="AU2910" s="94">
        <f>IF(AR2910&gt;0,SUMIFS(AT$13:AT2910,AQ$13:AQ2910,"="&amp;AQ2910),"[x]")</f>
        <v>2030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145</v>
      </c>
      <c r="AU2911" s="94">
        <f>IF(AR2911&gt;0,SUMIFS(AT$13:AT2911,AQ$13:AQ2911,"="&amp;AQ2911),"[x]")</f>
        <v>2175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150</v>
      </c>
      <c r="AU2912" s="94">
        <f>IF(AR2912&gt;0,SUMIFS(AT$13:AT2912,AQ$13:AQ2912,"="&amp;AQ2912),"[x]")</f>
        <v>2325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155</v>
      </c>
      <c r="AU2913" s="94">
        <f>IF(AR2913&gt;0,SUMIFS(AT$13:AT2913,AQ$13:AQ2913,"="&amp;AQ2913),"[x]")</f>
        <v>2480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160</v>
      </c>
      <c r="AU2914" s="94">
        <f>IF(AR2914&gt;0,SUMIFS(AT$13:AT2914,AQ$13:AQ2914,"="&amp;AQ2914),"[x]")</f>
        <v>2640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165</v>
      </c>
      <c r="AU2915" s="94">
        <f>IF(AR2915&gt;0,SUMIFS(AT$13:AT2915,AQ$13:AQ2915,"="&amp;AQ2915),"[x]")</f>
        <v>2805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170</v>
      </c>
      <c r="AU2916" s="94">
        <f>IF(AR2916&gt;0,SUMIFS(AT$13:AT2916,AQ$13:AQ2916,"="&amp;AQ2916),"[x]")</f>
        <v>2975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175</v>
      </c>
      <c r="AU2917" s="94">
        <f>IF(AR2917&gt;0,SUMIFS(AT$13:AT2917,AQ$13:AQ2917,"="&amp;AQ2917),"[x]")</f>
        <v>3150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180</v>
      </c>
      <c r="AU2918" s="94">
        <f>IF(AR2918&gt;0,SUMIFS(AT$13:AT2918,AQ$13:AQ2918,"="&amp;AQ2918),"[x]")</f>
        <v>3330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185</v>
      </c>
      <c r="AU2919" s="94">
        <f>IF(AR2919&gt;0,SUMIFS(AT$13:AT2919,AQ$13:AQ2919,"="&amp;AQ2919),"[x]")</f>
        <v>3515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190</v>
      </c>
      <c r="AU2920" s="94">
        <f>IF(AR2920&gt;0,SUMIFS(AT$13:AT2920,AQ$13:AQ2920,"="&amp;AQ2920),"[x]")</f>
        <v>3705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195</v>
      </c>
      <c r="AU2921" s="94">
        <f>IF(AR2921&gt;0,SUMIFS(AT$13:AT2921,AQ$13:AQ2921,"="&amp;AQ2921),"[x]")</f>
        <v>3900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200</v>
      </c>
      <c r="AU2922" s="94">
        <f>IF(AR2922&gt;0,SUMIFS(AT$13:AT2922,AQ$13:AQ2922,"="&amp;AQ2922),"[x]")</f>
        <v>4100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91</v>
      </c>
      <c r="AU2923" s="94">
        <f>IF(AR2923&gt;0,SUMIFS(AT$13:AT2923,AQ$13:AQ2923,"="&amp;AQ2923),"[x]")</f>
        <v>4191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109</v>
      </c>
      <c r="AU2924" s="94">
        <f>IF(AR2924&gt;0,SUMIFS(AT$13:AT2924,AQ$13:AQ2924,"="&amp;AQ2924),"[x]")</f>
        <v>4300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128</v>
      </c>
      <c r="AU2925" s="94">
        <f>IF(AR2925&gt;0,SUMIFS(AT$13:AT2925,AQ$13:AQ2925,"="&amp;AQ2925),"[x]")</f>
        <v>4428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146</v>
      </c>
      <c r="AU2926" s="94">
        <f>IF(AR2926&gt;0,SUMIFS(AT$13:AT2926,AQ$13:AQ2926,"="&amp;AQ2926),"[x]")</f>
        <v>4574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164</v>
      </c>
      <c r="AU2927" s="94">
        <f>IF(AR2927&gt;0,SUMIFS(AT$13:AT2927,AQ$13:AQ2927,"="&amp;AQ2927),"[x]")</f>
        <v>4738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183</v>
      </c>
      <c r="AU2928" s="94">
        <f>IF(AR2928&gt;0,SUMIFS(AT$13:AT2928,AQ$13:AQ2928,"="&amp;AQ2928),"[x]")</f>
        <v>4921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201</v>
      </c>
      <c r="AU2929" s="94">
        <f>IF(AR2929&gt;0,SUMIFS(AT$13:AT2929,AQ$13:AQ2929,"="&amp;AQ2929),"[x]")</f>
        <v>5122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219</v>
      </c>
      <c r="AU2930" s="94">
        <f>IF(AR2930&gt;0,SUMIFS(AT$13:AT2930,AQ$13:AQ2930,"="&amp;AQ2930),"[x]")</f>
        <v>5341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238</v>
      </c>
      <c r="AU2931" s="94">
        <f>IF(AR2931&gt;0,SUMIFS(AT$13:AT2931,AQ$13:AQ2931,"="&amp;AQ2931),"[x]")</f>
        <v>5579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256</v>
      </c>
      <c r="AU2932" s="94">
        <f>IF(AR2932&gt;0,SUMIFS(AT$13:AT2932,AQ$13:AQ2932,"="&amp;AQ2932),"[x]")</f>
        <v>5835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274</v>
      </c>
      <c r="AU2933" s="94">
        <f>IF(AR2933&gt;0,SUMIFS(AT$13:AT2933,AQ$13:AQ2933,"="&amp;AQ2933),"[x]")</f>
        <v>6109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293</v>
      </c>
      <c r="AU2934" s="94">
        <f>IF(AR2934&gt;0,SUMIFS(AT$13:AT2934,AQ$13:AQ2934,"="&amp;AQ2934),"[x]")</f>
        <v>6402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311</v>
      </c>
      <c r="AU2935" s="94">
        <f>IF(AR2935&gt;0,SUMIFS(AT$13:AT2935,AQ$13:AQ2935,"="&amp;AQ2935),"[x]")</f>
        <v>6713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329</v>
      </c>
      <c r="AU2936" s="94">
        <f>IF(AR2936&gt;0,SUMIFS(AT$13:AT2936,AQ$13:AQ2936,"="&amp;AQ2936),"[x]")</f>
        <v>7042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348</v>
      </c>
      <c r="AU2937" s="94">
        <f>IF(AR2937&gt;0,SUMIFS(AT$13:AT2937,AQ$13:AQ2937,"="&amp;AQ2937),"[x]")</f>
        <v>7390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366</v>
      </c>
      <c r="AU2938" s="94">
        <f>IF(AR2938&gt;0,SUMIFS(AT$13:AT2938,AQ$13:AQ2938,"="&amp;AQ2938),"[x]")</f>
        <v>7756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384</v>
      </c>
      <c r="AU2939" s="94">
        <f>IF(AR2939&gt;0,SUMIFS(AT$13:AT2939,AQ$13:AQ2939,"="&amp;AQ2939),"[x]")</f>
        <v>8140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403</v>
      </c>
      <c r="AU2940" s="94">
        <f>IF(AR2940&gt;0,SUMIFS(AT$13:AT2940,AQ$13:AQ2940,"="&amp;AQ2940),"[x]")</f>
        <v>8543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421</v>
      </c>
      <c r="AU2941" s="94">
        <f>IF(AR2941&gt;0,SUMIFS(AT$13:AT2941,AQ$13:AQ2941,"="&amp;AQ2941),"[x]")</f>
        <v>8964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439</v>
      </c>
      <c r="AU2942" s="94">
        <f>IF(AR2942&gt;0,SUMIFS(AT$13:AT2942,AQ$13:AQ2942,"="&amp;AQ2942),"[x]")</f>
        <v>9403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458</v>
      </c>
      <c r="AU2943" s="94">
        <f>IF(AR2943&gt;0,SUMIFS(AT$13:AT2943,AQ$13:AQ2943,"="&amp;AQ2943),"[x]")</f>
        <v>9861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476</v>
      </c>
      <c r="AU2944" s="94">
        <f>IF(AR2944&gt;0,SUMIFS(AT$13:AT2944,AQ$13:AQ2944,"="&amp;AQ2944),"[x]")</f>
        <v>10337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494</v>
      </c>
      <c r="AU2945" s="94">
        <f>IF(AR2945&gt;0,SUMIFS(AT$13:AT2945,AQ$13:AQ2945,"="&amp;AQ2945),"[x]")</f>
        <v>10831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512</v>
      </c>
      <c r="AU2946" s="94">
        <f>IF(AR2946&gt;0,SUMIFS(AT$13:AT2946,AQ$13:AQ2946,"="&amp;AQ2946),"[x]")</f>
        <v>11343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531</v>
      </c>
      <c r="AU2947" s="94">
        <f>IF(AR2947&gt;0,SUMIFS(AT$13:AT2947,AQ$13:AQ2947,"="&amp;AQ2947),"[x]")</f>
        <v>11874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549</v>
      </c>
      <c r="AU2948" s="94">
        <f>IF(AR2948&gt;0,SUMIFS(AT$13:AT2948,AQ$13:AQ2948,"="&amp;AQ2948),"[x]")</f>
        <v>12423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567</v>
      </c>
      <c r="AU2949" s="94">
        <f>IF(AR2949&gt;0,SUMIFS(AT$13:AT2949,AQ$13:AQ2949,"="&amp;AQ2949),"[x]")</f>
        <v>12990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586</v>
      </c>
      <c r="AU2950" s="94">
        <f>IF(AR2950&gt;0,SUMIFS(AT$13:AT2950,AQ$13:AQ2950,"="&amp;AQ2950),"[x]")</f>
        <v>13576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604</v>
      </c>
      <c r="AU2951" s="94">
        <f>IF(AR2951&gt;0,SUMIFS(AT$13:AT2951,AQ$13:AQ2951,"="&amp;AQ2951),"[x]")</f>
        <v>14180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622</v>
      </c>
      <c r="AU2952" s="94">
        <f>IF(AR2952&gt;0,SUMIFS(AT$13:AT2952,AQ$13:AQ2952,"="&amp;AQ2952),"[x]")</f>
        <v>14802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641</v>
      </c>
      <c r="AU2953" s="94">
        <f>IF(AR2953&gt;0,SUMIFS(AT$13:AT2953,AQ$13:AQ2953,"="&amp;AQ2953),"[x]")</f>
        <v>15443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659</v>
      </c>
      <c r="AU2954" s="94">
        <f>IF(AR2954&gt;0,SUMIFS(AT$13:AT2954,AQ$13:AQ2954,"="&amp;AQ2954),"[x]")</f>
        <v>16102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677</v>
      </c>
      <c r="AU2955" s="94">
        <f>IF(AR2955&gt;0,SUMIFS(AT$13:AT2955,AQ$13:AQ2955,"="&amp;AQ2955),"[x]")</f>
        <v>16779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696</v>
      </c>
      <c r="AU2956" s="94">
        <f>IF(AR2956&gt;0,SUMIFS(AT$13:AT2956,AQ$13:AQ2956,"="&amp;AQ2956),"[x]")</f>
        <v>17475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714</v>
      </c>
      <c r="AU2957" s="94">
        <f>IF(AR2957&gt;0,SUMIFS(AT$13:AT2957,AQ$13:AQ2957,"="&amp;AQ2957),"[x]")</f>
        <v>18189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732</v>
      </c>
      <c r="AU2958" s="94">
        <f>IF(AR2958&gt;0,SUMIFS(AT$13:AT2958,AQ$13:AQ2958,"="&amp;AQ2958),"[x]")</f>
        <v>18921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751</v>
      </c>
      <c r="AU2959" s="94">
        <f>IF(AR2959&gt;0,SUMIFS(AT$13:AT2959,AQ$13:AQ2959,"="&amp;AQ2959),"[x]")</f>
        <v>19672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769</v>
      </c>
      <c r="AU2960" s="94">
        <f>IF(AR2960&gt;0,SUMIFS(AT$13:AT2960,AQ$13:AQ2960,"="&amp;AQ2960),"[x]")</f>
        <v>20441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787</v>
      </c>
      <c r="AU2961" s="94">
        <f>IF(AR2961&gt;0,SUMIFS(AT$13:AT2961,AQ$13:AQ2961,"="&amp;AQ2961),"[x]")</f>
        <v>21228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806</v>
      </c>
      <c r="AU2962" s="94">
        <f>IF(AR2962&gt;0,SUMIFS(AT$13:AT2962,AQ$13:AQ2962,"="&amp;AQ2962),"[x]")</f>
        <v>22034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414</v>
      </c>
      <c r="AU2963" s="94">
        <f>IF(AR2963&gt;0,SUMIFS(AT$13:AT2963,AQ$13:AQ2963,"="&amp;AQ2963),"[x]")</f>
        <v>22448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446</v>
      </c>
      <c r="AU2964" s="94">
        <f>IF(AR2964&gt;0,SUMIFS(AT$13:AT2964,AQ$13:AQ2964,"="&amp;AQ2964),"[x]")</f>
        <v>22894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478</v>
      </c>
      <c r="AU2965" s="94">
        <f>IF(AR2965&gt;0,SUMIFS(AT$13:AT2965,AQ$13:AQ2965,"="&amp;AQ2965),"[x]")</f>
        <v>23372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510</v>
      </c>
      <c r="AU2966" s="94">
        <f>IF(AR2966&gt;0,SUMIFS(AT$13:AT2966,AQ$13:AQ2966,"="&amp;AQ2966),"[x]")</f>
        <v>23882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542</v>
      </c>
      <c r="AU2967" s="94">
        <f>IF(AR2967&gt;0,SUMIFS(AT$13:AT2967,AQ$13:AQ2967,"="&amp;AQ2967),"[x]")</f>
        <v>24424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574</v>
      </c>
      <c r="AU2968" s="94">
        <f>IF(AR2968&gt;0,SUMIFS(AT$13:AT2968,AQ$13:AQ2968,"="&amp;AQ2968),"[x]")</f>
        <v>24998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606</v>
      </c>
      <c r="AU2969" s="94">
        <f>IF(AR2969&gt;0,SUMIFS(AT$13:AT2969,AQ$13:AQ2969,"="&amp;AQ2969),"[x]")</f>
        <v>25604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638</v>
      </c>
      <c r="AU2970" s="94">
        <f>IF(AR2970&gt;0,SUMIFS(AT$13:AT2970,AQ$13:AQ2970,"="&amp;AQ2970),"[x]")</f>
        <v>26242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669</v>
      </c>
      <c r="AU2971" s="94">
        <f>IF(AR2971&gt;0,SUMIFS(AT$13:AT2971,AQ$13:AQ2971,"="&amp;AQ2971),"[x]")</f>
        <v>26911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701</v>
      </c>
      <c r="AU2972" s="94">
        <f>IF(AR2972&gt;0,SUMIFS(AT$13:AT2972,AQ$13:AQ2972,"="&amp;AQ2972),"[x]")</f>
        <v>27612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733</v>
      </c>
      <c r="AU2973" s="94">
        <f>IF(AR2973&gt;0,SUMIFS(AT$13:AT2973,AQ$13:AQ2973,"="&amp;AQ2973),"[x]")</f>
        <v>28345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765</v>
      </c>
      <c r="AU2974" s="94">
        <f>IF(AR2974&gt;0,SUMIFS(AT$13:AT2974,AQ$13:AQ2974,"="&amp;AQ2974),"[x]")</f>
        <v>29110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797</v>
      </c>
      <c r="AU2975" s="94">
        <f>IF(AR2975&gt;0,SUMIFS(AT$13:AT2975,AQ$13:AQ2975,"="&amp;AQ2975),"[x]")</f>
        <v>29907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829</v>
      </c>
      <c r="AU2976" s="94">
        <f>IF(AR2976&gt;0,SUMIFS(AT$13:AT2976,AQ$13:AQ2976,"="&amp;AQ2976),"[x]")</f>
        <v>30736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861</v>
      </c>
      <c r="AU2977" s="94">
        <f>IF(AR2977&gt;0,SUMIFS(AT$13:AT2977,AQ$13:AQ2977,"="&amp;AQ2977),"[x]")</f>
        <v>31597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893</v>
      </c>
      <c r="AU2978" s="94">
        <f>IF(AR2978&gt;0,SUMIFS(AT$13:AT2978,AQ$13:AQ2978,"="&amp;AQ2978),"[x]")</f>
        <v>32490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925</v>
      </c>
      <c r="AU2979" s="94">
        <f>IF(AR2979&gt;0,SUMIFS(AT$13:AT2979,AQ$13:AQ2979,"="&amp;AQ2979),"[x]")</f>
        <v>33415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957</v>
      </c>
      <c r="AU2980" s="94">
        <f>IF(AR2980&gt;0,SUMIFS(AT$13:AT2980,AQ$13:AQ2980,"="&amp;AQ2980),"[x]")</f>
        <v>34372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989</v>
      </c>
      <c r="AU2981" s="94">
        <f>IF(AR2981&gt;0,SUMIFS(AT$13:AT2981,AQ$13:AQ2981,"="&amp;AQ2981),"[x]")</f>
        <v>35361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1020</v>
      </c>
      <c r="AU2982" s="94">
        <f>IF(AR2982&gt;0,SUMIFS(AT$13:AT2982,AQ$13:AQ2982,"="&amp;AQ2982),"[x]")</f>
        <v>36381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574</v>
      </c>
      <c r="AU2983" s="94">
        <f>IF(AR2983&gt;0,SUMIFS(AT$13:AT2983,AQ$13:AQ2983,"="&amp;AQ2983),"[x]")</f>
        <v>36955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618</v>
      </c>
      <c r="AU2984" s="94">
        <f>IF(AR2984&gt;0,SUMIFS(AT$13:AT2984,AQ$13:AQ2984,"="&amp;AQ2984),"[x]")</f>
        <v>37573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662</v>
      </c>
      <c r="AU2985" s="94">
        <f>IF(AR2985&gt;0,SUMIFS(AT$13:AT2985,AQ$13:AQ2985,"="&amp;AQ2985),"[x]")</f>
        <v>38235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706</v>
      </c>
      <c r="AU2986" s="94">
        <f>IF(AR2986&gt;0,SUMIFS(AT$13:AT2986,AQ$13:AQ2986,"="&amp;AQ2986),"[x]")</f>
        <v>38941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751</v>
      </c>
      <c r="AU2987" s="94">
        <f>IF(AR2987&gt;0,SUMIFS(AT$13:AT2987,AQ$13:AQ2987,"="&amp;AQ2987),"[x]")</f>
        <v>39692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795</v>
      </c>
      <c r="AU2988" s="94">
        <f>IF(AR2988&gt;0,SUMIFS(AT$13:AT2988,AQ$13:AQ2988,"="&amp;AQ2988),"[x]")</f>
        <v>40487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839</v>
      </c>
      <c r="AU2989" s="94">
        <f>IF(AR2989&gt;0,SUMIFS(AT$13:AT2989,AQ$13:AQ2989,"="&amp;AQ2989),"[x]")</f>
        <v>41326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883</v>
      </c>
      <c r="AU2990" s="94">
        <f>IF(AR2990&gt;0,SUMIFS(AT$13:AT2990,AQ$13:AQ2990,"="&amp;AQ2990),"[x]")</f>
        <v>42209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927</v>
      </c>
      <c r="AU2991" s="94">
        <f>IF(AR2991&gt;0,SUMIFS(AT$13:AT2991,AQ$13:AQ2991,"="&amp;AQ2991),"[x]")</f>
        <v>43136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971</v>
      </c>
      <c r="AU2992" s="94">
        <f>IF(AR2992&gt;0,SUMIFS(AT$13:AT2992,AQ$13:AQ2992,"="&amp;AQ2992),"[x]")</f>
        <v>44107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1016</v>
      </c>
      <c r="AU2993" s="94">
        <f>IF(AR2993&gt;0,SUMIFS(AT$13:AT2993,AQ$13:AQ2993,"="&amp;AQ2993),"[x]")</f>
        <v>45123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1060</v>
      </c>
      <c r="AU2994" s="94">
        <f>IF(AR2994&gt;0,SUMIFS(AT$13:AT2994,AQ$13:AQ2994,"="&amp;AQ2994),"[x]")</f>
        <v>46183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1104</v>
      </c>
      <c r="AU2995" s="94">
        <f>IF(AR2995&gt;0,SUMIFS(AT$13:AT2995,AQ$13:AQ2995,"="&amp;AQ2995),"[x]")</f>
        <v>47287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1148</v>
      </c>
      <c r="AU2996" s="94">
        <f>IF(AR2996&gt;0,SUMIFS(AT$13:AT2996,AQ$13:AQ2996,"="&amp;AQ2996),"[x]")</f>
        <v>48435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1192</v>
      </c>
      <c r="AU2997" s="94">
        <f>IF(AR2997&gt;0,SUMIFS(AT$13:AT2997,AQ$13:AQ2997,"="&amp;AQ2997),"[x]")</f>
        <v>49627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1237</v>
      </c>
      <c r="AU2998" s="94">
        <f>IF(AR2998&gt;0,SUMIFS(AT$13:AT2998,AQ$13:AQ2998,"="&amp;AQ2998),"[x]")</f>
        <v>50864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1281</v>
      </c>
      <c r="AU2999" s="94">
        <f>IF(AR2999&gt;0,SUMIFS(AT$13:AT2999,AQ$13:AQ2999,"="&amp;AQ2999),"[x]")</f>
        <v>52145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1325</v>
      </c>
      <c r="AU3000" s="94">
        <f>IF(AR3000&gt;0,SUMIFS(AT$13:AT3000,AQ$13:AQ3000,"="&amp;AQ3000),"[x]")</f>
        <v>53470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1369</v>
      </c>
      <c r="AU3001" s="94">
        <f>IF(AR3001&gt;0,SUMIFS(AT$13:AT3001,AQ$13:AQ3001,"="&amp;AQ3001),"[x]")</f>
        <v>54839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1413</v>
      </c>
      <c r="AU3002" s="94">
        <f>IF(AR3002&gt;0,SUMIFS(AT$13:AT3002,AQ$13:AQ3002,"="&amp;AQ3002),"[x]")</f>
        <v>56252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841</v>
      </c>
      <c r="AU3003" s="94">
        <f>IF(AR3003&gt;0,SUMIFS(AT$13:AT3003,AQ$13:AQ3003,"="&amp;AQ3003),"[x]")</f>
        <v>57093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886</v>
      </c>
      <c r="AU3004" s="94">
        <f>IF(AR3004&gt;0,SUMIFS(AT$13:AT3004,AQ$13:AQ3004,"="&amp;AQ3004),"[x]")</f>
        <v>57979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930</v>
      </c>
      <c r="AU3005" s="94">
        <f>IF(AR3005&gt;0,SUMIFS(AT$13:AT3005,AQ$13:AQ3005,"="&amp;AQ3005),"[x]")</f>
        <v>58909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974</v>
      </c>
      <c r="AU3006" s="94">
        <f>IF(AR3006&gt;0,SUMIFS(AT$13:AT3006,AQ$13:AQ3006,"="&amp;AQ3006),"[x]")</f>
        <v>59883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1019</v>
      </c>
      <c r="AU3007" s="94">
        <f>IF(AR3007&gt;0,SUMIFS(AT$13:AT3007,AQ$13:AQ3007,"="&amp;AQ3007),"[x]")</f>
        <v>60902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1063</v>
      </c>
      <c r="AU3008" s="94">
        <f>IF(AR3008&gt;0,SUMIFS(AT$13:AT3008,AQ$13:AQ3008,"="&amp;AQ3008),"[x]")</f>
        <v>61965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1107</v>
      </c>
      <c r="AU3009" s="94">
        <f>IF(AR3009&gt;0,SUMIFS(AT$13:AT3009,AQ$13:AQ3009,"="&amp;AQ3009),"[x]")</f>
        <v>63072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1152</v>
      </c>
      <c r="AU3010" s="94">
        <f>IF(AR3010&gt;0,SUMIFS(AT$13:AT3010,AQ$13:AQ3010,"="&amp;AQ3010),"[x]")</f>
        <v>64224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1196</v>
      </c>
      <c r="AU3011" s="94">
        <f>IF(AR3011&gt;0,SUMIFS(AT$13:AT3011,AQ$13:AQ3011,"="&amp;AQ3011),"[x]")</f>
        <v>65420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1240</v>
      </c>
      <c r="AU3012" s="94">
        <f>IF(AR3012&gt;0,SUMIFS(AT$13:AT3012,AQ$13:AQ3012,"="&amp;AQ3012),"[x]")</f>
        <v>66660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1285</v>
      </c>
      <c r="AU3013" s="94">
        <f>IF(AR3013&gt;0,SUMIFS(AT$13:AT3013,AQ$13:AQ3013,"="&amp;AQ3013),"[x]")</f>
        <v>67945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1329</v>
      </c>
      <c r="AU3014" s="94">
        <f>IF(AR3014&gt;0,SUMIFS(AT$13:AT3014,AQ$13:AQ3014,"="&amp;AQ3014),"[x]")</f>
        <v>69274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1373</v>
      </c>
      <c r="AU3015" s="94">
        <f>IF(AR3015&gt;0,SUMIFS(AT$13:AT3015,AQ$13:AQ3015,"="&amp;AQ3015),"[x]")</f>
        <v>70647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1417</v>
      </c>
      <c r="AU3016" s="94">
        <f>IF(AR3016&gt;0,SUMIFS(AT$13:AT3016,AQ$13:AQ3016,"="&amp;AQ3016),"[x]")</f>
        <v>72064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1462</v>
      </c>
      <c r="AU3017" s="94">
        <f>IF(AR3017&gt;0,SUMIFS(AT$13:AT3017,AQ$13:AQ3017,"="&amp;AQ3017),"[x]")</f>
        <v>73526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1506</v>
      </c>
      <c r="AU3018" s="94">
        <f>IF(AR3018&gt;0,SUMIFS(AT$13:AT3018,AQ$13:AQ3018,"="&amp;AQ3018),"[x]")</f>
        <v>75032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1550</v>
      </c>
      <c r="AU3019" s="94">
        <f>IF(AR3019&gt;0,SUMIFS(AT$13:AT3019,AQ$13:AQ3019,"="&amp;AQ3019),"[x]")</f>
        <v>76582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1595</v>
      </c>
      <c r="AU3020" s="94">
        <f>IF(AR3020&gt;0,SUMIFS(AT$13:AT3020,AQ$13:AQ3020,"="&amp;AQ3020),"[x]")</f>
        <v>78177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1639</v>
      </c>
      <c r="AU3021" s="94">
        <f>IF(AR3021&gt;0,SUMIFS(AT$13:AT3021,AQ$13:AQ3021,"="&amp;AQ3021),"[x]")</f>
        <v>79816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1683</v>
      </c>
      <c r="AU3022" s="94">
        <f>IF(AR3022&gt;0,SUMIFS(AT$13:AT3022,AQ$13:AQ3022,"="&amp;AQ3022),"[x]")</f>
        <v>81499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1728</v>
      </c>
      <c r="AU3023" s="94">
        <f>IF(AR3023&gt;0,SUMIFS(AT$13:AT3023,AQ$13:AQ3023,"="&amp;AQ3023),"[x]")</f>
        <v>83227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1772</v>
      </c>
      <c r="AU3024" s="94">
        <f>IF(AR3024&gt;0,SUMIFS(AT$13:AT3024,AQ$13:AQ3024,"="&amp;AQ3024),"[x]")</f>
        <v>84999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1816</v>
      </c>
      <c r="AU3025" s="94">
        <f>IF(AR3025&gt;0,SUMIFS(AT$13:AT3025,AQ$13:AQ3025,"="&amp;AQ3025),"[x]")</f>
        <v>86815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1861</v>
      </c>
      <c r="AU3026" s="94">
        <f>IF(AR3026&gt;0,SUMIFS(AT$13:AT3026,AQ$13:AQ3026,"="&amp;AQ3026),"[x]")</f>
        <v>88676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1905</v>
      </c>
      <c r="AU3027" s="94">
        <f>IF(AR3027&gt;0,SUMIFS(AT$13:AT3027,AQ$13:AQ3027,"="&amp;AQ3027),"[x]")</f>
        <v>90581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1949</v>
      </c>
      <c r="AU3028" s="94">
        <f>IF(AR3028&gt;0,SUMIFS(AT$13:AT3028,AQ$13:AQ3028,"="&amp;AQ3028),"[x]")</f>
        <v>92530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1994</v>
      </c>
      <c r="AU3029" s="94">
        <f>IF(AR3029&gt;0,SUMIFS(AT$13:AT3029,AQ$13:AQ3029,"="&amp;AQ3029),"[x]")</f>
        <v>94524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2038</v>
      </c>
      <c r="AU3030" s="94">
        <f>IF(AR3030&gt;0,SUMIFS(AT$13:AT3030,AQ$13:AQ3030,"="&amp;AQ3030),"[x]")</f>
        <v>96562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2082</v>
      </c>
      <c r="AU3031" s="94">
        <f>IF(AR3031&gt;0,SUMIFS(AT$13:AT3031,AQ$13:AQ3031,"="&amp;AQ3031),"[x]")</f>
        <v>98644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2126</v>
      </c>
      <c r="AU3032" s="94">
        <f>IF(AR3032&gt;0,SUMIFS(AT$13:AT3032,AQ$13:AQ3032,"="&amp;AQ3032),"[x]")</f>
        <v>100770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5</v>
      </c>
      <c r="AU3035" s="94">
        <f>IF(AR3035&gt;0,SUMIFS(AT$13:AT3035,AQ$13:AQ3035,"="&amp;AQ3035),"[x]")</f>
        <v>7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8</v>
      </c>
      <c r="AU3036" s="94">
        <f>IF(AR3036&gt;0,SUMIFS(AT$13:AT3036,AQ$13:AQ3036,"="&amp;AQ3036),"[x]")</f>
        <v>15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11</v>
      </c>
      <c r="AU3037" s="94">
        <f>IF(AR3037&gt;0,SUMIFS(AT$13:AT3037,AQ$13:AQ3037,"="&amp;AQ3037),"[x]")</f>
        <v>26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14</v>
      </c>
      <c r="AU3038" s="94">
        <f>IF(AR3038&gt;0,SUMIFS(AT$13:AT3038,AQ$13:AQ3038,"="&amp;AQ3038),"[x]")</f>
        <v>40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17</v>
      </c>
      <c r="AU3039" s="94">
        <f>IF(AR3039&gt;0,SUMIFS(AT$13:AT3039,AQ$13:AQ3039,"="&amp;AQ3039),"[x]")</f>
        <v>57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19</v>
      </c>
      <c r="AU3040" s="94">
        <f>IF(AR3040&gt;0,SUMIFS(AT$13:AT3040,AQ$13:AQ3040,"="&amp;AQ3040),"[x]")</f>
        <v>76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22</v>
      </c>
      <c r="AU3041" s="94">
        <f>IF(AR3041&gt;0,SUMIFS(AT$13:AT3041,AQ$13:AQ3041,"="&amp;AQ3041),"[x]")</f>
        <v>98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25</v>
      </c>
      <c r="AU3042" s="94">
        <f>IF(AR3042&gt;0,SUMIFS(AT$13:AT3042,AQ$13:AQ3042,"="&amp;AQ3042),"[x]")</f>
        <v>123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28</v>
      </c>
      <c r="AU3043" s="94">
        <f>IF(AR3043&gt;0,SUMIFS(AT$13:AT3043,AQ$13:AQ3043,"="&amp;AQ3043),"[x]")</f>
        <v>151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31</v>
      </c>
      <c r="AU3044" s="94">
        <f>IF(AR3044&gt;0,SUMIFS(AT$13:AT3044,AQ$13:AQ3044,"="&amp;AQ3044),"[x]")</f>
        <v>182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34</v>
      </c>
      <c r="AU3045" s="94">
        <f>IF(AR3045&gt;0,SUMIFS(AT$13:AT3045,AQ$13:AQ3045,"="&amp;AQ3045),"[x]")</f>
        <v>216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37</v>
      </c>
      <c r="AU3046" s="94">
        <f>IF(AR3046&gt;0,SUMIFS(AT$13:AT3046,AQ$13:AQ3046,"="&amp;AQ3046),"[x]")</f>
        <v>253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39</v>
      </c>
      <c r="AU3047" s="94">
        <f>IF(AR3047&gt;0,SUMIFS(AT$13:AT3047,AQ$13:AQ3047,"="&amp;AQ3047),"[x]")</f>
        <v>292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42</v>
      </c>
      <c r="AU3048" s="94">
        <f>IF(AR3048&gt;0,SUMIFS(AT$13:AT3048,AQ$13:AQ3048,"="&amp;AQ3048),"[x]")</f>
        <v>334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45</v>
      </c>
      <c r="AU3049" s="94">
        <f>IF(AR3049&gt;0,SUMIFS(AT$13:AT3049,AQ$13:AQ3049,"="&amp;AQ3049),"[x]")</f>
        <v>379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48</v>
      </c>
      <c r="AU3050" s="94">
        <f>IF(AR3050&gt;0,SUMIFS(AT$13:AT3050,AQ$13:AQ3050,"="&amp;AQ3050),"[x]")</f>
        <v>427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51</v>
      </c>
      <c r="AU3051" s="94">
        <f>IF(AR3051&gt;0,SUMIFS(AT$13:AT3051,AQ$13:AQ3051,"="&amp;AQ3051),"[x]")</f>
        <v>478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54</v>
      </c>
      <c r="AU3052" s="94">
        <f>IF(AR3052&gt;0,SUMIFS(AT$13:AT3052,AQ$13:AQ3052,"="&amp;AQ3052),"[x]")</f>
        <v>532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57</v>
      </c>
      <c r="AU3053" s="94">
        <f>IF(AR3053&gt;0,SUMIFS(AT$13:AT3053,AQ$13:AQ3053,"="&amp;AQ3053),"[x]")</f>
        <v>589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59</v>
      </c>
      <c r="AU3054" s="94">
        <f>IF(AR3054&gt;0,SUMIFS(AT$13:AT3054,AQ$13:AQ3054,"="&amp;AQ3054),"[x]")</f>
        <v>648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62</v>
      </c>
      <c r="AU3055" s="94">
        <f>IF(AR3055&gt;0,SUMIFS(AT$13:AT3055,AQ$13:AQ3055,"="&amp;AQ3055),"[x]")</f>
        <v>710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65</v>
      </c>
      <c r="AU3056" s="94">
        <f>IF(AR3056&gt;0,SUMIFS(AT$13:AT3056,AQ$13:AQ3056,"="&amp;AQ3056),"[x]")</f>
        <v>775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68</v>
      </c>
      <c r="AU3057" s="94">
        <f>IF(AR3057&gt;0,SUMIFS(AT$13:AT3057,AQ$13:AQ3057,"="&amp;AQ3057),"[x]")</f>
        <v>843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71</v>
      </c>
      <c r="AU3058" s="94">
        <f>IF(AR3058&gt;0,SUMIFS(AT$13:AT3058,AQ$13:AQ3058,"="&amp;AQ3058),"[x]")</f>
        <v>914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74</v>
      </c>
      <c r="AU3059" s="94">
        <f>IF(AR3059&gt;0,SUMIFS(AT$13:AT3059,AQ$13:AQ3059,"="&amp;AQ3059),"[x]")</f>
        <v>988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77</v>
      </c>
      <c r="AU3060" s="94">
        <f>IF(AR3060&gt;0,SUMIFS(AT$13:AT3060,AQ$13:AQ3060,"="&amp;AQ3060),"[x]")</f>
        <v>1065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79</v>
      </c>
      <c r="AU3061" s="94">
        <f>IF(AR3061&gt;0,SUMIFS(AT$13:AT3061,AQ$13:AQ3061,"="&amp;AQ3061),"[x]")</f>
        <v>1144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82</v>
      </c>
      <c r="AU3062" s="94">
        <f>IF(AR3062&gt;0,SUMIFS(AT$13:AT3062,AQ$13:AQ3062,"="&amp;AQ3062),"[x]")</f>
        <v>1226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85</v>
      </c>
      <c r="AU3063" s="94">
        <f>IF(AR3063&gt;0,SUMIFS(AT$13:AT3063,AQ$13:AQ3063,"="&amp;AQ3063),"[x]")</f>
        <v>1311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88</v>
      </c>
      <c r="AU3064" s="94">
        <f>IF(AR3064&gt;0,SUMIFS(AT$13:AT3064,AQ$13:AQ3064,"="&amp;AQ3064),"[x]")</f>
        <v>1399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91</v>
      </c>
      <c r="AU3065" s="94">
        <f>IF(AR3065&gt;0,SUMIFS(AT$13:AT3065,AQ$13:AQ3065,"="&amp;AQ3065),"[x]")</f>
        <v>1490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94</v>
      </c>
      <c r="AU3066" s="94">
        <f>IF(AR3066&gt;0,SUMIFS(AT$13:AT3066,AQ$13:AQ3066,"="&amp;AQ3066),"[x]")</f>
        <v>1584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96</v>
      </c>
      <c r="AU3067" s="94">
        <f>IF(AR3067&gt;0,SUMIFS(AT$13:AT3067,AQ$13:AQ3067,"="&amp;AQ3067),"[x]")</f>
        <v>1680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99</v>
      </c>
      <c r="AU3068" s="94">
        <f>IF(AR3068&gt;0,SUMIFS(AT$13:AT3068,AQ$13:AQ3068,"="&amp;AQ3068),"[x]")</f>
        <v>1779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102</v>
      </c>
      <c r="AU3069" s="94">
        <f>IF(AR3069&gt;0,SUMIFS(AT$13:AT3069,AQ$13:AQ3069,"="&amp;AQ3069),"[x]")</f>
        <v>1881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105</v>
      </c>
      <c r="AU3070" s="94">
        <f>IF(AR3070&gt;0,SUMIFS(AT$13:AT3070,AQ$13:AQ3070,"="&amp;AQ3070),"[x]")</f>
        <v>1986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108</v>
      </c>
      <c r="AU3071" s="94">
        <f>IF(AR3071&gt;0,SUMIFS(AT$13:AT3071,AQ$13:AQ3071,"="&amp;AQ3071),"[x]")</f>
        <v>2094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111</v>
      </c>
      <c r="AU3072" s="94">
        <f>IF(AR3072&gt;0,SUMIFS(AT$13:AT3072,AQ$13:AQ3072,"="&amp;AQ3072),"[x]")</f>
        <v>2205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114</v>
      </c>
      <c r="AU3073" s="94">
        <f>IF(AR3073&gt;0,SUMIFS(AT$13:AT3073,AQ$13:AQ3073,"="&amp;AQ3073),"[x]")</f>
        <v>2319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52</v>
      </c>
      <c r="AU3074" s="94">
        <f>IF(AR3074&gt;0,SUMIFS(AT$13:AT3074,AQ$13:AQ3074,"="&amp;AQ3074),"[x]")</f>
        <v>2371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62</v>
      </c>
      <c r="AU3075" s="94">
        <f>IF(AR3075&gt;0,SUMIFS(AT$13:AT3075,AQ$13:AQ3075,"="&amp;AQ3075),"[x]")</f>
        <v>2433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72</v>
      </c>
      <c r="AU3076" s="94">
        <f>IF(AR3076&gt;0,SUMIFS(AT$13:AT3076,AQ$13:AQ3076,"="&amp;AQ3076),"[x]")</f>
        <v>2505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83</v>
      </c>
      <c r="AU3077" s="94">
        <f>IF(AR3077&gt;0,SUMIFS(AT$13:AT3077,AQ$13:AQ3077,"="&amp;AQ3077),"[x]")</f>
        <v>2588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93</v>
      </c>
      <c r="AU3078" s="94">
        <f>IF(AR3078&gt;0,SUMIFS(AT$13:AT3078,AQ$13:AQ3078,"="&amp;AQ3078),"[x]")</f>
        <v>2681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104</v>
      </c>
      <c r="AU3079" s="94">
        <f>IF(AR3079&gt;0,SUMIFS(AT$13:AT3079,AQ$13:AQ3079,"="&amp;AQ3079),"[x]")</f>
        <v>2785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114</v>
      </c>
      <c r="AU3080" s="94">
        <f>IF(AR3080&gt;0,SUMIFS(AT$13:AT3080,AQ$13:AQ3080,"="&amp;AQ3080),"[x]")</f>
        <v>2899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124</v>
      </c>
      <c r="AU3081" s="94">
        <f>IF(AR3081&gt;0,SUMIFS(AT$13:AT3081,AQ$13:AQ3081,"="&amp;AQ3081),"[x]")</f>
        <v>3023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135</v>
      </c>
      <c r="AU3082" s="94">
        <f>IF(AR3082&gt;0,SUMIFS(AT$13:AT3082,AQ$13:AQ3082,"="&amp;AQ3082),"[x]")</f>
        <v>3158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145</v>
      </c>
      <c r="AU3083" s="94">
        <f>IF(AR3083&gt;0,SUMIFS(AT$13:AT3083,AQ$13:AQ3083,"="&amp;AQ3083),"[x]")</f>
        <v>3303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156</v>
      </c>
      <c r="AU3084" s="94">
        <f>IF(AR3084&gt;0,SUMIFS(AT$13:AT3084,AQ$13:AQ3084,"="&amp;AQ3084),"[x]")</f>
        <v>3459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166</v>
      </c>
      <c r="AU3085" s="94">
        <f>IF(AR3085&gt;0,SUMIFS(AT$13:AT3085,AQ$13:AQ3085,"="&amp;AQ3085),"[x]")</f>
        <v>3625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176</v>
      </c>
      <c r="AU3086" s="94">
        <f>IF(AR3086&gt;0,SUMIFS(AT$13:AT3086,AQ$13:AQ3086,"="&amp;AQ3086),"[x]")</f>
        <v>3801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187</v>
      </c>
      <c r="AU3087" s="94">
        <f>IF(AR3087&gt;0,SUMIFS(AT$13:AT3087,AQ$13:AQ3087,"="&amp;AQ3087),"[x]")</f>
        <v>3988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197</v>
      </c>
      <c r="AU3088" s="94">
        <f>IF(AR3088&gt;0,SUMIFS(AT$13:AT3088,AQ$13:AQ3088,"="&amp;AQ3088),"[x]")</f>
        <v>4185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208</v>
      </c>
      <c r="AU3089" s="94">
        <f>IF(AR3089&gt;0,SUMIFS(AT$13:AT3089,AQ$13:AQ3089,"="&amp;AQ3089),"[x]")</f>
        <v>4393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218</v>
      </c>
      <c r="AU3090" s="94">
        <f>IF(AR3090&gt;0,SUMIFS(AT$13:AT3090,AQ$13:AQ3090,"="&amp;AQ3090),"[x]")</f>
        <v>4611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229</v>
      </c>
      <c r="AU3091" s="94">
        <f>IF(AR3091&gt;0,SUMIFS(AT$13:AT3091,AQ$13:AQ3091,"="&amp;AQ3091),"[x]")</f>
        <v>4840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239</v>
      </c>
      <c r="AU3092" s="94">
        <f>IF(AR3092&gt;0,SUMIFS(AT$13:AT3092,AQ$13:AQ3092,"="&amp;AQ3092),"[x]")</f>
        <v>5079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249</v>
      </c>
      <c r="AU3093" s="94">
        <f>IF(AR3093&gt;0,SUMIFS(AT$13:AT3093,AQ$13:AQ3093,"="&amp;AQ3093),"[x]")</f>
        <v>5328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260</v>
      </c>
      <c r="AU3094" s="94">
        <f>IF(AR3094&gt;0,SUMIFS(AT$13:AT3094,AQ$13:AQ3094,"="&amp;AQ3094),"[x]")</f>
        <v>5588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270</v>
      </c>
      <c r="AU3095" s="94">
        <f>IF(AR3095&gt;0,SUMIFS(AT$13:AT3095,AQ$13:AQ3095,"="&amp;AQ3095),"[x]")</f>
        <v>5858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281</v>
      </c>
      <c r="AU3096" s="94">
        <f>IF(AR3096&gt;0,SUMIFS(AT$13:AT3096,AQ$13:AQ3096,"="&amp;AQ3096),"[x]")</f>
        <v>6139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291</v>
      </c>
      <c r="AU3097" s="94">
        <f>IF(AR3097&gt;0,SUMIFS(AT$13:AT3097,AQ$13:AQ3097,"="&amp;AQ3097),"[x]")</f>
        <v>6430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301</v>
      </c>
      <c r="AU3098" s="94">
        <f>IF(AR3098&gt;0,SUMIFS(AT$13:AT3098,AQ$13:AQ3098,"="&amp;AQ3098),"[x]")</f>
        <v>6731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312</v>
      </c>
      <c r="AU3099" s="94">
        <f>IF(AR3099&gt;0,SUMIFS(AT$13:AT3099,AQ$13:AQ3099,"="&amp;AQ3099),"[x]")</f>
        <v>7043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322</v>
      </c>
      <c r="AU3100" s="94">
        <f>IF(AR3100&gt;0,SUMIFS(AT$13:AT3100,AQ$13:AQ3100,"="&amp;AQ3100),"[x]")</f>
        <v>7365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333</v>
      </c>
      <c r="AU3101" s="94">
        <f>IF(AR3101&gt;0,SUMIFS(AT$13:AT3101,AQ$13:AQ3101,"="&amp;AQ3101),"[x]")</f>
        <v>7698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343</v>
      </c>
      <c r="AU3102" s="94">
        <f>IF(AR3102&gt;0,SUMIFS(AT$13:AT3102,AQ$13:AQ3102,"="&amp;AQ3102),"[x]")</f>
        <v>8041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353</v>
      </c>
      <c r="AU3103" s="94">
        <f>IF(AR3103&gt;0,SUMIFS(AT$13:AT3103,AQ$13:AQ3103,"="&amp;AQ3103),"[x]")</f>
        <v>8394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364</v>
      </c>
      <c r="AU3104" s="94">
        <f>IF(AR3104&gt;0,SUMIFS(AT$13:AT3104,AQ$13:AQ3104,"="&amp;AQ3104),"[x]")</f>
        <v>8758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374</v>
      </c>
      <c r="AU3105" s="94">
        <f>IF(AR3105&gt;0,SUMIFS(AT$13:AT3105,AQ$13:AQ3105,"="&amp;AQ3105),"[x]")</f>
        <v>9132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385</v>
      </c>
      <c r="AU3106" s="94">
        <f>IF(AR3106&gt;0,SUMIFS(AT$13:AT3106,AQ$13:AQ3106,"="&amp;AQ3106),"[x]")</f>
        <v>9517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395</v>
      </c>
      <c r="AU3107" s="94">
        <f>IF(AR3107&gt;0,SUMIFS(AT$13:AT3107,AQ$13:AQ3107,"="&amp;AQ3107),"[x]")</f>
        <v>9912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405</v>
      </c>
      <c r="AU3108" s="94">
        <f>IF(AR3108&gt;0,SUMIFS(AT$13:AT3108,AQ$13:AQ3108,"="&amp;AQ3108),"[x]")</f>
        <v>10317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416</v>
      </c>
      <c r="AU3109" s="94">
        <f>IF(AR3109&gt;0,SUMIFS(AT$13:AT3109,AQ$13:AQ3109,"="&amp;AQ3109),"[x]")</f>
        <v>10733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426</v>
      </c>
      <c r="AU3110" s="94">
        <f>IF(AR3110&gt;0,SUMIFS(AT$13:AT3110,AQ$13:AQ3110,"="&amp;AQ3110),"[x]")</f>
        <v>11159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437</v>
      </c>
      <c r="AU3111" s="94">
        <f>IF(AR3111&gt;0,SUMIFS(AT$13:AT3111,AQ$13:AQ3111,"="&amp;AQ3111),"[x]")</f>
        <v>11596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447</v>
      </c>
      <c r="AU3112" s="94">
        <f>IF(AR3112&gt;0,SUMIFS(AT$13:AT3112,AQ$13:AQ3112,"="&amp;AQ3112),"[x]")</f>
        <v>12043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458</v>
      </c>
      <c r="AU3113" s="94">
        <f>IF(AR3113&gt;0,SUMIFS(AT$13:AT3113,AQ$13:AQ3113,"="&amp;AQ3113),"[x]")</f>
        <v>12501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235</v>
      </c>
      <c r="AU3114" s="94">
        <f>IF(AR3114&gt;0,SUMIFS(AT$13:AT3114,AQ$13:AQ3114,"="&amp;AQ3114),"[x]")</f>
        <v>12736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253</v>
      </c>
      <c r="AU3115" s="94">
        <f>IF(AR3115&gt;0,SUMIFS(AT$13:AT3115,AQ$13:AQ3115,"="&amp;AQ3115),"[x]")</f>
        <v>12989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271</v>
      </c>
      <c r="AU3116" s="94">
        <f>IF(AR3116&gt;0,SUMIFS(AT$13:AT3116,AQ$13:AQ3116,"="&amp;AQ3116),"[x]")</f>
        <v>13260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290</v>
      </c>
      <c r="AU3117" s="94">
        <f>IF(AR3117&gt;0,SUMIFS(AT$13:AT3117,AQ$13:AQ3117,"="&amp;AQ3117),"[x]")</f>
        <v>13550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308</v>
      </c>
      <c r="AU3118" s="94">
        <f>IF(AR3118&gt;0,SUMIFS(AT$13:AT3118,AQ$13:AQ3118,"="&amp;AQ3118),"[x]")</f>
        <v>13858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326</v>
      </c>
      <c r="AU3119" s="94">
        <f>IF(AR3119&gt;0,SUMIFS(AT$13:AT3119,AQ$13:AQ3119,"="&amp;AQ3119),"[x]")</f>
        <v>14184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344</v>
      </c>
      <c r="AU3120" s="94">
        <f>IF(AR3120&gt;0,SUMIFS(AT$13:AT3120,AQ$13:AQ3120,"="&amp;AQ3120),"[x]")</f>
        <v>14528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362</v>
      </c>
      <c r="AU3121" s="94">
        <f>IF(AR3121&gt;0,SUMIFS(AT$13:AT3121,AQ$13:AQ3121,"="&amp;AQ3121),"[x]")</f>
        <v>14890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380</v>
      </c>
      <c r="AU3122" s="94">
        <f>IF(AR3122&gt;0,SUMIFS(AT$13:AT3122,AQ$13:AQ3122,"="&amp;AQ3122),"[x]")</f>
        <v>15270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398</v>
      </c>
      <c r="AU3123" s="94">
        <f>IF(AR3123&gt;0,SUMIFS(AT$13:AT3123,AQ$13:AQ3123,"="&amp;AQ3123),"[x]")</f>
        <v>15668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416</v>
      </c>
      <c r="AU3124" s="94">
        <f>IF(AR3124&gt;0,SUMIFS(AT$13:AT3124,AQ$13:AQ3124,"="&amp;AQ3124),"[x]")</f>
        <v>16084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435</v>
      </c>
      <c r="AU3125" s="94">
        <f>IF(AR3125&gt;0,SUMIFS(AT$13:AT3125,AQ$13:AQ3125,"="&amp;AQ3125),"[x]")</f>
        <v>16519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453</v>
      </c>
      <c r="AU3126" s="94">
        <f>IF(AR3126&gt;0,SUMIFS(AT$13:AT3126,AQ$13:AQ3126,"="&amp;AQ3126),"[x]")</f>
        <v>16972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471</v>
      </c>
      <c r="AU3127" s="94">
        <f>IF(AR3127&gt;0,SUMIFS(AT$13:AT3127,AQ$13:AQ3127,"="&amp;AQ3127),"[x]")</f>
        <v>17443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489</v>
      </c>
      <c r="AU3128" s="94">
        <f>IF(AR3128&gt;0,SUMIFS(AT$13:AT3128,AQ$13:AQ3128,"="&amp;AQ3128),"[x]")</f>
        <v>17932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507</v>
      </c>
      <c r="AU3129" s="94">
        <f>IF(AR3129&gt;0,SUMIFS(AT$13:AT3129,AQ$13:AQ3129,"="&amp;AQ3129),"[x]")</f>
        <v>18439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525</v>
      </c>
      <c r="AU3130" s="94">
        <f>IF(AR3130&gt;0,SUMIFS(AT$13:AT3130,AQ$13:AQ3130,"="&amp;AQ3130),"[x]")</f>
        <v>18964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543</v>
      </c>
      <c r="AU3131" s="94">
        <f>IF(AR3131&gt;0,SUMIFS(AT$13:AT3131,AQ$13:AQ3131,"="&amp;AQ3131),"[x]")</f>
        <v>19507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561</v>
      </c>
      <c r="AU3132" s="94">
        <f>IF(AR3132&gt;0,SUMIFS(AT$13:AT3132,AQ$13:AQ3132,"="&amp;AQ3132),"[x]")</f>
        <v>20068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580</v>
      </c>
      <c r="AU3133" s="94">
        <f>IF(AR3133&gt;0,SUMIFS(AT$13:AT3133,AQ$13:AQ3133,"="&amp;AQ3133),"[x]")</f>
        <v>20648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326</v>
      </c>
      <c r="AU3134" s="94">
        <f>IF(AR3134&gt;0,SUMIFS(AT$13:AT3134,AQ$13:AQ3134,"="&amp;AQ3134),"[x]")</f>
        <v>20974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351</v>
      </c>
      <c r="AU3135" s="94">
        <f>IF(AR3135&gt;0,SUMIFS(AT$13:AT3135,AQ$13:AQ3135,"="&amp;AQ3135),"[x]")</f>
        <v>21325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376</v>
      </c>
      <c r="AU3136" s="94">
        <f>IF(AR3136&gt;0,SUMIFS(AT$13:AT3136,AQ$13:AQ3136,"="&amp;AQ3136),"[x]")</f>
        <v>21701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401</v>
      </c>
      <c r="AU3137" s="94">
        <f>IF(AR3137&gt;0,SUMIFS(AT$13:AT3137,AQ$13:AQ3137,"="&amp;AQ3137),"[x]")</f>
        <v>22102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426</v>
      </c>
      <c r="AU3138" s="94">
        <f>IF(AR3138&gt;0,SUMIFS(AT$13:AT3138,AQ$13:AQ3138,"="&amp;AQ3138),"[x]")</f>
        <v>22528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451</v>
      </c>
      <c r="AU3139" s="94">
        <f>IF(AR3139&gt;0,SUMIFS(AT$13:AT3139,AQ$13:AQ3139,"="&amp;AQ3139),"[x]")</f>
        <v>22979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476</v>
      </c>
      <c r="AU3140" s="94">
        <f>IF(AR3140&gt;0,SUMIFS(AT$13:AT3140,AQ$13:AQ3140,"="&amp;AQ3140),"[x]")</f>
        <v>23455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502</v>
      </c>
      <c r="AU3141" s="94">
        <f>IF(AR3141&gt;0,SUMIFS(AT$13:AT3141,AQ$13:AQ3141,"="&amp;AQ3141),"[x]")</f>
        <v>23957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527</v>
      </c>
      <c r="AU3142" s="94">
        <f>IF(AR3142&gt;0,SUMIFS(AT$13:AT3142,AQ$13:AQ3142,"="&amp;AQ3142),"[x]")</f>
        <v>24484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552</v>
      </c>
      <c r="AU3143" s="94">
        <f>IF(AR3143&gt;0,SUMIFS(AT$13:AT3143,AQ$13:AQ3143,"="&amp;AQ3143),"[x]")</f>
        <v>25036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577</v>
      </c>
      <c r="AU3144" s="94">
        <f>IF(AR3144&gt;0,SUMIFS(AT$13:AT3144,AQ$13:AQ3144,"="&amp;AQ3144),"[x]")</f>
        <v>25613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602</v>
      </c>
      <c r="AU3145" s="94">
        <f>IF(AR3145&gt;0,SUMIFS(AT$13:AT3145,AQ$13:AQ3145,"="&amp;AQ3145),"[x]")</f>
        <v>26215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627</v>
      </c>
      <c r="AU3146" s="94">
        <f>IF(AR3146&gt;0,SUMIFS(AT$13:AT3146,AQ$13:AQ3146,"="&amp;AQ3146),"[x]")</f>
        <v>26842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652</v>
      </c>
      <c r="AU3147" s="94">
        <f>IF(AR3147&gt;0,SUMIFS(AT$13:AT3147,AQ$13:AQ3147,"="&amp;AQ3147),"[x]")</f>
        <v>27494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677</v>
      </c>
      <c r="AU3148" s="94">
        <f>IF(AR3148&gt;0,SUMIFS(AT$13:AT3148,AQ$13:AQ3148,"="&amp;AQ3148),"[x]")</f>
        <v>28171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702</v>
      </c>
      <c r="AU3149" s="94">
        <f>IF(AR3149&gt;0,SUMIFS(AT$13:AT3149,AQ$13:AQ3149,"="&amp;AQ3149),"[x]")</f>
        <v>28873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727</v>
      </c>
      <c r="AU3150" s="94">
        <f>IF(AR3150&gt;0,SUMIFS(AT$13:AT3150,AQ$13:AQ3150,"="&amp;AQ3150),"[x]")</f>
        <v>29600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753</v>
      </c>
      <c r="AU3151" s="94">
        <f>IF(AR3151&gt;0,SUMIFS(AT$13:AT3151,AQ$13:AQ3151,"="&amp;AQ3151),"[x]")</f>
        <v>30353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778</v>
      </c>
      <c r="AU3152" s="94">
        <f>IF(AR3152&gt;0,SUMIFS(AT$13:AT3152,AQ$13:AQ3152,"="&amp;AQ3152),"[x]")</f>
        <v>31131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803</v>
      </c>
      <c r="AU3153" s="94">
        <f>IF(AR3153&gt;0,SUMIFS(AT$13:AT3153,AQ$13:AQ3153,"="&amp;AQ3153),"[x]")</f>
        <v>31934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478</v>
      </c>
      <c r="AU3154" s="94">
        <f>IF(AR3154&gt;0,SUMIFS(AT$13:AT3154,AQ$13:AQ3154,"="&amp;AQ3154),"[x]")</f>
        <v>32412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503</v>
      </c>
      <c r="AU3155" s="94">
        <f>IF(AR3155&gt;0,SUMIFS(AT$13:AT3155,AQ$13:AQ3155,"="&amp;AQ3155),"[x]")</f>
        <v>32915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528</v>
      </c>
      <c r="AU3156" s="94">
        <f>IF(AR3156&gt;0,SUMIFS(AT$13:AT3156,AQ$13:AQ3156,"="&amp;AQ3156),"[x]")</f>
        <v>33443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553</v>
      </c>
      <c r="AU3157" s="94">
        <f>IF(AR3157&gt;0,SUMIFS(AT$13:AT3157,AQ$13:AQ3157,"="&amp;AQ3157),"[x]")</f>
        <v>33996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579</v>
      </c>
      <c r="AU3158" s="94">
        <f>IF(AR3158&gt;0,SUMIFS(AT$13:AT3158,AQ$13:AQ3158,"="&amp;AQ3158),"[x]")</f>
        <v>34575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604</v>
      </c>
      <c r="AU3159" s="94">
        <f>IF(AR3159&gt;0,SUMIFS(AT$13:AT3159,AQ$13:AQ3159,"="&amp;AQ3159),"[x]")</f>
        <v>35179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629</v>
      </c>
      <c r="AU3160" s="94">
        <f>IF(AR3160&gt;0,SUMIFS(AT$13:AT3160,AQ$13:AQ3160,"="&amp;AQ3160),"[x]")</f>
        <v>35808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654</v>
      </c>
      <c r="AU3161" s="94">
        <f>IF(AR3161&gt;0,SUMIFS(AT$13:AT3161,AQ$13:AQ3161,"="&amp;AQ3161),"[x]")</f>
        <v>36462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679</v>
      </c>
      <c r="AU3162" s="94">
        <f>IF(AR3162&gt;0,SUMIFS(AT$13:AT3162,AQ$13:AQ3162,"="&amp;AQ3162),"[x]")</f>
        <v>37141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704</v>
      </c>
      <c r="AU3163" s="94">
        <f>IF(AR3163&gt;0,SUMIFS(AT$13:AT3163,AQ$13:AQ3163,"="&amp;AQ3163),"[x]")</f>
        <v>37845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730</v>
      </c>
      <c r="AU3164" s="94">
        <f>IF(AR3164&gt;0,SUMIFS(AT$13:AT3164,AQ$13:AQ3164,"="&amp;AQ3164),"[x]")</f>
        <v>38575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755</v>
      </c>
      <c r="AU3165" s="94">
        <f>IF(AR3165&gt;0,SUMIFS(AT$13:AT3165,AQ$13:AQ3165,"="&amp;AQ3165),"[x]")</f>
        <v>39330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780</v>
      </c>
      <c r="AU3166" s="94">
        <f>IF(AR3166&gt;0,SUMIFS(AT$13:AT3166,AQ$13:AQ3166,"="&amp;AQ3166),"[x]")</f>
        <v>40110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805</v>
      </c>
      <c r="AU3167" s="94">
        <f>IF(AR3167&gt;0,SUMIFS(AT$13:AT3167,AQ$13:AQ3167,"="&amp;AQ3167),"[x]")</f>
        <v>40915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830</v>
      </c>
      <c r="AU3168" s="94">
        <f>IF(AR3168&gt;0,SUMIFS(AT$13:AT3168,AQ$13:AQ3168,"="&amp;AQ3168),"[x]")</f>
        <v>41745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856</v>
      </c>
      <c r="AU3169" s="94">
        <f>IF(AR3169&gt;0,SUMIFS(AT$13:AT3169,AQ$13:AQ3169,"="&amp;AQ3169),"[x]")</f>
        <v>42601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881</v>
      </c>
      <c r="AU3170" s="94">
        <f>IF(AR3170&gt;0,SUMIFS(AT$13:AT3170,AQ$13:AQ3170,"="&amp;AQ3170),"[x]")</f>
        <v>43482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906</v>
      </c>
      <c r="AU3171" s="94">
        <f>IF(AR3171&gt;0,SUMIFS(AT$13:AT3171,AQ$13:AQ3171,"="&amp;AQ3171),"[x]")</f>
        <v>44388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931</v>
      </c>
      <c r="AU3172" s="94">
        <f>IF(AR3172&gt;0,SUMIFS(AT$13:AT3172,AQ$13:AQ3172,"="&amp;AQ3172),"[x]")</f>
        <v>45319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956</v>
      </c>
      <c r="AU3173" s="94">
        <f>IF(AR3173&gt;0,SUMIFS(AT$13:AT3173,AQ$13:AQ3173,"="&amp;AQ3173),"[x]")</f>
        <v>46275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981</v>
      </c>
      <c r="AU3174" s="94">
        <f>IF(AR3174&gt;0,SUMIFS(AT$13:AT3174,AQ$13:AQ3174,"="&amp;AQ3174),"[x]")</f>
        <v>47256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1007</v>
      </c>
      <c r="AU3175" s="94">
        <f>IF(AR3175&gt;0,SUMIFS(AT$13:AT3175,AQ$13:AQ3175,"="&amp;AQ3175),"[x]")</f>
        <v>48263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1032</v>
      </c>
      <c r="AU3176" s="94">
        <f>IF(AR3176&gt;0,SUMIFS(AT$13:AT3176,AQ$13:AQ3176,"="&amp;AQ3176),"[x]")</f>
        <v>49295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1057</v>
      </c>
      <c r="AU3177" s="94">
        <f>IF(AR3177&gt;0,SUMIFS(AT$13:AT3177,AQ$13:AQ3177,"="&amp;AQ3177),"[x]")</f>
        <v>50352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1082</v>
      </c>
      <c r="AU3178" s="94">
        <f>IF(AR3178&gt;0,SUMIFS(AT$13:AT3178,AQ$13:AQ3178,"="&amp;AQ3178),"[x]")</f>
        <v>51434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1107</v>
      </c>
      <c r="AU3179" s="94">
        <f>IF(AR3179&gt;0,SUMIFS(AT$13:AT3179,AQ$13:AQ3179,"="&amp;AQ3179),"[x]")</f>
        <v>52541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1132</v>
      </c>
      <c r="AU3180" s="94">
        <f>IF(AR3180&gt;0,SUMIFS(AT$13:AT3180,AQ$13:AQ3180,"="&amp;AQ3180),"[x]")</f>
        <v>53673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1158</v>
      </c>
      <c r="AU3181" s="94">
        <f>IF(AR3181&gt;0,SUMIFS(AT$13:AT3181,AQ$13:AQ3181,"="&amp;AQ3181),"[x]")</f>
        <v>54831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1183</v>
      </c>
      <c r="AU3182" s="94">
        <f>IF(AR3182&gt;0,SUMIFS(AT$13:AT3182,AQ$13:AQ3182,"="&amp;AQ3182),"[x]")</f>
        <v>56014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1208</v>
      </c>
      <c r="AU3183" s="94">
        <f>IF(AR3183&gt;0,SUMIFS(AT$13:AT3183,AQ$13:AQ3183,"="&amp;AQ3183),"[x]")</f>
        <v>57222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7</v>
      </c>
      <c r="AU3186" s="94">
        <f>IF(AR3186&gt;0,SUMIFS(AT$13:AT3186,AQ$13:AQ3186,"="&amp;AQ3186),"[x]")</f>
        <v>10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11</v>
      </c>
      <c r="AU3187" s="94">
        <f>IF(AR3187&gt;0,SUMIFS(AT$13:AT3187,AQ$13:AQ3187,"="&amp;AQ3187),"[x]")</f>
        <v>21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14</v>
      </c>
      <c r="AU3188" s="94">
        <f>IF(AR3188&gt;0,SUMIFS(AT$13:AT3188,AQ$13:AQ3188,"="&amp;AQ3188),"[x]")</f>
        <v>35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18</v>
      </c>
      <c r="AU3189" s="94">
        <f>IF(AR3189&gt;0,SUMIFS(AT$13:AT3189,AQ$13:AQ3189,"="&amp;AQ3189),"[x]")</f>
        <v>53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22</v>
      </c>
      <c r="AU3190" s="94">
        <f>IF(AR3190&gt;0,SUMIFS(AT$13:AT3190,AQ$13:AQ3190,"="&amp;AQ3190),"[x]")</f>
        <v>75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25</v>
      </c>
      <c r="AU3191" s="94">
        <f>IF(AR3191&gt;0,SUMIFS(AT$13:AT3191,AQ$13:AQ3191,"="&amp;AQ3191),"[x]")</f>
        <v>100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29</v>
      </c>
      <c r="AU3192" s="94">
        <f>IF(AR3192&gt;0,SUMIFS(AT$13:AT3192,AQ$13:AQ3192,"="&amp;AQ3192),"[x]")</f>
        <v>129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33</v>
      </c>
      <c r="AU3193" s="94">
        <f>IF(AR3193&gt;0,SUMIFS(AT$13:AT3193,AQ$13:AQ3193,"="&amp;AQ3193),"[x]")</f>
        <v>162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37</v>
      </c>
      <c r="AU3194" s="94">
        <f>IF(AR3194&gt;0,SUMIFS(AT$13:AT3194,AQ$13:AQ3194,"="&amp;AQ3194),"[x]")</f>
        <v>199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40</v>
      </c>
      <c r="AU3195" s="94">
        <f>IF(AR3195&gt;0,SUMIFS(AT$13:AT3195,AQ$13:AQ3195,"="&amp;AQ3195),"[x]")</f>
        <v>239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44</v>
      </c>
      <c r="AU3196" s="94">
        <f>IF(AR3196&gt;0,SUMIFS(AT$13:AT3196,AQ$13:AQ3196,"="&amp;AQ3196),"[x]")</f>
        <v>283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48</v>
      </c>
      <c r="AU3197" s="94">
        <f>IF(AR3197&gt;0,SUMIFS(AT$13:AT3197,AQ$13:AQ3197,"="&amp;AQ3197),"[x]")</f>
        <v>331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51</v>
      </c>
      <c r="AU3198" s="94">
        <f>IF(AR3198&gt;0,SUMIFS(AT$13:AT3198,AQ$13:AQ3198,"="&amp;AQ3198),"[x]")</f>
        <v>382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55</v>
      </c>
      <c r="AU3199" s="94">
        <f>IF(AR3199&gt;0,SUMIFS(AT$13:AT3199,AQ$13:AQ3199,"="&amp;AQ3199),"[x]")</f>
        <v>437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59</v>
      </c>
      <c r="AU3200" s="94">
        <f>IF(AR3200&gt;0,SUMIFS(AT$13:AT3200,AQ$13:AQ3200,"="&amp;AQ3200),"[x]")</f>
        <v>496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63</v>
      </c>
      <c r="AU3201" s="94">
        <f>IF(AR3201&gt;0,SUMIFS(AT$13:AT3201,AQ$13:AQ3201,"="&amp;AQ3201),"[x]")</f>
        <v>559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66</v>
      </c>
      <c r="AU3202" s="94">
        <f>IF(AR3202&gt;0,SUMIFS(AT$13:AT3202,AQ$13:AQ3202,"="&amp;AQ3202),"[x]")</f>
        <v>625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70</v>
      </c>
      <c r="AU3203" s="94">
        <f>IF(AR3203&gt;0,SUMIFS(AT$13:AT3203,AQ$13:AQ3203,"="&amp;AQ3203),"[x]")</f>
        <v>695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74</v>
      </c>
      <c r="AU3204" s="94">
        <f>IF(AR3204&gt;0,SUMIFS(AT$13:AT3204,AQ$13:AQ3204,"="&amp;AQ3204),"[x]")</f>
        <v>769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77</v>
      </c>
      <c r="AU3205" s="94">
        <f>IF(AR3205&gt;0,SUMIFS(AT$13:AT3205,AQ$13:AQ3205,"="&amp;AQ3205),"[x]")</f>
        <v>846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81</v>
      </c>
      <c r="AU3206" s="94">
        <f>IF(AR3206&gt;0,SUMIFS(AT$13:AT3206,AQ$13:AQ3206,"="&amp;AQ3206),"[x]")</f>
        <v>927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85</v>
      </c>
      <c r="AU3207" s="94">
        <f>IF(AR3207&gt;0,SUMIFS(AT$13:AT3207,AQ$13:AQ3207,"="&amp;AQ3207),"[x]")</f>
        <v>1012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89</v>
      </c>
      <c r="AU3208" s="94">
        <f>IF(AR3208&gt;0,SUMIFS(AT$13:AT3208,AQ$13:AQ3208,"="&amp;AQ3208),"[x]")</f>
        <v>1101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92</v>
      </c>
      <c r="AU3209" s="94">
        <f>IF(AR3209&gt;0,SUMIFS(AT$13:AT3209,AQ$13:AQ3209,"="&amp;AQ3209),"[x]")</f>
        <v>1193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96</v>
      </c>
      <c r="AU3210" s="94">
        <f>IF(AR3210&gt;0,SUMIFS(AT$13:AT3210,AQ$13:AQ3210,"="&amp;AQ3210),"[x]")</f>
        <v>1289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100</v>
      </c>
      <c r="AU3211" s="94">
        <f>IF(AR3211&gt;0,SUMIFS(AT$13:AT3211,AQ$13:AQ3211,"="&amp;AQ3211),"[x]")</f>
        <v>1389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103</v>
      </c>
      <c r="AU3212" s="94">
        <f>IF(AR3212&gt;0,SUMIFS(AT$13:AT3212,AQ$13:AQ3212,"="&amp;AQ3212),"[x]")</f>
        <v>1492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107</v>
      </c>
      <c r="AU3213" s="94">
        <f>IF(AR3213&gt;0,SUMIFS(AT$13:AT3213,AQ$13:AQ3213,"="&amp;AQ3213),"[x]")</f>
        <v>1599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111</v>
      </c>
      <c r="AU3214" s="94">
        <f>IF(AR3214&gt;0,SUMIFS(AT$13:AT3214,AQ$13:AQ3214,"="&amp;AQ3214),"[x]")</f>
        <v>1710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114</v>
      </c>
      <c r="AU3215" s="94">
        <f>IF(AR3215&gt;0,SUMIFS(AT$13:AT3215,AQ$13:AQ3215,"="&amp;AQ3215),"[x]")</f>
        <v>1824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118</v>
      </c>
      <c r="AU3216" s="94">
        <f>IF(AR3216&gt;0,SUMIFS(AT$13:AT3216,AQ$13:AQ3216,"="&amp;AQ3216),"[x]")</f>
        <v>1942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122</v>
      </c>
      <c r="AU3217" s="94">
        <f>IF(AR3217&gt;0,SUMIFS(AT$13:AT3217,AQ$13:AQ3217,"="&amp;AQ3217),"[x]")</f>
        <v>2064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126</v>
      </c>
      <c r="AU3218" s="94">
        <f>IF(AR3218&gt;0,SUMIFS(AT$13:AT3218,AQ$13:AQ3218,"="&amp;AQ3218),"[x]")</f>
        <v>2190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129</v>
      </c>
      <c r="AU3219" s="94">
        <f>IF(AR3219&gt;0,SUMIFS(AT$13:AT3219,AQ$13:AQ3219,"="&amp;AQ3219),"[x]")</f>
        <v>2319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133</v>
      </c>
      <c r="AU3220" s="94">
        <f>IF(AR3220&gt;0,SUMIFS(AT$13:AT3220,AQ$13:AQ3220,"="&amp;AQ3220),"[x]")</f>
        <v>2452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137</v>
      </c>
      <c r="AU3221" s="94">
        <f>IF(AR3221&gt;0,SUMIFS(AT$13:AT3221,AQ$13:AQ3221,"="&amp;AQ3221),"[x]")</f>
        <v>2589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140</v>
      </c>
      <c r="AU3222" s="94">
        <f>IF(AR3222&gt;0,SUMIFS(AT$13:AT3222,AQ$13:AQ3222,"="&amp;AQ3222),"[x]")</f>
        <v>2729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144</v>
      </c>
      <c r="AU3223" s="94">
        <f>IF(AR3223&gt;0,SUMIFS(AT$13:AT3223,AQ$13:AQ3223,"="&amp;AQ3223),"[x]")</f>
        <v>2873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148</v>
      </c>
      <c r="AU3224" s="94">
        <f>IF(AR3224&gt;0,SUMIFS(AT$13:AT3224,AQ$13:AQ3224,"="&amp;AQ3224),"[x]")</f>
        <v>3021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67</v>
      </c>
      <c r="AU3225" s="94">
        <f>IF(AR3225&gt;0,SUMIFS(AT$13:AT3225,AQ$13:AQ3225,"="&amp;AQ3225),"[x]")</f>
        <v>3088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81</v>
      </c>
      <c r="AU3226" s="94">
        <f>IF(AR3226&gt;0,SUMIFS(AT$13:AT3226,AQ$13:AQ3226,"="&amp;AQ3226),"[x]")</f>
        <v>3169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94</v>
      </c>
      <c r="AU3227" s="94">
        <f>IF(AR3227&gt;0,SUMIFS(AT$13:AT3227,AQ$13:AQ3227,"="&amp;AQ3227),"[x]")</f>
        <v>3263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108</v>
      </c>
      <c r="AU3228" s="94">
        <f>IF(AR3228&gt;0,SUMIFS(AT$13:AT3228,AQ$13:AQ3228,"="&amp;AQ3228),"[x]")</f>
        <v>3371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121</v>
      </c>
      <c r="AU3229" s="94">
        <f>IF(AR3229&gt;0,SUMIFS(AT$13:AT3229,AQ$13:AQ3229,"="&amp;AQ3229),"[x]")</f>
        <v>3492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135</v>
      </c>
      <c r="AU3230" s="94">
        <f>IF(AR3230&gt;0,SUMIFS(AT$13:AT3230,AQ$13:AQ3230,"="&amp;AQ3230),"[x]")</f>
        <v>3627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148</v>
      </c>
      <c r="AU3231" s="94">
        <f>IF(AR3231&gt;0,SUMIFS(AT$13:AT3231,AQ$13:AQ3231,"="&amp;AQ3231),"[x]")</f>
        <v>3775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162</v>
      </c>
      <c r="AU3232" s="94">
        <f>IF(AR3232&gt;0,SUMIFS(AT$13:AT3232,AQ$13:AQ3232,"="&amp;AQ3232),"[x]")</f>
        <v>3937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175</v>
      </c>
      <c r="AU3233" s="94">
        <f>IF(AR3233&gt;0,SUMIFS(AT$13:AT3233,AQ$13:AQ3233,"="&amp;AQ3233),"[x]")</f>
        <v>4112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189</v>
      </c>
      <c r="AU3234" s="94">
        <f>IF(AR3234&gt;0,SUMIFS(AT$13:AT3234,AQ$13:AQ3234,"="&amp;AQ3234),"[x]")</f>
        <v>4301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202</v>
      </c>
      <c r="AU3235" s="94">
        <f>IF(AR3235&gt;0,SUMIFS(AT$13:AT3235,AQ$13:AQ3235,"="&amp;AQ3235),"[x]")</f>
        <v>4503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216</v>
      </c>
      <c r="AU3236" s="94">
        <f>IF(AR3236&gt;0,SUMIFS(AT$13:AT3236,AQ$13:AQ3236,"="&amp;AQ3236),"[x]")</f>
        <v>4719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230</v>
      </c>
      <c r="AU3237" s="94">
        <f>IF(AR3237&gt;0,SUMIFS(AT$13:AT3237,AQ$13:AQ3237,"="&amp;AQ3237),"[x]")</f>
        <v>4949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243</v>
      </c>
      <c r="AU3238" s="94">
        <f>IF(AR3238&gt;0,SUMIFS(AT$13:AT3238,AQ$13:AQ3238,"="&amp;AQ3238),"[x]")</f>
        <v>5192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257</v>
      </c>
      <c r="AU3239" s="94">
        <f>IF(AR3239&gt;0,SUMIFS(AT$13:AT3239,AQ$13:AQ3239,"="&amp;AQ3239),"[x]")</f>
        <v>5449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270</v>
      </c>
      <c r="AU3240" s="94">
        <f>IF(AR3240&gt;0,SUMIFS(AT$13:AT3240,AQ$13:AQ3240,"="&amp;AQ3240),"[x]")</f>
        <v>5719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284</v>
      </c>
      <c r="AU3241" s="94">
        <f>IF(AR3241&gt;0,SUMIFS(AT$13:AT3241,AQ$13:AQ3241,"="&amp;AQ3241),"[x]")</f>
        <v>6003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297</v>
      </c>
      <c r="AU3242" s="94">
        <f>IF(AR3242&gt;0,SUMIFS(AT$13:AT3242,AQ$13:AQ3242,"="&amp;AQ3242),"[x]")</f>
        <v>6300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311</v>
      </c>
      <c r="AU3243" s="94">
        <f>IF(AR3243&gt;0,SUMIFS(AT$13:AT3243,AQ$13:AQ3243,"="&amp;AQ3243),"[x]")</f>
        <v>6611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324</v>
      </c>
      <c r="AU3244" s="94">
        <f>IF(AR3244&gt;0,SUMIFS(AT$13:AT3244,AQ$13:AQ3244,"="&amp;AQ3244),"[x]")</f>
        <v>6935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338</v>
      </c>
      <c r="AU3245" s="94">
        <f>IF(AR3245&gt;0,SUMIFS(AT$13:AT3245,AQ$13:AQ3245,"="&amp;AQ3245),"[x]")</f>
        <v>7273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351</v>
      </c>
      <c r="AU3246" s="94">
        <f>IF(AR3246&gt;0,SUMIFS(AT$13:AT3246,AQ$13:AQ3246,"="&amp;AQ3246),"[x]")</f>
        <v>7624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365</v>
      </c>
      <c r="AU3247" s="94">
        <f>IF(AR3247&gt;0,SUMIFS(AT$13:AT3247,AQ$13:AQ3247,"="&amp;AQ3247),"[x]")</f>
        <v>7989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378</v>
      </c>
      <c r="AU3248" s="94">
        <f>IF(AR3248&gt;0,SUMIFS(AT$13:AT3248,AQ$13:AQ3248,"="&amp;AQ3248),"[x]")</f>
        <v>8367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392</v>
      </c>
      <c r="AU3249" s="94">
        <f>IF(AR3249&gt;0,SUMIFS(AT$13:AT3249,AQ$13:AQ3249,"="&amp;AQ3249),"[x]")</f>
        <v>8759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405</v>
      </c>
      <c r="AU3250" s="94">
        <f>IF(AR3250&gt;0,SUMIFS(AT$13:AT3250,AQ$13:AQ3250,"="&amp;AQ3250),"[x]")</f>
        <v>9164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419</v>
      </c>
      <c r="AU3251" s="94">
        <f>IF(AR3251&gt;0,SUMIFS(AT$13:AT3251,AQ$13:AQ3251,"="&amp;AQ3251),"[x]")</f>
        <v>9583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433</v>
      </c>
      <c r="AU3252" s="94">
        <f>IF(AR3252&gt;0,SUMIFS(AT$13:AT3252,AQ$13:AQ3252,"="&amp;AQ3252),"[x]")</f>
        <v>10016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446</v>
      </c>
      <c r="AU3253" s="94">
        <f>IF(AR3253&gt;0,SUMIFS(AT$13:AT3253,AQ$13:AQ3253,"="&amp;AQ3253),"[x]")</f>
        <v>10462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460</v>
      </c>
      <c r="AU3254" s="94">
        <f>IF(AR3254&gt;0,SUMIFS(AT$13:AT3254,AQ$13:AQ3254,"="&amp;AQ3254),"[x]")</f>
        <v>10922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473</v>
      </c>
      <c r="AU3255" s="94">
        <f>IF(AR3255&gt;0,SUMIFS(AT$13:AT3255,AQ$13:AQ3255,"="&amp;AQ3255),"[x]")</f>
        <v>11395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487</v>
      </c>
      <c r="AU3256" s="94">
        <f>IF(AR3256&gt;0,SUMIFS(AT$13:AT3256,AQ$13:AQ3256,"="&amp;AQ3256),"[x]")</f>
        <v>11882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500</v>
      </c>
      <c r="AU3257" s="94">
        <f>IF(AR3257&gt;0,SUMIFS(AT$13:AT3257,AQ$13:AQ3257,"="&amp;AQ3257),"[x]")</f>
        <v>12382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514</v>
      </c>
      <c r="AU3258" s="94">
        <f>IF(AR3258&gt;0,SUMIFS(AT$13:AT3258,AQ$13:AQ3258,"="&amp;AQ3258),"[x]")</f>
        <v>12896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527</v>
      </c>
      <c r="AU3259" s="94">
        <f>IF(AR3259&gt;0,SUMIFS(AT$13:AT3259,AQ$13:AQ3259,"="&amp;AQ3259),"[x]")</f>
        <v>13423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541</v>
      </c>
      <c r="AU3260" s="94">
        <f>IF(AR3260&gt;0,SUMIFS(AT$13:AT3260,AQ$13:AQ3260,"="&amp;AQ3260),"[x]")</f>
        <v>13964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554</v>
      </c>
      <c r="AU3261" s="94">
        <f>IF(AR3261&gt;0,SUMIFS(AT$13:AT3261,AQ$13:AQ3261,"="&amp;AQ3261),"[x]")</f>
        <v>14518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568</v>
      </c>
      <c r="AU3262" s="94">
        <f>IF(AR3262&gt;0,SUMIFS(AT$13:AT3262,AQ$13:AQ3262,"="&amp;AQ3262),"[x]")</f>
        <v>15086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581</v>
      </c>
      <c r="AU3263" s="94">
        <f>IF(AR3263&gt;0,SUMIFS(AT$13:AT3263,AQ$13:AQ3263,"="&amp;AQ3263),"[x]")</f>
        <v>15667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595</v>
      </c>
      <c r="AU3264" s="94">
        <f>IF(AR3264&gt;0,SUMIFS(AT$13:AT3264,AQ$13:AQ3264,"="&amp;AQ3264),"[x]")</f>
        <v>16262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306</v>
      </c>
      <c r="AU3265" s="94">
        <f>IF(AR3265&gt;0,SUMIFS(AT$13:AT3265,AQ$13:AQ3265,"="&amp;AQ3265),"[x]")</f>
        <v>16568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329</v>
      </c>
      <c r="AU3266" s="94">
        <f>IF(AR3266&gt;0,SUMIFS(AT$13:AT3266,AQ$13:AQ3266,"="&amp;AQ3266),"[x]")</f>
        <v>16897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353</v>
      </c>
      <c r="AU3267" s="94">
        <f>IF(AR3267&gt;0,SUMIFS(AT$13:AT3267,AQ$13:AQ3267,"="&amp;AQ3267),"[x]")</f>
        <v>17250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377</v>
      </c>
      <c r="AU3268" s="94">
        <f>IF(AR3268&gt;0,SUMIFS(AT$13:AT3268,AQ$13:AQ3268,"="&amp;AQ3268),"[x]")</f>
        <v>17627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400</v>
      </c>
      <c r="AU3269" s="94">
        <f>IF(AR3269&gt;0,SUMIFS(AT$13:AT3269,AQ$13:AQ3269,"="&amp;AQ3269),"[x]")</f>
        <v>18027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424</v>
      </c>
      <c r="AU3270" s="94">
        <f>IF(AR3270&gt;0,SUMIFS(AT$13:AT3270,AQ$13:AQ3270,"="&amp;AQ3270),"[x]")</f>
        <v>18451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447</v>
      </c>
      <c r="AU3271" s="94">
        <f>IF(AR3271&gt;0,SUMIFS(AT$13:AT3271,AQ$13:AQ3271,"="&amp;AQ3271),"[x]")</f>
        <v>18898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471</v>
      </c>
      <c r="AU3272" s="94">
        <f>IF(AR3272&gt;0,SUMIFS(AT$13:AT3272,AQ$13:AQ3272,"="&amp;AQ3272),"[x]")</f>
        <v>19369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494</v>
      </c>
      <c r="AU3273" s="94">
        <f>IF(AR3273&gt;0,SUMIFS(AT$13:AT3273,AQ$13:AQ3273,"="&amp;AQ3273),"[x]")</f>
        <v>19863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518</v>
      </c>
      <c r="AU3274" s="94">
        <f>IF(AR3274&gt;0,SUMIFS(AT$13:AT3274,AQ$13:AQ3274,"="&amp;AQ3274),"[x]")</f>
        <v>20381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542</v>
      </c>
      <c r="AU3275" s="94">
        <f>IF(AR3275&gt;0,SUMIFS(AT$13:AT3275,AQ$13:AQ3275,"="&amp;AQ3275),"[x]")</f>
        <v>20923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565</v>
      </c>
      <c r="AU3276" s="94">
        <f>IF(AR3276&gt;0,SUMIFS(AT$13:AT3276,AQ$13:AQ3276,"="&amp;AQ3276),"[x]")</f>
        <v>21488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589</v>
      </c>
      <c r="AU3277" s="94">
        <f>IF(AR3277&gt;0,SUMIFS(AT$13:AT3277,AQ$13:AQ3277,"="&amp;AQ3277),"[x]")</f>
        <v>22077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612</v>
      </c>
      <c r="AU3278" s="94">
        <f>IF(AR3278&gt;0,SUMIFS(AT$13:AT3278,AQ$13:AQ3278,"="&amp;AQ3278),"[x]")</f>
        <v>22689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636</v>
      </c>
      <c r="AU3279" s="94">
        <f>IF(AR3279&gt;0,SUMIFS(AT$13:AT3279,AQ$13:AQ3279,"="&amp;AQ3279),"[x]")</f>
        <v>23325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659</v>
      </c>
      <c r="AU3280" s="94">
        <f>IF(AR3280&gt;0,SUMIFS(AT$13:AT3280,AQ$13:AQ3280,"="&amp;AQ3280),"[x]")</f>
        <v>23984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683</v>
      </c>
      <c r="AU3281" s="94">
        <f>IF(AR3281&gt;0,SUMIFS(AT$13:AT3281,AQ$13:AQ3281,"="&amp;AQ3281),"[x]")</f>
        <v>24667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706</v>
      </c>
      <c r="AU3282" s="94">
        <f>IF(AR3282&gt;0,SUMIFS(AT$13:AT3282,AQ$13:AQ3282,"="&amp;AQ3282),"[x]")</f>
        <v>25373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730</v>
      </c>
      <c r="AU3283" s="94">
        <f>IF(AR3283&gt;0,SUMIFS(AT$13:AT3283,AQ$13:AQ3283,"="&amp;AQ3283),"[x]")</f>
        <v>26103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754</v>
      </c>
      <c r="AU3284" s="94">
        <f>IF(AR3284&gt;0,SUMIFS(AT$13:AT3284,AQ$13:AQ3284,"="&amp;AQ3284),"[x]")</f>
        <v>26857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424</v>
      </c>
      <c r="AU3285" s="94">
        <f>IF(AR3285&gt;0,SUMIFS(AT$13:AT3285,AQ$13:AQ3285,"="&amp;AQ3285),"[x]")</f>
        <v>27281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456</v>
      </c>
      <c r="AU3286" s="94">
        <f>IF(AR3286&gt;0,SUMIFS(AT$13:AT3286,AQ$13:AQ3286,"="&amp;AQ3286),"[x]")</f>
        <v>27737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489</v>
      </c>
      <c r="AU3287" s="94">
        <f>IF(AR3287&gt;0,SUMIFS(AT$13:AT3287,AQ$13:AQ3287,"="&amp;AQ3287),"[x]")</f>
        <v>28226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522</v>
      </c>
      <c r="AU3288" s="94">
        <f>IF(AR3288&gt;0,SUMIFS(AT$13:AT3288,AQ$13:AQ3288,"="&amp;AQ3288),"[x]")</f>
        <v>28748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554</v>
      </c>
      <c r="AU3289" s="94">
        <f>IF(AR3289&gt;0,SUMIFS(AT$13:AT3289,AQ$13:AQ3289,"="&amp;AQ3289),"[x]")</f>
        <v>29302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587</v>
      </c>
      <c r="AU3290" s="94">
        <f>IF(AR3290&gt;0,SUMIFS(AT$13:AT3290,AQ$13:AQ3290,"="&amp;AQ3290),"[x]")</f>
        <v>29889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620</v>
      </c>
      <c r="AU3291" s="94">
        <f>IF(AR3291&gt;0,SUMIFS(AT$13:AT3291,AQ$13:AQ3291,"="&amp;AQ3291),"[x]")</f>
        <v>30509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652</v>
      </c>
      <c r="AU3292" s="94">
        <f>IF(AR3292&gt;0,SUMIFS(AT$13:AT3292,AQ$13:AQ3292,"="&amp;AQ3292),"[x]")</f>
        <v>31161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685</v>
      </c>
      <c r="AU3293" s="94">
        <f>IF(AR3293&gt;0,SUMIFS(AT$13:AT3293,AQ$13:AQ3293,"="&amp;AQ3293),"[x]")</f>
        <v>31846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717</v>
      </c>
      <c r="AU3294" s="94">
        <f>IF(AR3294&gt;0,SUMIFS(AT$13:AT3294,AQ$13:AQ3294,"="&amp;AQ3294),"[x]")</f>
        <v>32563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750</v>
      </c>
      <c r="AU3295" s="94">
        <f>IF(AR3295&gt;0,SUMIFS(AT$13:AT3295,AQ$13:AQ3295,"="&amp;AQ3295),"[x]")</f>
        <v>33313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783</v>
      </c>
      <c r="AU3296" s="94">
        <f>IF(AR3296&gt;0,SUMIFS(AT$13:AT3296,AQ$13:AQ3296,"="&amp;AQ3296),"[x]")</f>
        <v>34096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815</v>
      </c>
      <c r="AU3297" s="94">
        <f>IF(AR3297&gt;0,SUMIFS(AT$13:AT3297,AQ$13:AQ3297,"="&amp;AQ3297),"[x]")</f>
        <v>34911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848</v>
      </c>
      <c r="AU3298" s="94">
        <f>IF(AR3298&gt;0,SUMIFS(AT$13:AT3298,AQ$13:AQ3298,"="&amp;AQ3298),"[x]")</f>
        <v>35759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881</v>
      </c>
      <c r="AU3299" s="94">
        <f>IF(AR3299&gt;0,SUMIFS(AT$13:AT3299,AQ$13:AQ3299,"="&amp;AQ3299),"[x]")</f>
        <v>36640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913</v>
      </c>
      <c r="AU3300" s="94">
        <f>IF(AR3300&gt;0,SUMIFS(AT$13:AT3300,AQ$13:AQ3300,"="&amp;AQ3300),"[x]")</f>
        <v>37553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946</v>
      </c>
      <c r="AU3301" s="94">
        <f>IF(AR3301&gt;0,SUMIFS(AT$13:AT3301,AQ$13:AQ3301,"="&amp;AQ3301),"[x]")</f>
        <v>38499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979</v>
      </c>
      <c r="AU3302" s="94">
        <f>IF(AR3302&gt;0,SUMIFS(AT$13:AT3302,AQ$13:AQ3302,"="&amp;AQ3302),"[x]")</f>
        <v>39478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1011</v>
      </c>
      <c r="AU3303" s="94">
        <f>IF(AR3303&gt;0,SUMIFS(AT$13:AT3303,AQ$13:AQ3303,"="&amp;AQ3303),"[x]")</f>
        <v>40489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1044</v>
      </c>
      <c r="AU3304" s="94">
        <f>IF(AR3304&gt;0,SUMIFS(AT$13:AT3304,AQ$13:AQ3304,"="&amp;AQ3304),"[x]")</f>
        <v>41533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621</v>
      </c>
      <c r="AU3305" s="94">
        <f>IF(AR3305&gt;0,SUMIFS(AT$13:AT3305,AQ$13:AQ3305,"="&amp;AQ3305),"[x]")</f>
        <v>42154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654</v>
      </c>
      <c r="AU3306" s="94">
        <f>IF(AR3306&gt;0,SUMIFS(AT$13:AT3306,AQ$13:AQ3306,"="&amp;AQ3306),"[x]")</f>
        <v>42808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687</v>
      </c>
      <c r="AU3307" s="94">
        <f>IF(AR3307&gt;0,SUMIFS(AT$13:AT3307,AQ$13:AQ3307,"="&amp;AQ3307),"[x]")</f>
        <v>43495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720</v>
      </c>
      <c r="AU3308" s="94">
        <f>IF(AR3308&gt;0,SUMIFS(AT$13:AT3308,AQ$13:AQ3308,"="&amp;AQ3308),"[x]")</f>
        <v>44215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752</v>
      </c>
      <c r="AU3309" s="94">
        <f>IF(AR3309&gt;0,SUMIFS(AT$13:AT3309,AQ$13:AQ3309,"="&amp;AQ3309),"[x]")</f>
        <v>44967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785</v>
      </c>
      <c r="AU3310" s="94">
        <f>IF(AR3310&gt;0,SUMIFS(AT$13:AT3310,AQ$13:AQ3310,"="&amp;AQ3310),"[x]")</f>
        <v>45752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818</v>
      </c>
      <c r="AU3311" s="94">
        <f>IF(AR3311&gt;0,SUMIFS(AT$13:AT3311,AQ$13:AQ3311,"="&amp;AQ3311),"[x]")</f>
        <v>46570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850</v>
      </c>
      <c r="AU3312" s="94">
        <f>IF(AR3312&gt;0,SUMIFS(AT$13:AT3312,AQ$13:AQ3312,"="&amp;AQ3312),"[x]")</f>
        <v>47420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883</v>
      </c>
      <c r="AU3313" s="94">
        <f>IF(AR3313&gt;0,SUMIFS(AT$13:AT3313,AQ$13:AQ3313,"="&amp;AQ3313),"[x]")</f>
        <v>48303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916</v>
      </c>
      <c r="AU3314" s="94">
        <f>IF(AR3314&gt;0,SUMIFS(AT$13:AT3314,AQ$13:AQ3314,"="&amp;AQ3314),"[x]")</f>
        <v>49219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949</v>
      </c>
      <c r="AU3315" s="94">
        <f>IF(AR3315&gt;0,SUMIFS(AT$13:AT3315,AQ$13:AQ3315,"="&amp;AQ3315),"[x]")</f>
        <v>50168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981</v>
      </c>
      <c r="AU3316" s="94">
        <f>IF(AR3316&gt;0,SUMIFS(AT$13:AT3316,AQ$13:AQ3316,"="&amp;AQ3316),"[x]")</f>
        <v>51149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1014</v>
      </c>
      <c r="AU3317" s="94">
        <f>IF(AR3317&gt;0,SUMIFS(AT$13:AT3317,AQ$13:AQ3317,"="&amp;AQ3317),"[x]")</f>
        <v>52163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1047</v>
      </c>
      <c r="AU3318" s="94">
        <f>IF(AR3318&gt;0,SUMIFS(AT$13:AT3318,AQ$13:AQ3318,"="&amp;AQ3318),"[x]")</f>
        <v>53210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1080</v>
      </c>
      <c r="AU3319" s="94">
        <f>IF(AR3319&gt;0,SUMIFS(AT$13:AT3319,AQ$13:AQ3319,"="&amp;AQ3319),"[x]")</f>
        <v>54290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1112</v>
      </c>
      <c r="AU3320" s="94">
        <f>IF(AR3320&gt;0,SUMIFS(AT$13:AT3320,AQ$13:AQ3320,"="&amp;AQ3320),"[x]")</f>
        <v>55402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1145</v>
      </c>
      <c r="AU3321" s="94">
        <f>IF(AR3321&gt;0,SUMIFS(AT$13:AT3321,AQ$13:AQ3321,"="&amp;AQ3321),"[x]")</f>
        <v>56547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1178</v>
      </c>
      <c r="AU3322" s="94">
        <f>IF(AR3322&gt;0,SUMIFS(AT$13:AT3322,AQ$13:AQ3322,"="&amp;AQ3322),"[x]")</f>
        <v>57725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1211</v>
      </c>
      <c r="AU3323" s="94">
        <f>IF(AR3323&gt;0,SUMIFS(AT$13:AT3323,AQ$13:AQ3323,"="&amp;AQ3323),"[x]")</f>
        <v>58936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1243</v>
      </c>
      <c r="AU3324" s="94">
        <f>IF(AR3324&gt;0,SUMIFS(AT$13:AT3324,AQ$13:AQ3324,"="&amp;AQ3324),"[x]")</f>
        <v>60179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1276</v>
      </c>
      <c r="AU3325" s="94">
        <f>IF(AR3325&gt;0,SUMIFS(AT$13:AT3325,AQ$13:AQ3325,"="&amp;AQ3325),"[x]")</f>
        <v>61455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1309</v>
      </c>
      <c r="AU3326" s="94">
        <f>IF(AR3326&gt;0,SUMIFS(AT$13:AT3326,AQ$13:AQ3326,"="&amp;AQ3326),"[x]")</f>
        <v>62764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1341</v>
      </c>
      <c r="AU3327" s="94">
        <f>IF(AR3327&gt;0,SUMIFS(AT$13:AT3327,AQ$13:AQ3327,"="&amp;AQ3327),"[x]")</f>
        <v>64105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1374</v>
      </c>
      <c r="AU3328" s="94">
        <f>IF(AR3328&gt;0,SUMIFS(AT$13:AT3328,AQ$13:AQ3328,"="&amp;AQ3328),"[x]")</f>
        <v>65479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1407</v>
      </c>
      <c r="AU3329" s="94">
        <f>IF(AR3329&gt;0,SUMIFS(AT$13:AT3329,AQ$13:AQ3329,"="&amp;AQ3329),"[x]")</f>
        <v>66886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1440</v>
      </c>
      <c r="AU3330" s="94">
        <f>IF(AR3330&gt;0,SUMIFS(AT$13:AT3330,AQ$13:AQ3330,"="&amp;AQ3330),"[x]")</f>
        <v>68326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1472</v>
      </c>
      <c r="AU3331" s="94">
        <f>IF(AR3331&gt;0,SUMIFS(AT$13:AT3331,AQ$13:AQ3331,"="&amp;AQ3331),"[x]")</f>
        <v>69798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1505</v>
      </c>
      <c r="AU3332" s="94">
        <f>IF(AR3332&gt;0,SUMIFS(AT$13:AT3332,AQ$13:AQ3332,"="&amp;AQ3332),"[x]")</f>
        <v>71303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1538</v>
      </c>
      <c r="AU3333" s="94">
        <f>IF(AR3333&gt;0,SUMIFS(AT$13:AT3333,AQ$13:AQ3333,"="&amp;AQ3333),"[x]")</f>
        <v>72841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1571</v>
      </c>
      <c r="AU3334" s="94">
        <f>IF(AR3334&gt;0,SUMIFS(AT$13:AT3334,AQ$13:AQ3334,"="&amp;AQ3334),"[x]")</f>
        <v>74412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4</v>
      </c>
      <c r="AU3336" s="94">
        <f>IF(AR3336&gt;0,SUMIFS(AT$13:AT3336,AQ$13:AQ3336,"="&amp;AQ3336),"[x]")</f>
        <v>4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9</v>
      </c>
      <c r="AU3337" s="94">
        <f>IF(AR3337&gt;0,SUMIFS(AT$13:AT3337,AQ$13:AQ3337,"="&amp;AQ3337),"[x]")</f>
        <v>13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13</v>
      </c>
      <c r="AU3338" s="94">
        <f>IF(AR3338&gt;0,SUMIFS(AT$13:AT3338,AQ$13:AQ3338,"="&amp;AQ3338),"[x]")</f>
        <v>26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18</v>
      </c>
      <c r="AU3339" s="94">
        <f>IF(AR3339&gt;0,SUMIFS(AT$13:AT3339,AQ$13:AQ3339,"="&amp;AQ3339),"[x]")</f>
        <v>44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22</v>
      </c>
      <c r="AU3340" s="94">
        <f>IF(AR3340&gt;0,SUMIFS(AT$13:AT3340,AQ$13:AQ3340,"="&amp;AQ3340),"[x]")</f>
        <v>66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27</v>
      </c>
      <c r="AU3341" s="94">
        <f>IF(AR3341&gt;0,SUMIFS(AT$13:AT3341,AQ$13:AQ3341,"="&amp;AQ3341),"[x]")</f>
        <v>93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31</v>
      </c>
      <c r="AU3342" s="94">
        <f>IF(AR3342&gt;0,SUMIFS(AT$13:AT3342,AQ$13:AQ3342,"="&amp;AQ3342),"[x]")</f>
        <v>124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36</v>
      </c>
      <c r="AU3343" s="94">
        <f>IF(AR3343&gt;0,SUMIFS(AT$13:AT3343,AQ$13:AQ3343,"="&amp;AQ3343),"[x]")</f>
        <v>160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41</v>
      </c>
      <c r="AU3344" s="94">
        <f>IF(AR3344&gt;0,SUMIFS(AT$13:AT3344,AQ$13:AQ3344,"="&amp;AQ3344),"[x]")</f>
        <v>201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45</v>
      </c>
      <c r="AU3345" s="94">
        <f>IF(AR3345&gt;0,SUMIFS(AT$13:AT3345,AQ$13:AQ3345,"="&amp;AQ3345),"[x]")</f>
        <v>246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50</v>
      </c>
      <c r="AU3346" s="94">
        <f>IF(AR3346&gt;0,SUMIFS(AT$13:AT3346,AQ$13:AQ3346,"="&amp;AQ3346),"[x]")</f>
        <v>296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54</v>
      </c>
      <c r="AU3347" s="94">
        <f>IF(AR3347&gt;0,SUMIFS(AT$13:AT3347,AQ$13:AQ3347,"="&amp;AQ3347),"[x]")</f>
        <v>350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59</v>
      </c>
      <c r="AU3348" s="94">
        <f>IF(AR3348&gt;0,SUMIFS(AT$13:AT3348,AQ$13:AQ3348,"="&amp;AQ3348),"[x]")</f>
        <v>409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63</v>
      </c>
      <c r="AU3349" s="94">
        <f>IF(AR3349&gt;0,SUMIFS(AT$13:AT3349,AQ$13:AQ3349,"="&amp;AQ3349),"[x]")</f>
        <v>472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68</v>
      </c>
      <c r="AU3350" s="94">
        <f>IF(AR3350&gt;0,SUMIFS(AT$13:AT3350,AQ$13:AQ3350,"="&amp;AQ3350),"[x]")</f>
        <v>540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73</v>
      </c>
      <c r="AU3351" s="94">
        <f>IF(AR3351&gt;0,SUMIFS(AT$13:AT3351,AQ$13:AQ3351,"="&amp;AQ3351),"[x]")</f>
        <v>613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77</v>
      </c>
      <c r="AU3352" s="94">
        <f>IF(AR3352&gt;0,SUMIFS(AT$13:AT3352,AQ$13:AQ3352,"="&amp;AQ3352),"[x]")</f>
        <v>690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82</v>
      </c>
      <c r="AU3353" s="94">
        <f>IF(AR3353&gt;0,SUMIFS(AT$13:AT3353,AQ$13:AQ3353,"="&amp;AQ3353),"[x]")</f>
        <v>772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86</v>
      </c>
      <c r="AU3354" s="94">
        <f>IF(AR3354&gt;0,SUMIFS(AT$13:AT3354,AQ$13:AQ3354,"="&amp;AQ3354),"[x]")</f>
        <v>858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91</v>
      </c>
      <c r="AU3355" s="94">
        <f>IF(AR3355&gt;0,SUMIFS(AT$13:AT3355,AQ$13:AQ3355,"="&amp;AQ3355),"[x]")</f>
        <v>949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95</v>
      </c>
      <c r="AU3356" s="94">
        <f>IF(AR3356&gt;0,SUMIFS(AT$13:AT3356,AQ$13:AQ3356,"="&amp;AQ3356),"[x]")</f>
        <v>1044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100</v>
      </c>
      <c r="AU3357" s="94">
        <f>IF(AR3357&gt;0,SUMIFS(AT$13:AT3357,AQ$13:AQ3357,"="&amp;AQ3357),"[x]")</f>
        <v>1144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104</v>
      </c>
      <c r="AU3358" s="94">
        <f>IF(AR3358&gt;0,SUMIFS(AT$13:AT3358,AQ$13:AQ3358,"="&amp;AQ3358),"[x]")</f>
        <v>1248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109</v>
      </c>
      <c r="AU3359" s="94">
        <f>IF(AR3359&gt;0,SUMIFS(AT$13:AT3359,AQ$13:AQ3359,"="&amp;AQ3359),"[x]")</f>
        <v>1357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114</v>
      </c>
      <c r="AU3360" s="94">
        <f>IF(AR3360&gt;0,SUMIFS(AT$13:AT3360,AQ$13:AQ3360,"="&amp;AQ3360),"[x]")</f>
        <v>1471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118</v>
      </c>
      <c r="AU3361" s="94">
        <f>IF(AR3361&gt;0,SUMIFS(AT$13:AT3361,AQ$13:AQ3361,"="&amp;AQ3361),"[x]")</f>
        <v>1589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123</v>
      </c>
      <c r="AU3362" s="94">
        <f>IF(AR3362&gt;0,SUMIFS(AT$13:AT3362,AQ$13:AQ3362,"="&amp;AQ3362),"[x]")</f>
        <v>1712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127</v>
      </c>
      <c r="AU3363" s="94">
        <f>IF(AR3363&gt;0,SUMIFS(AT$13:AT3363,AQ$13:AQ3363,"="&amp;AQ3363),"[x]")</f>
        <v>1839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132</v>
      </c>
      <c r="AU3364" s="94">
        <f>IF(AR3364&gt;0,SUMIFS(AT$13:AT3364,AQ$13:AQ3364,"="&amp;AQ3364),"[x]")</f>
        <v>1971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136</v>
      </c>
      <c r="AU3365" s="94">
        <f>IF(AR3365&gt;0,SUMIFS(AT$13:AT3365,AQ$13:AQ3365,"="&amp;AQ3365),"[x]")</f>
        <v>2107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141</v>
      </c>
      <c r="AU3366" s="94">
        <f>IF(AR3366&gt;0,SUMIFS(AT$13:AT3366,AQ$13:AQ3366,"="&amp;AQ3366),"[x]")</f>
        <v>2248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146</v>
      </c>
      <c r="AU3367" s="94">
        <f>IF(AR3367&gt;0,SUMIFS(AT$13:AT3367,AQ$13:AQ3367,"="&amp;AQ3367),"[x]")</f>
        <v>2394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150</v>
      </c>
      <c r="AU3368" s="94">
        <f>IF(AR3368&gt;0,SUMIFS(AT$13:AT3368,AQ$13:AQ3368,"="&amp;AQ3368),"[x]")</f>
        <v>2544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155</v>
      </c>
      <c r="AU3369" s="94">
        <f>IF(AR3369&gt;0,SUMIFS(AT$13:AT3369,AQ$13:AQ3369,"="&amp;AQ3369),"[x]")</f>
        <v>2699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159</v>
      </c>
      <c r="AU3370" s="94">
        <f>IF(AR3370&gt;0,SUMIFS(AT$13:AT3370,AQ$13:AQ3370,"="&amp;AQ3370),"[x]")</f>
        <v>2858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164</v>
      </c>
      <c r="AU3371" s="94">
        <f>IF(AR3371&gt;0,SUMIFS(AT$13:AT3371,AQ$13:AQ3371,"="&amp;AQ3371),"[x]")</f>
        <v>3022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168</v>
      </c>
      <c r="AU3372" s="94">
        <f>IF(AR3372&gt;0,SUMIFS(AT$13:AT3372,AQ$13:AQ3372,"="&amp;AQ3372),"[x]")</f>
        <v>3190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173</v>
      </c>
      <c r="AU3373" s="94">
        <f>IF(AR3373&gt;0,SUMIFS(AT$13:AT3373,AQ$13:AQ3373,"="&amp;AQ3373),"[x]")</f>
        <v>3363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178</v>
      </c>
      <c r="AU3374" s="94">
        <f>IF(AR3374&gt;0,SUMIFS(AT$13:AT3374,AQ$13:AQ3374,"="&amp;AQ3374),"[x]")</f>
        <v>3541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182</v>
      </c>
      <c r="AU3375" s="94">
        <f>IF(AR3375&gt;0,SUMIFS(AT$13:AT3375,AQ$13:AQ3375,"="&amp;AQ3375),"[x]")</f>
        <v>3723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83</v>
      </c>
      <c r="AU3376" s="94">
        <f>IF(AR3376&gt;0,SUMIFS(AT$13:AT3376,AQ$13:AQ3376,"="&amp;AQ3376),"[x]")</f>
        <v>3806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99</v>
      </c>
      <c r="AU3377" s="94">
        <f>IF(AR3377&gt;0,SUMIFS(AT$13:AT3377,AQ$13:AQ3377,"="&amp;AQ3377),"[x]")</f>
        <v>3905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116</v>
      </c>
      <c r="AU3378" s="94">
        <f>IF(AR3378&gt;0,SUMIFS(AT$13:AT3378,AQ$13:AQ3378,"="&amp;AQ3378),"[x]")</f>
        <v>4021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133</v>
      </c>
      <c r="AU3379" s="94">
        <f>IF(AR3379&gt;0,SUMIFS(AT$13:AT3379,AQ$13:AQ3379,"="&amp;AQ3379),"[x]")</f>
        <v>4154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149</v>
      </c>
      <c r="AU3380" s="94">
        <f>IF(AR3380&gt;0,SUMIFS(AT$13:AT3380,AQ$13:AQ3380,"="&amp;AQ3380),"[x]")</f>
        <v>4303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166</v>
      </c>
      <c r="AU3381" s="94">
        <f>IF(AR3381&gt;0,SUMIFS(AT$13:AT3381,AQ$13:AQ3381,"="&amp;AQ3381),"[x]")</f>
        <v>4469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183</v>
      </c>
      <c r="AU3382" s="94">
        <f>IF(AR3382&gt;0,SUMIFS(AT$13:AT3382,AQ$13:AQ3382,"="&amp;AQ3382),"[x]")</f>
        <v>4652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199</v>
      </c>
      <c r="AU3383" s="94">
        <f>IF(AR3383&gt;0,SUMIFS(AT$13:AT3383,AQ$13:AQ3383,"="&amp;AQ3383),"[x]")</f>
        <v>4851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216</v>
      </c>
      <c r="AU3384" s="94">
        <f>IF(AR3384&gt;0,SUMIFS(AT$13:AT3384,AQ$13:AQ3384,"="&amp;AQ3384),"[x]")</f>
        <v>5067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233</v>
      </c>
      <c r="AU3385" s="94">
        <f>IF(AR3385&gt;0,SUMIFS(AT$13:AT3385,AQ$13:AQ3385,"="&amp;AQ3385),"[x]")</f>
        <v>5300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249</v>
      </c>
      <c r="AU3386" s="94">
        <f>IF(AR3386&gt;0,SUMIFS(AT$13:AT3386,AQ$13:AQ3386,"="&amp;AQ3386),"[x]")</f>
        <v>5549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266</v>
      </c>
      <c r="AU3387" s="94">
        <f>IF(AR3387&gt;0,SUMIFS(AT$13:AT3387,AQ$13:AQ3387,"="&amp;AQ3387),"[x]")</f>
        <v>5815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283</v>
      </c>
      <c r="AU3388" s="94">
        <f>IF(AR3388&gt;0,SUMIFS(AT$13:AT3388,AQ$13:AQ3388,"="&amp;AQ3388),"[x]")</f>
        <v>6098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299</v>
      </c>
      <c r="AU3389" s="94">
        <f>IF(AR3389&gt;0,SUMIFS(AT$13:AT3389,AQ$13:AQ3389,"="&amp;AQ3389),"[x]")</f>
        <v>6397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316</v>
      </c>
      <c r="AU3390" s="94">
        <f>IF(AR3390&gt;0,SUMIFS(AT$13:AT3390,AQ$13:AQ3390,"="&amp;AQ3390),"[x]")</f>
        <v>6713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333</v>
      </c>
      <c r="AU3391" s="94">
        <f>IF(AR3391&gt;0,SUMIFS(AT$13:AT3391,AQ$13:AQ3391,"="&amp;AQ3391),"[x]")</f>
        <v>7046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349</v>
      </c>
      <c r="AU3392" s="94">
        <f>IF(AR3392&gt;0,SUMIFS(AT$13:AT3392,AQ$13:AQ3392,"="&amp;AQ3392),"[x]")</f>
        <v>7395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366</v>
      </c>
      <c r="AU3393" s="94">
        <f>IF(AR3393&gt;0,SUMIFS(AT$13:AT3393,AQ$13:AQ3393,"="&amp;AQ3393),"[x]")</f>
        <v>7761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383</v>
      </c>
      <c r="AU3394" s="94">
        <f>IF(AR3394&gt;0,SUMIFS(AT$13:AT3394,AQ$13:AQ3394,"="&amp;AQ3394),"[x]")</f>
        <v>8144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399</v>
      </c>
      <c r="AU3395" s="94">
        <f>IF(AR3395&gt;0,SUMIFS(AT$13:AT3395,AQ$13:AQ3395,"="&amp;AQ3395),"[x]")</f>
        <v>8543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416</v>
      </c>
      <c r="AU3396" s="94">
        <f>IF(AR3396&gt;0,SUMIFS(AT$13:AT3396,AQ$13:AQ3396,"="&amp;AQ3396),"[x]")</f>
        <v>8959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433</v>
      </c>
      <c r="AU3397" s="94">
        <f>IF(AR3397&gt;0,SUMIFS(AT$13:AT3397,AQ$13:AQ3397,"="&amp;AQ3397),"[x]")</f>
        <v>9392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449</v>
      </c>
      <c r="AU3398" s="94">
        <f>IF(AR3398&gt;0,SUMIFS(AT$13:AT3398,AQ$13:AQ3398,"="&amp;AQ3398),"[x]")</f>
        <v>9841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466</v>
      </c>
      <c r="AU3399" s="94">
        <f>IF(AR3399&gt;0,SUMIFS(AT$13:AT3399,AQ$13:AQ3399,"="&amp;AQ3399),"[x]")</f>
        <v>10307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483</v>
      </c>
      <c r="AU3400" s="94">
        <f>IF(AR3400&gt;0,SUMIFS(AT$13:AT3400,AQ$13:AQ3400,"="&amp;AQ3400),"[x]")</f>
        <v>10790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499</v>
      </c>
      <c r="AU3401" s="94">
        <f>IF(AR3401&gt;0,SUMIFS(AT$13:AT3401,AQ$13:AQ3401,"="&amp;AQ3401),"[x]")</f>
        <v>11289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516</v>
      </c>
      <c r="AU3402" s="94">
        <f>IF(AR3402&gt;0,SUMIFS(AT$13:AT3402,AQ$13:AQ3402,"="&amp;AQ3402),"[x]")</f>
        <v>11805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532</v>
      </c>
      <c r="AU3403" s="94">
        <f>IF(AR3403&gt;0,SUMIFS(AT$13:AT3403,AQ$13:AQ3403,"="&amp;AQ3403),"[x]")</f>
        <v>12337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549</v>
      </c>
      <c r="AU3404" s="94">
        <f>IF(AR3404&gt;0,SUMIFS(AT$13:AT3404,AQ$13:AQ3404,"="&amp;AQ3404),"[x]")</f>
        <v>12886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566</v>
      </c>
      <c r="AU3405" s="94">
        <f>IF(AR3405&gt;0,SUMIFS(AT$13:AT3405,AQ$13:AQ3405,"="&amp;AQ3405),"[x]")</f>
        <v>13452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582</v>
      </c>
      <c r="AU3406" s="94">
        <f>IF(AR3406&gt;0,SUMIFS(AT$13:AT3406,AQ$13:AQ3406,"="&amp;AQ3406),"[x]")</f>
        <v>14034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599</v>
      </c>
      <c r="AU3407" s="94">
        <f>IF(AR3407&gt;0,SUMIFS(AT$13:AT3407,AQ$13:AQ3407,"="&amp;AQ3407),"[x]")</f>
        <v>14633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616</v>
      </c>
      <c r="AU3408" s="94">
        <f>IF(AR3408&gt;0,SUMIFS(AT$13:AT3408,AQ$13:AQ3408,"="&amp;AQ3408),"[x]")</f>
        <v>15249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632</v>
      </c>
      <c r="AU3409" s="94">
        <f>IF(AR3409&gt;0,SUMIFS(AT$13:AT3409,AQ$13:AQ3409,"="&amp;AQ3409),"[x]")</f>
        <v>15881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649</v>
      </c>
      <c r="AU3410" s="94">
        <f>IF(AR3410&gt;0,SUMIFS(AT$13:AT3410,AQ$13:AQ3410,"="&amp;AQ3410),"[x]")</f>
        <v>16530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666</v>
      </c>
      <c r="AU3411" s="94">
        <f>IF(AR3411&gt;0,SUMIFS(AT$13:AT3411,AQ$13:AQ3411,"="&amp;AQ3411),"[x]")</f>
        <v>17196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682</v>
      </c>
      <c r="AU3412" s="94">
        <f>IF(AR3412&gt;0,SUMIFS(AT$13:AT3412,AQ$13:AQ3412,"="&amp;AQ3412),"[x]")</f>
        <v>17878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699</v>
      </c>
      <c r="AU3413" s="94">
        <f>IF(AR3413&gt;0,SUMIFS(AT$13:AT3413,AQ$13:AQ3413,"="&amp;AQ3413),"[x]")</f>
        <v>18577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716</v>
      </c>
      <c r="AU3414" s="94">
        <f>IF(AR3414&gt;0,SUMIFS(AT$13:AT3414,AQ$13:AQ3414,"="&amp;AQ3414),"[x]")</f>
        <v>19293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732</v>
      </c>
      <c r="AU3415" s="94">
        <f>IF(AR3415&gt;0,SUMIFS(AT$13:AT3415,AQ$13:AQ3415,"="&amp;AQ3415),"[x]")</f>
        <v>20025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377</v>
      </c>
      <c r="AU3416" s="94">
        <f>IF(AR3416&gt;0,SUMIFS(AT$13:AT3416,AQ$13:AQ3416,"="&amp;AQ3416),"[x]")</f>
        <v>20402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406</v>
      </c>
      <c r="AU3417" s="94">
        <f>IF(AR3417&gt;0,SUMIFS(AT$13:AT3417,AQ$13:AQ3417,"="&amp;AQ3417),"[x]")</f>
        <v>20808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435</v>
      </c>
      <c r="AU3418" s="94">
        <f>IF(AR3418&gt;0,SUMIFS(AT$13:AT3418,AQ$13:AQ3418,"="&amp;AQ3418),"[x]")</f>
        <v>21243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464</v>
      </c>
      <c r="AU3419" s="94">
        <f>IF(AR3419&gt;0,SUMIFS(AT$13:AT3419,AQ$13:AQ3419,"="&amp;AQ3419),"[x]")</f>
        <v>21707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493</v>
      </c>
      <c r="AU3420" s="94">
        <f>IF(AR3420&gt;0,SUMIFS(AT$13:AT3420,AQ$13:AQ3420,"="&amp;AQ3420),"[x]")</f>
        <v>22200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522</v>
      </c>
      <c r="AU3421" s="94">
        <f>IF(AR3421&gt;0,SUMIFS(AT$13:AT3421,AQ$13:AQ3421,"="&amp;AQ3421),"[x]")</f>
        <v>22722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551</v>
      </c>
      <c r="AU3422" s="94">
        <f>IF(AR3422&gt;0,SUMIFS(AT$13:AT3422,AQ$13:AQ3422,"="&amp;AQ3422),"[x]")</f>
        <v>23273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580</v>
      </c>
      <c r="AU3423" s="94">
        <f>IF(AR3423&gt;0,SUMIFS(AT$13:AT3423,AQ$13:AQ3423,"="&amp;AQ3423),"[x]")</f>
        <v>23853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609</v>
      </c>
      <c r="AU3424" s="94">
        <f>IF(AR3424&gt;0,SUMIFS(AT$13:AT3424,AQ$13:AQ3424,"="&amp;AQ3424),"[x]")</f>
        <v>24462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638</v>
      </c>
      <c r="AU3425" s="94">
        <f>IF(AR3425&gt;0,SUMIFS(AT$13:AT3425,AQ$13:AQ3425,"="&amp;AQ3425),"[x]")</f>
        <v>25100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667</v>
      </c>
      <c r="AU3426" s="94">
        <f>IF(AR3426&gt;0,SUMIFS(AT$13:AT3426,AQ$13:AQ3426,"="&amp;AQ3426),"[x]")</f>
        <v>25767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696</v>
      </c>
      <c r="AU3427" s="94">
        <f>IF(AR3427&gt;0,SUMIFS(AT$13:AT3427,AQ$13:AQ3427,"="&amp;AQ3427),"[x]")</f>
        <v>26463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725</v>
      </c>
      <c r="AU3428" s="94">
        <f>IF(AR3428&gt;0,SUMIFS(AT$13:AT3428,AQ$13:AQ3428,"="&amp;AQ3428),"[x]")</f>
        <v>27188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754</v>
      </c>
      <c r="AU3429" s="94">
        <f>IF(AR3429&gt;0,SUMIFS(AT$13:AT3429,AQ$13:AQ3429,"="&amp;AQ3429),"[x]")</f>
        <v>27942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783</v>
      </c>
      <c r="AU3430" s="94">
        <f>IF(AR3430&gt;0,SUMIFS(AT$13:AT3430,AQ$13:AQ3430,"="&amp;AQ3430),"[x]")</f>
        <v>28725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812</v>
      </c>
      <c r="AU3431" s="94">
        <f>IF(AR3431&gt;0,SUMIFS(AT$13:AT3431,AQ$13:AQ3431,"="&amp;AQ3431),"[x]")</f>
        <v>29537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841</v>
      </c>
      <c r="AU3432" s="94">
        <f>IF(AR3432&gt;0,SUMIFS(AT$13:AT3432,AQ$13:AQ3432,"="&amp;AQ3432),"[x]")</f>
        <v>30378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870</v>
      </c>
      <c r="AU3433" s="94">
        <f>IF(AR3433&gt;0,SUMIFS(AT$13:AT3433,AQ$13:AQ3433,"="&amp;AQ3433),"[x]")</f>
        <v>31248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899</v>
      </c>
      <c r="AU3434" s="94">
        <f>IF(AR3434&gt;0,SUMIFS(AT$13:AT3434,AQ$13:AQ3434,"="&amp;AQ3434),"[x]")</f>
        <v>32147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928</v>
      </c>
      <c r="AU3435" s="94">
        <f>IF(AR3435&gt;0,SUMIFS(AT$13:AT3435,AQ$13:AQ3435,"="&amp;AQ3435),"[x]")</f>
        <v>33075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522</v>
      </c>
      <c r="AU3436" s="94">
        <f>IF(AR3436&gt;0,SUMIFS(AT$13:AT3436,AQ$13:AQ3436,"="&amp;AQ3436),"[x]")</f>
        <v>33597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562</v>
      </c>
      <c r="AU3437" s="94">
        <f>IF(AR3437&gt;0,SUMIFS(AT$13:AT3437,AQ$13:AQ3437,"="&amp;AQ3437),"[x]")</f>
        <v>34159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602</v>
      </c>
      <c r="AU3438" s="94">
        <f>IF(AR3438&gt;0,SUMIFS(AT$13:AT3438,AQ$13:AQ3438,"="&amp;AQ3438),"[x]")</f>
        <v>34761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642</v>
      </c>
      <c r="AU3439" s="94">
        <f>IF(AR3439&gt;0,SUMIFS(AT$13:AT3439,AQ$13:AQ3439,"="&amp;AQ3439),"[x]")</f>
        <v>35403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682</v>
      </c>
      <c r="AU3440" s="94">
        <f>IF(AR3440&gt;0,SUMIFS(AT$13:AT3440,AQ$13:AQ3440,"="&amp;AQ3440),"[x]")</f>
        <v>36085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722</v>
      </c>
      <c r="AU3441" s="94">
        <f>IF(AR3441&gt;0,SUMIFS(AT$13:AT3441,AQ$13:AQ3441,"="&amp;AQ3441),"[x]")</f>
        <v>36807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763</v>
      </c>
      <c r="AU3442" s="94">
        <f>IF(AR3442&gt;0,SUMIFS(AT$13:AT3442,AQ$13:AQ3442,"="&amp;AQ3442),"[x]")</f>
        <v>37570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803</v>
      </c>
      <c r="AU3443" s="94">
        <f>IF(AR3443&gt;0,SUMIFS(AT$13:AT3443,AQ$13:AQ3443,"="&amp;AQ3443),"[x]")</f>
        <v>38373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843</v>
      </c>
      <c r="AU3444" s="94">
        <f>IF(AR3444&gt;0,SUMIFS(AT$13:AT3444,AQ$13:AQ3444,"="&amp;AQ3444),"[x]")</f>
        <v>39216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883</v>
      </c>
      <c r="AU3445" s="94">
        <f>IF(AR3445&gt;0,SUMIFS(AT$13:AT3445,AQ$13:AQ3445,"="&amp;AQ3445),"[x]")</f>
        <v>40099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923</v>
      </c>
      <c r="AU3446" s="94">
        <f>IF(AR3446&gt;0,SUMIFS(AT$13:AT3446,AQ$13:AQ3446,"="&amp;AQ3446),"[x]")</f>
        <v>41022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963</v>
      </c>
      <c r="AU3447" s="94">
        <f>IF(AR3447&gt;0,SUMIFS(AT$13:AT3447,AQ$13:AQ3447,"="&amp;AQ3447),"[x]")</f>
        <v>41985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1004</v>
      </c>
      <c r="AU3448" s="94">
        <f>IF(AR3448&gt;0,SUMIFS(AT$13:AT3448,AQ$13:AQ3448,"="&amp;AQ3448),"[x]")</f>
        <v>42989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1044</v>
      </c>
      <c r="AU3449" s="94">
        <f>IF(AR3449&gt;0,SUMIFS(AT$13:AT3449,AQ$13:AQ3449,"="&amp;AQ3449),"[x]")</f>
        <v>44033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1084</v>
      </c>
      <c r="AU3450" s="94">
        <f>IF(AR3450&gt;0,SUMIFS(AT$13:AT3450,AQ$13:AQ3450,"="&amp;AQ3450),"[x]")</f>
        <v>45117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1124</v>
      </c>
      <c r="AU3451" s="94">
        <f>IF(AR3451&gt;0,SUMIFS(AT$13:AT3451,AQ$13:AQ3451,"="&amp;AQ3451),"[x]")</f>
        <v>46241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1164</v>
      </c>
      <c r="AU3452" s="94">
        <f>IF(AR3452&gt;0,SUMIFS(AT$13:AT3452,AQ$13:AQ3452,"="&amp;AQ3452),"[x]")</f>
        <v>47405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1204</v>
      </c>
      <c r="AU3453" s="94">
        <f>IF(AR3453&gt;0,SUMIFS(AT$13:AT3453,AQ$13:AQ3453,"="&amp;AQ3453),"[x]")</f>
        <v>48609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1245</v>
      </c>
      <c r="AU3454" s="94">
        <f>IF(AR3454&gt;0,SUMIFS(AT$13:AT3454,AQ$13:AQ3454,"="&amp;AQ3454),"[x]")</f>
        <v>49854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1285</v>
      </c>
      <c r="AU3455" s="94">
        <f>IF(AR3455&gt;0,SUMIFS(AT$13:AT3455,AQ$13:AQ3455,"="&amp;AQ3455),"[x]")</f>
        <v>51139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765</v>
      </c>
      <c r="AU3456" s="94">
        <f>IF(AR3456&gt;0,SUMIFS(AT$13:AT3456,AQ$13:AQ3456,"="&amp;AQ3456),"[x]")</f>
        <v>51904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805</v>
      </c>
      <c r="AU3457" s="94">
        <f>IF(AR3457&gt;0,SUMIFS(AT$13:AT3457,AQ$13:AQ3457,"="&amp;AQ3457),"[x]")</f>
        <v>52709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845</v>
      </c>
      <c r="AU3458" s="94">
        <f>IF(AR3458&gt;0,SUMIFS(AT$13:AT3458,AQ$13:AQ3458,"="&amp;AQ3458),"[x]")</f>
        <v>53554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886</v>
      </c>
      <c r="AU3459" s="94">
        <f>IF(AR3459&gt;0,SUMIFS(AT$13:AT3459,AQ$13:AQ3459,"="&amp;AQ3459),"[x]")</f>
        <v>54440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926</v>
      </c>
      <c r="AU3460" s="94">
        <f>IF(AR3460&gt;0,SUMIFS(AT$13:AT3460,AQ$13:AQ3460,"="&amp;AQ3460),"[x]")</f>
        <v>55366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966</v>
      </c>
      <c r="AU3461" s="94">
        <f>IF(AR3461&gt;0,SUMIFS(AT$13:AT3461,AQ$13:AQ3461,"="&amp;AQ3461),"[x]")</f>
        <v>56332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1007</v>
      </c>
      <c r="AU3462" s="94">
        <f>IF(AR3462&gt;0,SUMIFS(AT$13:AT3462,AQ$13:AQ3462,"="&amp;AQ3462),"[x]")</f>
        <v>57339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1047</v>
      </c>
      <c r="AU3463" s="94">
        <f>IF(AR3463&gt;0,SUMIFS(AT$13:AT3463,AQ$13:AQ3463,"="&amp;AQ3463),"[x]")</f>
        <v>58386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1087</v>
      </c>
      <c r="AU3464" s="94">
        <f>IF(AR3464&gt;0,SUMIFS(AT$13:AT3464,AQ$13:AQ3464,"="&amp;AQ3464),"[x]")</f>
        <v>59473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1127</v>
      </c>
      <c r="AU3465" s="94">
        <f>IF(AR3465&gt;0,SUMIFS(AT$13:AT3465,AQ$13:AQ3465,"="&amp;AQ3465),"[x]")</f>
        <v>60600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1168</v>
      </c>
      <c r="AU3466" s="94">
        <f>IF(AR3466&gt;0,SUMIFS(AT$13:AT3466,AQ$13:AQ3466,"="&amp;AQ3466),"[x]")</f>
        <v>61768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1208</v>
      </c>
      <c r="AU3467" s="94">
        <f>IF(AR3467&gt;0,SUMIFS(AT$13:AT3467,AQ$13:AQ3467,"="&amp;AQ3467),"[x]")</f>
        <v>62976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1248</v>
      </c>
      <c r="AU3468" s="94">
        <f>IF(AR3468&gt;0,SUMIFS(AT$13:AT3468,AQ$13:AQ3468,"="&amp;AQ3468),"[x]")</f>
        <v>64224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1289</v>
      </c>
      <c r="AU3469" s="94">
        <f>IF(AR3469&gt;0,SUMIFS(AT$13:AT3469,AQ$13:AQ3469,"="&amp;AQ3469),"[x]")</f>
        <v>65513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1329</v>
      </c>
      <c r="AU3470" s="94">
        <f>IF(AR3470&gt;0,SUMIFS(AT$13:AT3470,AQ$13:AQ3470,"="&amp;AQ3470),"[x]")</f>
        <v>66842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1369</v>
      </c>
      <c r="AU3471" s="94">
        <f>IF(AR3471&gt;0,SUMIFS(AT$13:AT3471,AQ$13:AQ3471,"="&amp;AQ3471),"[x]")</f>
        <v>68211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1409</v>
      </c>
      <c r="AU3472" s="94">
        <f>IF(AR3472&gt;0,SUMIFS(AT$13:AT3472,AQ$13:AQ3472,"="&amp;AQ3472),"[x]")</f>
        <v>69620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1450</v>
      </c>
      <c r="AU3473" s="94">
        <f>IF(AR3473&gt;0,SUMIFS(AT$13:AT3473,AQ$13:AQ3473,"="&amp;AQ3473),"[x]")</f>
        <v>71070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1490</v>
      </c>
      <c r="AU3474" s="94">
        <f>IF(AR3474&gt;0,SUMIFS(AT$13:AT3474,AQ$13:AQ3474,"="&amp;AQ3474),"[x]")</f>
        <v>72560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1530</v>
      </c>
      <c r="AU3475" s="94">
        <f>IF(AR3475&gt;0,SUMIFS(AT$13:AT3475,AQ$13:AQ3475,"="&amp;AQ3475),"[x]")</f>
        <v>74090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1571</v>
      </c>
      <c r="AU3476" s="94">
        <f>IF(AR3476&gt;0,SUMIFS(AT$13:AT3476,AQ$13:AQ3476,"="&amp;AQ3476),"[x]")</f>
        <v>75661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1611</v>
      </c>
      <c r="AU3477" s="94">
        <f>IF(AR3477&gt;0,SUMIFS(AT$13:AT3477,AQ$13:AQ3477,"="&amp;AQ3477),"[x]")</f>
        <v>77272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1651</v>
      </c>
      <c r="AU3478" s="94">
        <f>IF(AR3478&gt;0,SUMIFS(AT$13:AT3478,AQ$13:AQ3478,"="&amp;AQ3478),"[x]")</f>
        <v>78923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1691</v>
      </c>
      <c r="AU3479" s="94">
        <f>IF(AR3479&gt;0,SUMIFS(AT$13:AT3479,AQ$13:AQ3479,"="&amp;AQ3479),"[x]")</f>
        <v>80614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1732</v>
      </c>
      <c r="AU3480" s="94">
        <f>IF(AR3480&gt;0,SUMIFS(AT$13:AT3480,AQ$13:AQ3480,"="&amp;AQ3480),"[x]")</f>
        <v>82346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1772</v>
      </c>
      <c r="AU3481" s="94">
        <f>IF(AR3481&gt;0,SUMIFS(AT$13:AT3481,AQ$13:AQ3481,"="&amp;AQ3481),"[x]")</f>
        <v>84118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1812</v>
      </c>
      <c r="AU3482" s="94">
        <f>IF(AR3482&gt;0,SUMIFS(AT$13:AT3482,AQ$13:AQ3482,"="&amp;AQ3482),"[x]")</f>
        <v>85930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1853</v>
      </c>
      <c r="AU3483" s="94">
        <f>IF(AR3483&gt;0,SUMIFS(AT$13:AT3483,AQ$13:AQ3483,"="&amp;AQ3483),"[x]")</f>
        <v>87783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1893</v>
      </c>
      <c r="AU3484" s="94">
        <f>IF(AR3484&gt;0,SUMIFS(AT$13:AT3484,AQ$13:AQ3484,"="&amp;AQ3484),"[x]")</f>
        <v>89676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1933</v>
      </c>
      <c r="AU3485" s="94">
        <f>IF(AR3485&gt;0,SUMIFS(AT$13:AT3485,AQ$13:AQ3485,"="&amp;AQ3485),"[x]")</f>
        <v>91609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5</v>
      </c>
      <c r="AU3487" s="94">
        <f>IF(AR3487&gt;0,SUMIFS(AT$13:AT3487,AQ$13:AQ3487,"="&amp;AQ3487),"[x]")</f>
        <v>5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11</v>
      </c>
      <c r="AU3488" s="94">
        <f>IF(AR3488&gt;0,SUMIFS(AT$13:AT3488,AQ$13:AQ3488,"="&amp;AQ3488),"[x]")</f>
        <v>16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17</v>
      </c>
      <c r="AU3489" s="94">
        <f>IF(AR3489&gt;0,SUMIFS(AT$13:AT3489,AQ$13:AQ3489,"="&amp;AQ3489),"[x]")</f>
        <v>33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22</v>
      </c>
      <c r="AU3490" s="94">
        <f>IF(AR3490&gt;0,SUMIFS(AT$13:AT3490,AQ$13:AQ3490,"="&amp;AQ3490),"[x]")</f>
        <v>55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28</v>
      </c>
      <c r="AU3491" s="94">
        <f>IF(AR3491&gt;0,SUMIFS(AT$13:AT3491,AQ$13:AQ3491,"="&amp;AQ3491),"[x]")</f>
        <v>83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34</v>
      </c>
      <c r="AU3492" s="94">
        <f>IF(AR3492&gt;0,SUMIFS(AT$13:AT3492,AQ$13:AQ3492,"="&amp;AQ3492),"[x]")</f>
        <v>117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39</v>
      </c>
      <c r="AU3493" s="94">
        <f>IF(AR3493&gt;0,SUMIFS(AT$13:AT3493,AQ$13:AQ3493,"="&amp;AQ3493),"[x]")</f>
        <v>156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45</v>
      </c>
      <c r="AU3494" s="94">
        <f>IF(AR3494&gt;0,SUMIFS(AT$13:AT3494,AQ$13:AQ3494,"="&amp;AQ3494),"[x]")</f>
        <v>201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51</v>
      </c>
      <c r="AU3495" s="94">
        <f>IF(AR3495&gt;0,SUMIFS(AT$13:AT3495,AQ$13:AQ3495,"="&amp;AQ3495),"[x]")</f>
        <v>252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57</v>
      </c>
      <c r="AU3496" s="94">
        <f>IF(AR3496&gt;0,SUMIFS(AT$13:AT3496,AQ$13:AQ3496,"="&amp;AQ3496),"[x]")</f>
        <v>309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62</v>
      </c>
      <c r="AU3497" s="94">
        <f>IF(AR3497&gt;0,SUMIFS(AT$13:AT3497,AQ$13:AQ3497,"="&amp;AQ3497),"[x]")</f>
        <v>371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68</v>
      </c>
      <c r="AU3498" s="94">
        <f>IF(AR3498&gt;0,SUMIFS(AT$13:AT3498,AQ$13:AQ3498,"="&amp;AQ3498),"[x]")</f>
        <v>439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74</v>
      </c>
      <c r="AU3499" s="94">
        <f>IF(AR3499&gt;0,SUMIFS(AT$13:AT3499,AQ$13:AQ3499,"="&amp;AQ3499),"[x]")</f>
        <v>513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79</v>
      </c>
      <c r="AU3500" s="94">
        <f>IF(AR3500&gt;0,SUMIFS(AT$13:AT3500,AQ$13:AQ3500,"="&amp;AQ3500),"[x]")</f>
        <v>592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85</v>
      </c>
      <c r="AU3501" s="94">
        <f>IF(AR3501&gt;0,SUMIFS(AT$13:AT3501,AQ$13:AQ3501,"="&amp;AQ3501),"[x]")</f>
        <v>677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91</v>
      </c>
      <c r="AU3502" s="94">
        <f>IF(AR3502&gt;0,SUMIFS(AT$13:AT3502,AQ$13:AQ3502,"="&amp;AQ3502),"[x]")</f>
        <v>768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96</v>
      </c>
      <c r="AU3503" s="94">
        <f>IF(AR3503&gt;0,SUMIFS(AT$13:AT3503,AQ$13:AQ3503,"="&amp;AQ3503),"[x]")</f>
        <v>864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102</v>
      </c>
      <c r="AU3504" s="94">
        <f>IF(AR3504&gt;0,SUMIFS(AT$13:AT3504,AQ$13:AQ3504,"="&amp;AQ3504),"[x]")</f>
        <v>966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108</v>
      </c>
      <c r="AU3505" s="94">
        <f>IF(AR3505&gt;0,SUMIFS(AT$13:AT3505,AQ$13:AQ3505,"="&amp;AQ3505),"[x]")</f>
        <v>1074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114</v>
      </c>
      <c r="AU3506" s="94">
        <f>IF(AR3506&gt;0,SUMIFS(AT$13:AT3506,AQ$13:AQ3506,"="&amp;AQ3506),"[x]")</f>
        <v>1188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119</v>
      </c>
      <c r="AU3507" s="94">
        <f>IF(AR3507&gt;0,SUMIFS(AT$13:AT3507,AQ$13:AQ3507,"="&amp;AQ3507),"[x]")</f>
        <v>1307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125</v>
      </c>
      <c r="AU3508" s="94">
        <f>IF(AR3508&gt;0,SUMIFS(AT$13:AT3508,AQ$13:AQ3508,"="&amp;AQ3508),"[x]")</f>
        <v>1432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131</v>
      </c>
      <c r="AU3509" s="94">
        <f>IF(AR3509&gt;0,SUMIFS(AT$13:AT3509,AQ$13:AQ3509,"="&amp;AQ3509),"[x]")</f>
        <v>1563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136</v>
      </c>
      <c r="AU3510" s="94">
        <f>IF(AR3510&gt;0,SUMIFS(AT$13:AT3510,AQ$13:AQ3510,"="&amp;AQ3510),"[x]")</f>
        <v>1699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142</v>
      </c>
      <c r="AU3511" s="94">
        <f>IF(AR3511&gt;0,SUMIFS(AT$13:AT3511,AQ$13:AQ3511,"="&amp;AQ3511),"[x]")</f>
        <v>1841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148</v>
      </c>
      <c r="AU3512" s="94">
        <f>IF(AR3512&gt;0,SUMIFS(AT$13:AT3512,AQ$13:AQ3512,"="&amp;AQ3512),"[x]")</f>
        <v>1989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154</v>
      </c>
      <c r="AU3513" s="94">
        <f>IF(AR3513&gt;0,SUMIFS(AT$13:AT3513,AQ$13:AQ3513,"="&amp;AQ3513),"[x]")</f>
        <v>2143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159</v>
      </c>
      <c r="AU3514" s="94">
        <f>IF(AR3514&gt;0,SUMIFS(AT$13:AT3514,AQ$13:AQ3514,"="&amp;AQ3514),"[x]")</f>
        <v>2302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165</v>
      </c>
      <c r="AU3515" s="94">
        <f>IF(AR3515&gt;0,SUMIFS(AT$13:AT3515,AQ$13:AQ3515,"="&amp;AQ3515),"[x]")</f>
        <v>2467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171</v>
      </c>
      <c r="AU3516" s="94">
        <f>IF(AR3516&gt;0,SUMIFS(AT$13:AT3516,AQ$13:AQ3516,"="&amp;AQ3516),"[x]")</f>
        <v>2638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176</v>
      </c>
      <c r="AU3517" s="94">
        <f>IF(AR3517&gt;0,SUMIFS(AT$13:AT3517,AQ$13:AQ3517,"="&amp;AQ3517),"[x]")</f>
        <v>2814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182</v>
      </c>
      <c r="AU3518" s="94">
        <f>IF(AR3518&gt;0,SUMIFS(AT$13:AT3518,AQ$13:AQ3518,"="&amp;AQ3518),"[x]")</f>
        <v>2996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188</v>
      </c>
      <c r="AU3519" s="94">
        <f>IF(AR3519&gt;0,SUMIFS(AT$13:AT3519,AQ$13:AQ3519,"="&amp;AQ3519),"[x]")</f>
        <v>3184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193</v>
      </c>
      <c r="AU3520" s="94">
        <f>IF(AR3520&gt;0,SUMIFS(AT$13:AT3520,AQ$13:AQ3520,"="&amp;AQ3520),"[x]")</f>
        <v>3377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199</v>
      </c>
      <c r="AU3521" s="94">
        <f>IF(AR3521&gt;0,SUMIFS(AT$13:AT3521,AQ$13:AQ3521,"="&amp;AQ3521),"[x]")</f>
        <v>3576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205</v>
      </c>
      <c r="AU3522" s="94">
        <f>IF(AR3522&gt;0,SUMIFS(AT$13:AT3522,AQ$13:AQ3522,"="&amp;AQ3522),"[x]")</f>
        <v>3781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211</v>
      </c>
      <c r="AU3523" s="94">
        <f>IF(AR3523&gt;0,SUMIFS(AT$13:AT3523,AQ$13:AQ3523,"="&amp;AQ3523),"[x]")</f>
        <v>3992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216</v>
      </c>
      <c r="AU3524" s="94">
        <f>IF(AR3524&gt;0,SUMIFS(AT$13:AT3524,AQ$13:AQ3524,"="&amp;AQ3524),"[x]")</f>
        <v>4208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222</v>
      </c>
      <c r="AU3525" s="94">
        <f>IF(AR3525&gt;0,SUMIFS(AT$13:AT3525,AQ$13:AQ3525,"="&amp;AQ3525),"[x]")</f>
        <v>4430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228</v>
      </c>
      <c r="AU3526" s="94">
        <f>IF(AR3526&gt;0,SUMIFS(AT$13:AT3526,AQ$13:AQ3526,"="&amp;AQ3526),"[x]")</f>
        <v>4658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104</v>
      </c>
      <c r="AU3527" s="94">
        <f>IF(AR3527&gt;0,SUMIFS(AT$13:AT3527,AQ$13:AQ3527,"="&amp;AQ3527),"[x]")</f>
        <v>4762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124</v>
      </c>
      <c r="AU3528" s="94">
        <f>IF(AR3528&gt;0,SUMIFS(AT$13:AT3528,AQ$13:AQ3528,"="&amp;AQ3528),"[x]")</f>
        <v>4886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145</v>
      </c>
      <c r="AU3529" s="94">
        <f>IF(AR3529&gt;0,SUMIFS(AT$13:AT3529,AQ$13:AQ3529,"="&amp;AQ3529),"[x]")</f>
        <v>5031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166</v>
      </c>
      <c r="AU3530" s="94">
        <f>IF(AR3530&gt;0,SUMIFS(AT$13:AT3530,AQ$13:AQ3530,"="&amp;AQ3530),"[x]")</f>
        <v>5197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187</v>
      </c>
      <c r="AU3531" s="94">
        <f>IF(AR3531&gt;0,SUMIFS(AT$13:AT3531,AQ$13:AQ3531,"="&amp;AQ3531),"[x]")</f>
        <v>5384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208</v>
      </c>
      <c r="AU3532" s="94">
        <f>IF(AR3532&gt;0,SUMIFS(AT$13:AT3532,AQ$13:AQ3532,"="&amp;AQ3532),"[x]")</f>
        <v>5592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229</v>
      </c>
      <c r="AU3533" s="94">
        <f>IF(AR3533&gt;0,SUMIFS(AT$13:AT3533,AQ$13:AQ3533,"="&amp;AQ3533),"[x]")</f>
        <v>5821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249</v>
      </c>
      <c r="AU3534" s="94">
        <f>IF(AR3534&gt;0,SUMIFS(AT$13:AT3534,AQ$13:AQ3534,"="&amp;AQ3534),"[x]")</f>
        <v>6070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270</v>
      </c>
      <c r="AU3535" s="94">
        <f>IF(AR3535&gt;0,SUMIFS(AT$13:AT3535,AQ$13:AQ3535,"="&amp;AQ3535),"[x]")</f>
        <v>6340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291</v>
      </c>
      <c r="AU3536" s="94">
        <f>IF(AR3536&gt;0,SUMIFS(AT$13:AT3536,AQ$13:AQ3536,"="&amp;AQ3536),"[x]")</f>
        <v>6631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312</v>
      </c>
      <c r="AU3537" s="94">
        <f>IF(AR3537&gt;0,SUMIFS(AT$13:AT3537,AQ$13:AQ3537,"="&amp;AQ3537),"[x]")</f>
        <v>6943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333</v>
      </c>
      <c r="AU3538" s="94">
        <f>IF(AR3538&gt;0,SUMIFS(AT$13:AT3538,AQ$13:AQ3538,"="&amp;AQ3538),"[x]")</f>
        <v>7276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353</v>
      </c>
      <c r="AU3539" s="94">
        <f>IF(AR3539&gt;0,SUMIFS(AT$13:AT3539,AQ$13:AQ3539,"="&amp;AQ3539),"[x]")</f>
        <v>7629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374</v>
      </c>
      <c r="AU3540" s="94">
        <f>IF(AR3540&gt;0,SUMIFS(AT$13:AT3540,AQ$13:AQ3540,"="&amp;AQ3540),"[x]")</f>
        <v>8003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395</v>
      </c>
      <c r="AU3541" s="94">
        <f>IF(AR3541&gt;0,SUMIFS(AT$13:AT3541,AQ$13:AQ3541,"="&amp;AQ3541),"[x]")</f>
        <v>8398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416</v>
      </c>
      <c r="AU3542" s="94">
        <f>IF(AR3542&gt;0,SUMIFS(AT$13:AT3542,AQ$13:AQ3542,"="&amp;AQ3542),"[x]")</f>
        <v>8814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437</v>
      </c>
      <c r="AU3543" s="94">
        <f>IF(AR3543&gt;0,SUMIFS(AT$13:AT3543,AQ$13:AQ3543,"="&amp;AQ3543),"[x]")</f>
        <v>9251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458</v>
      </c>
      <c r="AU3544" s="94">
        <f>IF(AR3544&gt;0,SUMIFS(AT$13:AT3544,AQ$13:AQ3544,"="&amp;AQ3544),"[x]")</f>
        <v>9709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478</v>
      </c>
      <c r="AU3545" s="94">
        <f>IF(AR3545&gt;0,SUMIFS(AT$13:AT3545,AQ$13:AQ3545,"="&amp;AQ3545),"[x]")</f>
        <v>10187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499</v>
      </c>
      <c r="AU3546" s="94">
        <f>IF(AR3546&gt;0,SUMIFS(AT$13:AT3546,AQ$13:AQ3546,"="&amp;AQ3546),"[x]")</f>
        <v>10686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520</v>
      </c>
      <c r="AU3547" s="94">
        <f>IF(AR3547&gt;0,SUMIFS(AT$13:AT3547,AQ$13:AQ3547,"="&amp;AQ3547),"[x]")</f>
        <v>11206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541</v>
      </c>
      <c r="AU3548" s="94">
        <f>IF(AR3548&gt;0,SUMIFS(AT$13:AT3548,AQ$13:AQ3548,"="&amp;AQ3548),"[x]")</f>
        <v>11747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562</v>
      </c>
      <c r="AU3549" s="94">
        <f>IF(AR3549&gt;0,SUMIFS(AT$13:AT3549,AQ$13:AQ3549,"="&amp;AQ3549),"[x]")</f>
        <v>12309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582</v>
      </c>
      <c r="AU3550" s="94">
        <f>IF(AR3550&gt;0,SUMIFS(AT$13:AT3550,AQ$13:AQ3550,"="&amp;AQ3550),"[x]")</f>
        <v>12891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603</v>
      </c>
      <c r="AU3551" s="94">
        <f>IF(AR3551&gt;0,SUMIFS(AT$13:AT3551,AQ$13:AQ3551,"="&amp;AQ3551),"[x]")</f>
        <v>13494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624</v>
      </c>
      <c r="AU3552" s="94">
        <f>IF(AR3552&gt;0,SUMIFS(AT$13:AT3552,AQ$13:AQ3552,"="&amp;AQ3552),"[x]")</f>
        <v>14118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645</v>
      </c>
      <c r="AU3553" s="94">
        <f>IF(AR3553&gt;0,SUMIFS(AT$13:AT3553,AQ$13:AQ3553,"="&amp;AQ3553),"[x]")</f>
        <v>14763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666</v>
      </c>
      <c r="AU3554" s="94">
        <f>IF(AR3554&gt;0,SUMIFS(AT$13:AT3554,AQ$13:AQ3554,"="&amp;AQ3554),"[x]")</f>
        <v>15429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687</v>
      </c>
      <c r="AU3555" s="94">
        <f>IF(AR3555&gt;0,SUMIFS(AT$13:AT3555,AQ$13:AQ3555,"="&amp;AQ3555),"[x]")</f>
        <v>16116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707</v>
      </c>
      <c r="AU3556" s="94">
        <f>IF(AR3556&gt;0,SUMIFS(AT$13:AT3556,AQ$13:AQ3556,"="&amp;AQ3556),"[x]")</f>
        <v>16823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728</v>
      </c>
      <c r="AU3557" s="94">
        <f>IF(AR3557&gt;0,SUMIFS(AT$13:AT3557,AQ$13:AQ3557,"="&amp;AQ3557),"[x]")</f>
        <v>17551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749</v>
      </c>
      <c r="AU3558" s="94">
        <f>IF(AR3558&gt;0,SUMIFS(AT$13:AT3558,AQ$13:AQ3558,"="&amp;AQ3558),"[x]")</f>
        <v>18300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770</v>
      </c>
      <c r="AU3559" s="94">
        <f>IF(AR3559&gt;0,SUMIFS(AT$13:AT3559,AQ$13:AQ3559,"="&amp;AQ3559),"[x]")</f>
        <v>19070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791</v>
      </c>
      <c r="AU3560" s="94">
        <f>IF(AR3560&gt;0,SUMIFS(AT$13:AT3560,AQ$13:AQ3560,"="&amp;AQ3560),"[x]")</f>
        <v>19861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811</v>
      </c>
      <c r="AU3561" s="94">
        <f>IF(AR3561&gt;0,SUMIFS(AT$13:AT3561,AQ$13:AQ3561,"="&amp;AQ3561),"[x]")</f>
        <v>20672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832</v>
      </c>
      <c r="AU3562" s="94">
        <f>IF(AR3562&gt;0,SUMIFS(AT$13:AT3562,AQ$13:AQ3562,"="&amp;AQ3562),"[x]")</f>
        <v>21504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853</v>
      </c>
      <c r="AU3563" s="94">
        <f>IF(AR3563&gt;0,SUMIFS(AT$13:AT3563,AQ$13:AQ3563,"="&amp;AQ3563),"[x]")</f>
        <v>22357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874</v>
      </c>
      <c r="AU3564" s="94">
        <f>IF(AR3564&gt;0,SUMIFS(AT$13:AT3564,AQ$13:AQ3564,"="&amp;AQ3564),"[x]")</f>
        <v>23231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895</v>
      </c>
      <c r="AU3565" s="94">
        <f>IF(AR3565&gt;0,SUMIFS(AT$13:AT3565,AQ$13:AQ3565,"="&amp;AQ3565),"[x]")</f>
        <v>24126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916</v>
      </c>
      <c r="AU3566" s="94">
        <f>IF(AR3566&gt;0,SUMIFS(AT$13:AT3566,AQ$13:AQ3566,"="&amp;AQ3566),"[x]")</f>
        <v>25042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471</v>
      </c>
      <c r="AU3567" s="94">
        <f>IF(AR3567&gt;0,SUMIFS(AT$13:AT3567,AQ$13:AQ3567,"="&amp;AQ3567),"[x]")</f>
        <v>25513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507</v>
      </c>
      <c r="AU3568" s="94">
        <f>IF(AR3568&gt;0,SUMIFS(AT$13:AT3568,AQ$13:AQ3568,"="&amp;AQ3568),"[x]")</f>
        <v>26020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543</v>
      </c>
      <c r="AU3569" s="94">
        <f>IF(AR3569&gt;0,SUMIFS(AT$13:AT3569,AQ$13:AQ3569,"="&amp;AQ3569),"[x]")</f>
        <v>26563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580</v>
      </c>
      <c r="AU3570" s="94">
        <f>IF(AR3570&gt;0,SUMIFS(AT$13:AT3570,AQ$13:AQ3570,"="&amp;AQ3570),"[x]")</f>
        <v>27143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616</v>
      </c>
      <c r="AU3571" s="94">
        <f>IF(AR3571&gt;0,SUMIFS(AT$13:AT3571,AQ$13:AQ3571,"="&amp;AQ3571),"[x]")</f>
        <v>27759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652</v>
      </c>
      <c r="AU3572" s="94">
        <f>IF(AR3572&gt;0,SUMIFS(AT$13:AT3572,AQ$13:AQ3572,"="&amp;AQ3572),"[x]")</f>
        <v>28411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688</v>
      </c>
      <c r="AU3573" s="94">
        <f>IF(AR3573&gt;0,SUMIFS(AT$13:AT3573,AQ$13:AQ3573,"="&amp;AQ3573),"[x]")</f>
        <v>29099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725</v>
      </c>
      <c r="AU3574" s="94">
        <f>IF(AR3574&gt;0,SUMIFS(AT$13:AT3574,AQ$13:AQ3574,"="&amp;AQ3574),"[x]")</f>
        <v>29824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761</v>
      </c>
      <c r="AU3575" s="94">
        <f>IF(AR3575&gt;0,SUMIFS(AT$13:AT3575,AQ$13:AQ3575,"="&amp;AQ3575),"[x]")</f>
        <v>30585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797</v>
      </c>
      <c r="AU3576" s="94">
        <f>IF(AR3576&gt;0,SUMIFS(AT$13:AT3576,AQ$13:AQ3576,"="&amp;AQ3576),"[x]")</f>
        <v>31382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833</v>
      </c>
      <c r="AU3577" s="94">
        <f>IF(AR3577&gt;0,SUMIFS(AT$13:AT3577,AQ$13:AQ3577,"="&amp;AQ3577),"[x]")</f>
        <v>32215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870</v>
      </c>
      <c r="AU3578" s="94">
        <f>IF(AR3578&gt;0,SUMIFS(AT$13:AT3578,AQ$13:AQ3578,"="&amp;AQ3578),"[x]")</f>
        <v>33085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906</v>
      </c>
      <c r="AU3579" s="94">
        <f>IF(AR3579&gt;0,SUMIFS(AT$13:AT3579,AQ$13:AQ3579,"="&amp;AQ3579),"[x]")</f>
        <v>33991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942</v>
      </c>
      <c r="AU3580" s="94">
        <f>IF(AR3580&gt;0,SUMIFS(AT$13:AT3580,AQ$13:AQ3580,"="&amp;AQ3580),"[x]")</f>
        <v>34933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978</v>
      </c>
      <c r="AU3581" s="94">
        <f>IF(AR3581&gt;0,SUMIFS(AT$13:AT3581,AQ$13:AQ3581,"="&amp;AQ3581),"[x]")</f>
        <v>35911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1015</v>
      </c>
      <c r="AU3582" s="94">
        <f>IF(AR3582&gt;0,SUMIFS(AT$13:AT3582,AQ$13:AQ3582,"="&amp;AQ3582),"[x]")</f>
        <v>36926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1051</v>
      </c>
      <c r="AU3583" s="94">
        <f>IF(AR3583&gt;0,SUMIFS(AT$13:AT3583,AQ$13:AQ3583,"="&amp;AQ3583),"[x]")</f>
        <v>37977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1087</v>
      </c>
      <c r="AU3584" s="94">
        <f>IF(AR3584&gt;0,SUMIFS(AT$13:AT3584,AQ$13:AQ3584,"="&amp;AQ3584),"[x]")</f>
        <v>39064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1123</v>
      </c>
      <c r="AU3585" s="94">
        <f>IF(AR3585&gt;0,SUMIFS(AT$13:AT3585,AQ$13:AQ3585,"="&amp;AQ3585),"[x]")</f>
        <v>40187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1160</v>
      </c>
      <c r="AU3586" s="94">
        <f>IF(AR3586&gt;0,SUMIFS(AT$13:AT3586,AQ$13:AQ3586,"="&amp;AQ3586),"[x]")</f>
        <v>41347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652</v>
      </c>
      <c r="AU3587" s="94">
        <f>IF(AR3587&gt;0,SUMIFS(AT$13:AT3587,AQ$13:AQ3587,"="&amp;AQ3587),"[x]")</f>
        <v>41999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702</v>
      </c>
      <c r="AU3588" s="94">
        <f>IF(AR3588&gt;0,SUMIFS(AT$13:AT3588,AQ$13:AQ3588,"="&amp;AQ3588),"[x]")</f>
        <v>42701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753</v>
      </c>
      <c r="AU3589" s="94">
        <f>IF(AR3589&gt;0,SUMIFS(AT$13:AT3589,AQ$13:AQ3589,"="&amp;AQ3589),"[x]")</f>
        <v>43454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803</v>
      </c>
      <c r="AU3590" s="94">
        <f>IF(AR3590&gt;0,SUMIFS(AT$13:AT3590,AQ$13:AQ3590,"="&amp;AQ3590),"[x]")</f>
        <v>44257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853</v>
      </c>
      <c r="AU3591" s="94">
        <f>IF(AR3591&gt;0,SUMIFS(AT$13:AT3591,AQ$13:AQ3591,"="&amp;AQ3591),"[x]")</f>
        <v>45110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903</v>
      </c>
      <c r="AU3592" s="94">
        <f>IF(AR3592&gt;0,SUMIFS(AT$13:AT3592,AQ$13:AQ3592,"="&amp;AQ3592),"[x]")</f>
        <v>46013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953</v>
      </c>
      <c r="AU3593" s="94">
        <f>IF(AR3593&gt;0,SUMIFS(AT$13:AT3593,AQ$13:AQ3593,"="&amp;AQ3593),"[x]")</f>
        <v>46966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1004</v>
      </c>
      <c r="AU3594" s="94">
        <f>IF(AR3594&gt;0,SUMIFS(AT$13:AT3594,AQ$13:AQ3594,"="&amp;AQ3594),"[x]")</f>
        <v>47970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1054</v>
      </c>
      <c r="AU3595" s="94">
        <f>IF(AR3595&gt;0,SUMIFS(AT$13:AT3595,AQ$13:AQ3595,"="&amp;AQ3595),"[x]")</f>
        <v>49024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1104</v>
      </c>
      <c r="AU3596" s="94">
        <f>IF(AR3596&gt;0,SUMIFS(AT$13:AT3596,AQ$13:AQ3596,"="&amp;AQ3596),"[x]")</f>
        <v>50128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1154</v>
      </c>
      <c r="AU3597" s="94">
        <f>IF(AR3597&gt;0,SUMIFS(AT$13:AT3597,AQ$13:AQ3597,"="&amp;AQ3597),"[x]")</f>
        <v>51282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1204</v>
      </c>
      <c r="AU3598" s="94">
        <f>IF(AR3598&gt;0,SUMIFS(AT$13:AT3598,AQ$13:AQ3598,"="&amp;AQ3598),"[x]")</f>
        <v>52486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1255</v>
      </c>
      <c r="AU3599" s="94">
        <f>IF(AR3599&gt;0,SUMIFS(AT$13:AT3599,AQ$13:AQ3599,"="&amp;AQ3599),"[x]")</f>
        <v>53741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1305</v>
      </c>
      <c r="AU3600" s="94">
        <f>IF(AR3600&gt;0,SUMIFS(AT$13:AT3600,AQ$13:AQ3600,"="&amp;AQ3600),"[x]")</f>
        <v>55046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1355</v>
      </c>
      <c r="AU3601" s="94">
        <f>IF(AR3601&gt;0,SUMIFS(AT$13:AT3601,AQ$13:AQ3601,"="&amp;AQ3601),"[x]")</f>
        <v>56401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1405</v>
      </c>
      <c r="AU3602" s="94">
        <f>IF(AR3602&gt;0,SUMIFS(AT$13:AT3602,AQ$13:AQ3602,"="&amp;AQ3602),"[x]")</f>
        <v>57806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1455</v>
      </c>
      <c r="AU3603" s="94">
        <f>IF(AR3603&gt;0,SUMIFS(AT$13:AT3603,AQ$13:AQ3603,"="&amp;AQ3603),"[x]")</f>
        <v>59261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1506</v>
      </c>
      <c r="AU3604" s="94">
        <f>IF(AR3604&gt;0,SUMIFS(AT$13:AT3604,AQ$13:AQ3604,"="&amp;AQ3604),"[x]")</f>
        <v>60767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1556</v>
      </c>
      <c r="AU3605" s="94">
        <f>IF(AR3605&gt;0,SUMIFS(AT$13:AT3605,AQ$13:AQ3605,"="&amp;AQ3605),"[x]")</f>
        <v>62323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1606</v>
      </c>
      <c r="AU3606" s="94">
        <f>IF(AR3606&gt;0,SUMIFS(AT$13:AT3606,AQ$13:AQ3606,"="&amp;AQ3606),"[x]")</f>
        <v>63929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956</v>
      </c>
      <c r="AU3607" s="94">
        <f>IF(AR3607&gt;0,SUMIFS(AT$13:AT3607,AQ$13:AQ3607,"="&amp;AQ3607),"[x]")</f>
        <v>64885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1007</v>
      </c>
      <c r="AU3608" s="94">
        <f>IF(AR3608&gt;0,SUMIFS(AT$13:AT3608,AQ$13:AQ3608,"="&amp;AQ3608),"[x]")</f>
        <v>65892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1057</v>
      </c>
      <c r="AU3609" s="94">
        <f>IF(AR3609&gt;0,SUMIFS(AT$13:AT3609,AQ$13:AQ3609,"="&amp;AQ3609),"[x]")</f>
        <v>66949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1107</v>
      </c>
      <c r="AU3610" s="94">
        <f>IF(AR3610&gt;0,SUMIFS(AT$13:AT3610,AQ$13:AQ3610,"="&amp;AQ3610),"[x]")</f>
        <v>68056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1158</v>
      </c>
      <c r="AU3611" s="94">
        <f>IF(AR3611&gt;0,SUMIFS(AT$13:AT3611,AQ$13:AQ3611,"="&amp;AQ3611),"[x]")</f>
        <v>69214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1208</v>
      </c>
      <c r="AU3612" s="94">
        <f>IF(AR3612&gt;0,SUMIFS(AT$13:AT3612,AQ$13:AQ3612,"="&amp;AQ3612),"[x]")</f>
        <v>70422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1258</v>
      </c>
      <c r="AU3613" s="94">
        <f>IF(AR3613&gt;0,SUMIFS(AT$13:AT3613,AQ$13:AQ3613,"="&amp;AQ3613),"[x]")</f>
        <v>71680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1309</v>
      </c>
      <c r="AU3614" s="94">
        <f>IF(AR3614&gt;0,SUMIFS(AT$13:AT3614,AQ$13:AQ3614,"="&amp;AQ3614),"[x]")</f>
        <v>72989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1359</v>
      </c>
      <c r="AU3615" s="94">
        <f>IF(AR3615&gt;0,SUMIFS(AT$13:AT3615,AQ$13:AQ3615,"="&amp;AQ3615),"[x]")</f>
        <v>74348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1409</v>
      </c>
      <c r="AU3616" s="94">
        <f>IF(AR3616&gt;0,SUMIFS(AT$13:AT3616,AQ$13:AQ3616,"="&amp;AQ3616),"[x]")</f>
        <v>75757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1460</v>
      </c>
      <c r="AU3617" s="94">
        <f>IF(AR3617&gt;0,SUMIFS(AT$13:AT3617,AQ$13:AQ3617,"="&amp;AQ3617),"[x]")</f>
        <v>77217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1510</v>
      </c>
      <c r="AU3618" s="94">
        <f>IF(AR3618&gt;0,SUMIFS(AT$13:AT3618,AQ$13:AQ3618,"="&amp;AQ3618),"[x]")</f>
        <v>78727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1560</v>
      </c>
      <c r="AU3619" s="94">
        <f>IF(AR3619&gt;0,SUMIFS(AT$13:AT3619,AQ$13:AQ3619,"="&amp;AQ3619),"[x]")</f>
        <v>80287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1611</v>
      </c>
      <c r="AU3620" s="94">
        <f>IF(AR3620&gt;0,SUMIFS(AT$13:AT3620,AQ$13:AQ3620,"="&amp;AQ3620),"[x]")</f>
        <v>81898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1661</v>
      </c>
      <c r="AU3621" s="94">
        <f>IF(AR3621&gt;0,SUMIFS(AT$13:AT3621,AQ$13:AQ3621,"="&amp;AQ3621),"[x]")</f>
        <v>83559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1712</v>
      </c>
      <c r="AU3622" s="94">
        <f>IF(AR3622&gt;0,SUMIFS(AT$13:AT3622,AQ$13:AQ3622,"="&amp;AQ3622),"[x]")</f>
        <v>85271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1762</v>
      </c>
      <c r="AU3623" s="94">
        <f>IF(AR3623&gt;0,SUMIFS(AT$13:AT3623,AQ$13:AQ3623,"="&amp;AQ3623),"[x]")</f>
        <v>87033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1812</v>
      </c>
      <c r="AU3624" s="94">
        <f>IF(AR3624&gt;0,SUMIFS(AT$13:AT3624,AQ$13:AQ3624,"="&amp;AQ3624),"[x]")</f>
        <v>88845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1863</v>
      </c>
      <c r="AU3625" s="94">
        <f>IF(AR3625&gt;0,SUMIFS(AT$13:AT3625,AQ$13:AQ3625,"="&amp;AQ3625),"[x]")</f>
        <v>90708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1913</v>
      </c>
      <c r="AU3626" s="94">
        <f>IF(AR3626&gt;0,SUMIFS(AT$13:AT3626,AQ$13:AQ3626,"="&amp;AQ3626),"[x]")</f>
        <v>92621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1963</v>
      </c>
      <c r="AU3627" s="94">
        <f>IF(AR3627&gt;0,SUMIFS(AT$13:AT3627,AQ$13:AQ3627,"="&amp;AQ3627),"[x]")</f>
        <v>94584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2014</v>
      </c>
      <c r="AU3628" s="94">
        <f>IF(AR3628&gt;0,SUMIFS(AT$13:AT3628,AQ$13:AQ3628,"="&amp;AQ3628),"[x]")</f>
        <v>96598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2064</v>
      </c>
      <c r="AU3629" s="94">
        <f>IF(AR3629&gt;0,SUMIFS(AT$13:AT3629,AQ$13:AQ3629,"="&amp;AQ3629),"[x]")</f>
        <v>98662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2114</v>
      </c>
      <c r="AU3630" s="94">
        <f>IF(AR3630&gt;0,SUMIFS(AT$13:AT3630,AQ$13:AQ3630,"="&amp;AQ3630),"[x]")</f>
        <v>100776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2165</v>
      </c>
      <c r="AU3631" s="94">
        <f>IF(AR3631&gt;0,SUMIFS(AT$13:AT3631,AQ$13:AQ3631,"="&amp;AQ3631),"[x]")</f>
        <v>102941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2215</v>
      </c>
      <c r="AU3632" s="94">
        <f>IF(AR3632&gt;0,SUMIFS(AT$13:AT3632,AQ$13:AQ3632,"="&amp;AQ3632),"[x]")</f>
        <v>105156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2265</v>
      </c>
      <c r="AU3633" s="94">
        <f>IF(AR3633&gt;0,SUMIFS(AT$13:AT3633,AQ$13:AQ3633,"="&amp;AQ3633),"[x]")</f>
        <v>107421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2316</v>
      </c>
      <c r="AU3634" s="94">
        <f>IF(AR3634&gt;0,SUMIFS(AT$13:AT3634,AQ$13:AQ3634,"="&amp;AQ3634),"[x]")</f>
        <v>109737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2366</v>
      </c>
      <c r="AU3635" s="94">
        <f>IF(AR3635&gt;0,SUMIFS(AT$13:AT3635,AQ$13:AQ3635,"="&amp;AQ3635),"[x]")</f>
        <v>112103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2417</v>
      </c>
      <c r="AU3636" s="94">
        <f>IF(AR3636&gt;0,SUMIFS(AT$13:AT3636,AQ$13:AQ3636,"="&amp;AQ3636),"[x]")</f>
        <v>114520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757</v>
      </c>
      <c r="C3" s="12" t="s">
        <v>756</v>
      </c>
      <c r="D3" s="12" t="s">
        <v>755</v>
      </c>
      <c r="E3" s="12" t="s">
        <v>754</v>
      </c>
      <c r="F3" s="12" t="s">
        <v>753</v>
      </c>
      <c r="G3" s="12" t="s">
        <v>752</v>
      </c>
      <c r="H3" s="12" t="s">
        <v>751</v>
      </c>
      <c r="I3" s="12" t="s">
        <v>750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749</v>
      </c>
      <c r="B5" s="87">
        <f>金币总产!S30</f>
        <v>313400</v>
      </c>
      <c r="C5" s="87">
        <f>SUM(节奏总表!Y8:Y11)</f>
        <v>2.6499999999999995</v>
      </c>
      <c r="D5" s="14">
        <f t="shared" ref="D5:E8" si="0">INT($B5*D$4)</f>
        <v>125360</v>
      </c>
      <c r="E5" s="14">
        <f t="shared" si="0"/>
        <v>188040</v>
      </c>
      <c r="F5" s="87"/>
      <c r="G5" s="87"/>
      <c r="H5" s="87">
        <v>10</v>
      </c>
      <c r="I5" s="87" t="s">
        <v>748</v>
      </c>
    </row>
    <row r="6" spans="1:9" ht="16.5" x14ac:dyDescent="0.2">
      <c r="A6" s="38" t="s">
        <v>277</v>
      </c>
      <c r="B6" s="87">
        <f>金币总产!S31</f>
        <v>250600</v>
      </c>
      <c r="C6" s="87">
        <f>SUM(节奏总表!Y12:Y13)</f>
        <v>1.8500000000000005</v>
      </c>
      <c r="D6" s="14">
        <f t="shared" si="0"/>
        <v>100240</v>
      </c>
      <c r="E6" s="14">
        <f t="shared" si="0"/>
        <v>150360</v>
      </c>
      <c r="F6" s="87"/>
      <c r="G6" s="87"/>
      <c r="H6" s="87">
        <v>10</v>
      </c>
      <c r="I6" s="87" t="s">
        <v>747</v>
      </c>
    </row>
    <row r="7" spans="1:9" ht="16.5" x14ac:dyDescent="0.2">
      <c r="A7" s="38" t="s">
        <v>278</v>
      </c>
      <c r="B7" s="87">
        <f>金币总产!S32</f>
        <v>347030</v>
      </c>
      <c r="C7" s="87">
        <f>SUM(节奏总表!Y14:Y15)</f>
        <v>2.5</v>
      </c>
      <c r="D7" s="14">
        <f t="shared" si="0"/>
        <v>138812</v>
      </c>
      <c r="E7" s="14">
        <f t="shared" si="0"/>
        <v>208218</v>
      </c>
      <c r="F7" s="87"/>
      <c r="G7" s="87"/>
      <c r="H7" s="87">
        <v>15</v>
      </c>
      <c r="I7" s="87" t="s">
        <v>746</v>
      </c>
    </row>
    <row r="8" spans="1:9" ht="16.5" x14ac:dyDescent="0.2">
      <c r="A8" s="38" t="s">
        <v>279</v>
      </c>
      <c r="B8" s="87">
        <f>金币总产!S33</f>
        <v>777310</v>
      </c>
      <c r="C8" s="87">
        <f>SUM(节奏总表!Y16:Y18)</f>
        <v>5.4499999999999993</v>
      </c>
      <c r="D8" s="14">
        <f t="shared" si="0"/>
        <v>310924</v>
      </c>
      <c r="E8" s="14">
        <f t="shared" si="0"/>
        <v>466386</v>
      </c>
      <c r="F8" s="87"/>
      <c r="G8" s="87"/>
      <c r="H8" s="87">
        <v>15</v>
      </c>
      <c r="I8" s="87" t="s">
        <v>745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2019-09-10T14:52:22Z</dcterms:modified>
</cp:coreProperties>
</file>