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activeTab="4"/>
  </bookViews>
  <sheets>
    <sheet name="文档说明" sheetId="10" r:id="rId1"/>
    <sheet name="7日活动" sheetId="96" r:id="rId2"/>
    <sheet name="卡牌投放" sheetId="98" r:id="rId3"/>
    <sheet name="数据母表" sheetId="99" r:id="rId4"/>
    <sheet name="属性价值透视" sheetId="100" r:id="rId5"/>
  </sheets>
  <externalReferences>
    <externalReference r:id="rId6"/>
    <externalReference r:id="rId7"/>
    <externalReference r:id="rId8"/>
  </externalReferences>
  <definedNames>
    <definedName name="卡牌品质">卡牌投放!$A$4:$A$8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7" i="100" l="1"/>
  <c r="BQ8" i="100"/>
  <c r="BQ9" i="100"/>
  <c r="BQ10" i="100"/>
  <c r="BQ11" i="100"/>
  <c r="BQ12" i="100"/>
  <c r="BQ13" i="100"/>
  <c r="BQ14" i="100"/>
  <c r="BQ15" i="100"/>
  <c r="BQ16" i="100"/>
  <c r="BQ17" i="100"/>
  <c r="BQ18" i="100"/>
  <c r="BQ19" i="100"/>
  <c r="BQ20" i="100"/>
  <c r="BQ21" i="100"/>
  <c r="BQ22" i="100"/>
  <c r="BQ23" i="100"/>
  <c r="BQ24" i="100"/>
  <c r="BQ25" i="100"/>
  <c r="BQ26" i="100"/>
  <c r="BQ27" i="100"/>
  <c r="BQ28" i="100"/>
  <c r="BQ29" i="100"/>
  <c r="BQ30" i="100"/>
  <c r="BQ31" i="100"/>
  <c r="BQ32" i="100"/>
  <c r="BQ33" i="100"/>
  <c r="BQ6" i="100"/>
  <c r="BP7" i="100"/>
  <c r="BP8" i="100"/>
  <c r="BP9" i="100"/>
  <c r="BP10" i="100"/>
  <c r="BP11" i="100"/>
  <c r="BP12" i="100"/>
  <c r="BP13" i="100"/>
  <c r="BP14" i="100"/>
  <c r="BP15" i="100"/>
  <c r="BP16" i="100"/>
  <c r="BP17" i="100"/>
  <c r="BP18" i="100"/>
  <c r="BP19" i="100"/>
  <c r="BP20" i="100"/>
  <c r="BP21" i="100"/>
  <c r="BP22" i="100"/>
  <c r="BP23" i="100"/>
  <c r="BP24" i="100"/>
  <c r="BP25" i="100"/>
  <c r="BP26" i="100"/>
  <c r="BP27" i="100"/>
  <c r="BP28" i="100"/>
  <c r="BP29" i="100"/>
  <c r="BP30" i="100"/>
  <c r="BP31" i="100"/>
  <c r="BP32" i="100"/>
  <c r="BP33" i="100"/>
  <c r="BP6" i="100"/>
  <c r="BO7" i="100"/>
  <c r="BO8" i="100"/>
  <c r="BO9" i="100"/>
  <c r="BO10" i="100"/>
  <c r="BO11" i="100"/>
  <c r="BO12" i="100"/>
  <c r="BO13" i="100"/>
  <c r="BO14" i="100"/>
  <c r="BO15" i="100"/>
  <c r="BO16" i="100"/>
  <c r="BO17" i="100"/>
  <c r="BO18" i="100"/>
  <c r="BO19" i="100"/>
  <c r="BO20" i="100"/>
  <c r="BO21" i="100"/>
  <c r="BO22" i="100"/>
  <c r="BO23" i="100"/>
  <c r="BO24" i="100"/>
  <c r="BO25" i="100"/>
  <c r="BO26" i="100"/>
  <c r="BO27" i="100"/>
  <c r="BO28" i="100"/>
  <c r="BO29" i="100"/>
  <c r="BO30" i="100"/>
  <c r="BO31" i="100"/>
  <c r="BO32" i="100"/>
  <c r="BO33" i="100"/>
  <c r="BO6" i="100"/>
  <c r="BN7" i="100"/>
  <c r="BN8" i="100"/>
  <c r="BN9" i="100"/>
  <c r="BN10" i="100"/>
  <c r="BN11" i="100"/>
  <c r="BN12" i="100"/>
  <c r="BN13" i="100"/>
  <c r="BN14" i="100"/>
  <c r="BN15" i="100"/>
  <c r="BN16" i="100"/>
  <c r="BN17" i="100"/>
  <c r="BN18" i="100"/>
  <c r="BN19" i="100"/>
  <c r="BN20" i="100"/>
  <c r="BN21" i="100"/>
  <c r="BN22" i="100"/>
  <c r="BN23" i="100"/>
  <c r="BN24" i="100"/>
  <c r="BN25" i="100"/>
  <c r="BN26" i="100"/>
  <c r="BN27" i="100"/>
  <c r="BN28" i="100"/>
  <c r="BN29" i="100"/>
  <c r="BN30" i="100"/>
  <c r="BN31" i="100"/>
  <c r="BN32" i="100"/>
  <c r="BN33" i="100"/>
  <c r="BN6" i="100"/>
  <c r="BM7" i="100"/>
  <c r="BM8" i="100"/>
  <c r="BM9" i="100"/>
  <c r="BM10" i="100"/>
  <c r="BM11" i="100"/>
  <c r="BM12" i="100"/>
  <c r="BM13" i="100"/>
  <c r="BM14" i="100"/>
  <c r="BM15" i="100"/>
  <c r="BM16" i="100"/>
  <c r="BM17" i="100"/>
  <c r="BM18" i="100"/>
  <c r="BM19" i="100"/>
  <c r="BM20" i="100"/>
  <c r="BM21" i="100"/>
  <c r="BM22" i="100"/>
  <c r="BM23" i="100"/>
  <c r="BM24" i="100"/>
  <c r="BM25" i="100"/>
  <c r="BM26" i="100"/>
  <c r="BM27" i="100"/>
  <c r="BM28" i="100"/>
  <c r="BM29" i="100"/>
  <c r="BM30" i="100"/>
  <c r="BM31" i="100"/>
  <c r="BM32" i="100"/>
  <c r="BM33" i="100"/>
  <c r="BM6" i="100"/>
  <c r="BL7" i="100"/>
  <c r="BL8" i="100"/>
  <c r="BL9" i="100"/>
  <c r="BL10" i="100"/>
  <c r="BL11" i="100"/>
  <c r="BL12" i="100"/>
  <c r="BL13" i="100"/>
  <c r="BL14" i="100"/>
  <c r="BL15" i="100"/>
  <c r="BL16" i="100"/>
  <c r="BL17" i="100"/>
  <c r="BL18" i="100"/>
  <c r="BL19" i="100"/>
  <c r="BL20" i="100"/>
  <c r="BL21" i="100"/>
  <c r="BL22" i="100"/>
  <c r="BL23" i="100"/>
  <c r="BL24" i="100"/>
  <c r="BL25" i="100"/>
  <c r="BL26" i="100"/>
  <c r="BL27" i="100"/>
  <c r="BL28" i="100"/>
  <c r="BL29" i="100"/>
  <c r="BL30" i="100"/>
  <c r="BL31" i="100"/>
  <c r="BL32" i="100"/>
  <c r="BL33" i="100"/>
  <c r="BL6" i="100"/>
  <c r="BJ7" i="100"/>
  <c r="BK7" i="100" s="1"/>
  <c r="BJ8" i="100"/>
  <c r="BK8" i="100" s="1"/>
  <c r="BJ9" i="100"/>
  <c r="BK9" i="100" s="1"/>
  <c r="BJ10" i="100"/>
  <c r="BK10" i="100" s="1"/>
  <c r="BJ11" i="100"/>
  <c r="BK11" i="100" s="1"/>
  <c r="BJ12" i="100"/>
  <c r="BK12" i="100" s="1"/>
  <c r="BJ13" i="100"/>
  <c r="BK13" i="100" s="1"/>
  <c r="BJ14" i="100"/>
  <c r="BK14" i="100" s="1"/>
  <c r="BJ15" i="100"/>
  <c r="BK15" i="100" s="1"/>
  <c r="BJ16" i="100"/>
  <c r="BK16" i="100" s="1"/>
  <c r="BJ17" i="100"/>
  <c r="BK17" i="100" s="1"/>
  <c r="BJ18" i="100"/>
  <c r="BK18" i="100" s="1"/>
  <c r="BJ19" i="100"/>
  <c r="BK19" i="100" s="1"/>
  <c r="BJ20" i="100"/>
  <c r="BK20" i="100" s="1"/>
  <c r="BJ21" i="100"/>
  <c r="BK21" i="100" s="1"/>
  <c r="BJ22" i="100"/>
  <c r="BK22" i="100" s="1"/>
  <c r="BJ23" i="100"/>
  <c r="BK23" i="100" s="1"/>
  <c r="BJ24" i="100"/>
  <c r="BK24" i="100" s="1"/>
  <c r="BJ25" i="100"/>
  <c r="BK25" i="100" s="1"/>
  <c r="BJ26" i="100"/>
  <c r="BK26" i="100" s="1"/>
  <c r="BJ27" i="100"/>
  <c r="BK27" i="100" s="1"/>
  <c r="BJ28" i="100"/>
  <c r="BK28" i="100" s="1"/>
  <c r="BJ29" i="100"/>
  <c r="BK29" i="100" s="1"/>
  <c r="BJ30" i="100"/>
  <c r="BK30" i="100" s="1"/>
  <c r="BJ31" i="100"/>
  <c r="BK31" i="100" s="1"/>
  <c r="BJ32" i="100"/>
  <c r="BK32" i="100" s="1"/>
  <c r="BJ33" i="100"/>
  <c r="BK33" i="100" s="1"/>
  <c r="BJ6" i="100"/>
  <c r="BK6" i="100" s="1"/>
  <c r="BA7" i="100"/>
  <c r="BA8" i="100"/>
  <c r="BA9" i="100"/>
  <c r="BA10" i="100"/>
  <c r="BA11" i="100"/>
  <c r="BA12" i="100"/>
  <c r="BA13" i="100"/>
  <c r="BA14" i="100"/>
  <c r="BA15" i="100"/>
  <c r="BA16" i="100"/>
  <c r="BA17" i="100"/>
  <c r="BA18" i="100"/>
  <c r="BA19" i="100"/>
  <c r="BA20" i="100"/>
  <c r="BA21" i="100"/>
  <c r="BA22" i="100"/>
  <c r="BA23" i="100"/>
  <c r="BA24" i="100"/>
  <c r="BA25" i="100"/>
  <c r="BA26" i="100"/>
  <c r="BA27" i="100"/>
  <c r="BA28" i="100"/>
  <c r="BA29" i="100"/>
  <c r="BA30" i="100"/>
  <c r="BA31" i="100"/>
  <c r="BA32" i="100"/>
  <c r="BA33" i="100"/>
  <c r="BA6" i="100"/>
  <c r="AZ7" i="100"/>
  <c r="AZ8" i="100"/>
  <c r="AZ9" i="100"/>
  <c r="AZ10" i="100"/>
  <c r="AZ11" i="100"/>
  <c r="AZ12" i="100"/>
  <c r="AZ13" i="100"/>
  <c r="AZ14" i="100"/>
  <c r="AZ15" i="100"/>
  <c r="AZ16" i="100"/>
  <c r="AZ17" i="100"/>
  <c r="AZ18" i="100"/>
  <c r="AZ19" i="100"/>
  <c r="AZ20" i="100"/>
  <c r="AZ21" i="100"/>
  <c r="AZ22" i="100"/>
  <c r="AZ23" i="100"/>
  <c r="AZ24" i="100"/>
  <c r="AZ25" i="100"/>
  <c r="AZ26" i="100"/>
  <c r="AZ27" i="100"/>
  <c r="AZ28" i="100"/>
  <c r="AZ29" i="100"/>
  <c r="AZ30" i="100"/>
  <c r="AZ31" i="100"/>
  <c r="AZ32" i="100"/>
  <c r="AZ33" i="100"/>
  <c r="AZ6" i="100"/>
  <c r="DQ6" i="99"/>
  <c r="DQ7" i="99"/>
  <c r="DQ8" i="99"/>
  <c r="DQ9" i="99"/>
  <c r="DQ10" i="99"/>
  <c r="DQ11" i="99"/>
  <c r="DQ12" i="99"/>
  <c r="DQ13" i="99"/>
  <c r="DQ14" i="99"/>
  <c r="DQ15" i="99"/>
  <c r="DQ16" i="99"/>
  <c r="DQ17" i="99"/>
  <c r="DQ18" i="99"/>
  <c r="DQ19" i="99"/>
  <c r="DQ20" i="99"/>
  <c r="DQ21" i="99"/>
  <c r="DQ22" i="99"/>
  <c r="DQ23" i="99"/>
  <c r="DQ24" i="99"/>
  <c r="DQ25" i="99"/>
  <c r="DQ26" i="99"/>
  <c r="DQ27" i="99"/>
  <c r="DQ28" i="99"/>
  <c r="DQ29" i="99"/>
  <c r="DQ30" i="99"/>
  <c r="DQ31" i="99"/>
  <c r="DQ32" i="99"/>
  <c r="DQ33" i="99"/>
  <c r="DQ34" i="99"/>
  <c r="DQ35" i="99"/>
  <c r="DQ36" i="99"/>
  <c r="DQ37" i="99"/>
  <c r="DQ38" i="99"/>
  <c r="DQ39" i="99"/>
  <c r="DQ40" i="99"/>
  <c r="DQ41" i="99"/>
  <c r="DQ42" i="99"/>
  <c r="DQ43" i="99"/>
  <c r="DQ44" i="99"/>
  <c r="DQ45" i="99"/>
  <c r="DQ46" i="99"/>
  <c r="DQ47" i="99"/>
  <c r="DQ48" i="99"/>
  <c r="DQ49" i="99"/>
  <c r="DQ50" i="99"/>
  <c r="DQ51" i="99"/>
  <c r="DQ52" i="99"/>
  <c r="DQ53" i="99"/>
  <c r="DQ54" i="99"/>
  <c r="DQ55" i="99"/>
  <c r="DQ56" i="99"/>
  <c r="DQ57" i="99"/>
  <c r="DQ58" i="99"/>
  <c r="DQ59" i="99"/>
  <c r="DQ60" i="99"/>
  <c r="DQ61" i="99"/>
  <c r="DQ62" i="99"/>
  <c r="DQ63" i="99"/>
  <c r="DQ64" i="99"/>
  <c r="DQ65" i="99"/>
  <c r="DQ66" i="99"/>
  <c r="DQ67" i="99"/>
  <c r="DQ68" i="99"/>
  <c r="DQ69" i="99"/>
  <c r="DQ70" i="99"/>
  <c r="DQ71" i="99"/>
  <c r="DQ72" i="99"/>
  <c r="DQ73" i="99"/>
  <c r="DQ74" i="99"/>
  <c r="DQ75" i="99"/>
  <c r="DQ76" i="99"/>
  <c r="DQ77" i="99"/>
  <c r="DQ78" i="99"/>
  <c r="DQ79" i="99"/>
  <c r="DQ80" i="99"/>
  <c r="DQ81" i="99"/>
  <c r="DQ82" i="99"/>
  <c r="DQ83" i="99"/>
  <c r="DQ84" i="99"/>
  <c r="DQ85" i="99"/>
  <c r="DQ86" i="99"/>
  <c r="DQ87" i="99"/>
  <c r="DQ88" i="99"/>
  <c r="DQ89" i="99"/>
  <c r="DQ90" i="99"/>
  <c r="DQ91" i="99"/>
  <c r="DQ92" i="99"/>
  <c r="DQ93" i="99"/>
  <c r="DQ94" i="99"/>
  <c r="DQ95" i="99"/>
  <c r="DQ96" i="99"/>
  <c r="DQ97" i="99"/>
  <c r="DQ98" i="99"/>
  <c r="DQ99" i="99"/>
  <c r="DQ100" i="99"/>
  <c r="DQ101" i="99"/>
  <c r="DQ102" i="99"/>
  <c r="DQ103" i="99"/>
  <c r="DQ104" i="99"/>
  <c r="DQ105" i="99"/>
  <c r="DQ106" i="99"/>
  <c r="DQ107" i="99"/>
  <c r="DQ108" i="99"/>
  <c r="DQ109" i="99"/>
  <c r="DQ110" i="99"/>
  <c r="DQ111" i="99"/>
  <c r="DQ112" i="99"/>
  <c r="DQ113" i="99"/>
  <c r="DQ114" i="99"/>
  <c r="DQ115" i="99"/>
  <c r="DQ116" i="99"/>
  <c r="DQ117" i="99"/>
  <c r="DQ118" i="99"/>
  <c r="DQ119" i="99"/>
  <c r="DQ120" i="99"/>
  <c r="DQ121" i="99"/>
  <c r="DQ122" i="99"/>
  <c r="DQ123" i="99"/>
  <c r="DQ124" i="99"/>
  <c r="DQ125" i="99"/>
  <c r="DQ126" i="99"/>
  <c r="DQ127" i="99"/>
  <c r="DQ128" i="99"/>
  <c r="DQ129" i="99"/>
  <c r="DQ130" i="99"/>
  <c r="DQ131" i="99"/>
  <c r="DQ132" i="99"/>
  <c r="DQ133" i="99"/>
  <c r="DQ134" i="99"/>
  <c r="DQ135" i="99"/>
  <c r="DQ136" i="99"/>
  <c r="DQ137" i="99"/>
  <c r="DQ138" i="99"/>
  <c r="DQ139" i="99"/>
  <c r="DQ140" i="99"/>
  <c r="DQ141" i="99"/>
  <c r="DQ142" i="99"/>
  <c r="DQ143" i="99"/>
  <c r="DQ144" i="99"/>
  <c r="DQ145" i="99"/>
  <c r="DQ146" i="99"/>
  <c r="DQ147" i="99"/>
  <c r="DQ148" i="99"/>
  <c r="DQ149" i="99"/>
  <c r="DQ150" i="99"/>
  <c r="DQ151" i="99"/>
  <c r="DQ152" i="99"/>
  <c r="DQ153" i="99"/>
  <c r="DQ154" i="99"/>
  <c r="DQ155" i="99"/>
  <c r="DQ156" i="99"/>
  <c r="DQ157" i="99"/>
  <c r="DQ158" i="99"/>
  <c r="DQ159" i="99"/>
  <c r="DQ160" i="99"/>
  <c r="DQ161" i="99"/>
  <c r="DQ162" i="99"/>
  <c r="DQ163" i="99"/>
  <c r="DQ164" i="99"/>
  <c r="DQ165" i="99"/>
  <c r="DQ166" i="99"/>
  <c r="DQ167" i="99"/>
  <c r="DQ168" i="99"/>
  <c r="DQ169" i="99"/>
  <c r="DQ170" i="99"/>
  <c r="DQ171" i="99"/>
  <c r="DQ172" i="99"/>
  <c r="DQ173" i="99"/>
  <c r="DQ174" i="99"/>
  <c r="DQ175" i="99"/>
  <c r="DQ176" i="99"/>
  <c r="DQ177" i="99"/>
  <c r="DQ178" i="99"/>
  <c r="DQ179" i="99"/>
  <c r="DQ180" i="99"/>
  <c r="DQ181" i="99"/>
  <c r="DQ182" i="99"/>
  <c r="DQ183" i="99"/>
  <c r="DQ184" i="99"/>
  <c r="DQ185" i="99"/>
  <c r="DQ186" i="99"/>
  <c r="DQ187" i="99"/>
  <c r="DQ188" i="99"/>
  <c r="DQ189" i="99"/>
  <c r="DQ190" i="99"/>
  <c r="DQ191" i="99"/>
  <c r="DQ192" i="99"/>
  <c r="DQ193" i="99"/>
  <c r="DQ194" i="99"/>
  <c r="DQ195" i="99"/>
  <c r="DQ196" i="99"/>
  <c r="DQ197" i="99"/>
  <c r="DQ198" i="99"/>
  <c r="DQ199" i="99"/>
  <c r="DQ200" i="99"/>
  <c r="DQ201" i="99"/>
  <c r="DQ202" i="99"/>
  <c r="DQ203" i="99"/>
  <c r="DQ204" i="99"/>
  <c r="DQ205" i="99"/>
  <c r="DQ206" i="99"/>
  <c r="DQ207" i="99"/>
  <c r="DQ208" i="99"/>
  <c r="DQ209" i="99"/>
  <c r="DQ210" i="99"/>
  <c r="DQ211" i="99"/>
  <c r="DQ212" i="99"/>
  <c r="DQ213" i="99"/>
  <c r="DQ214" i="99"/>
  <c r="DQ215" i="99"/>
  <c r="DQ216" i="99"/>
  <c r="DQ217" i="99"/>
  <c r="DQ218" i="99"/>
  <c r="DQ219" i="99"/>
  <c r="DQ220" i="99"/>
  <c r="DQ221" i="99"/>
  <c r="DQ222" i="99"/>
  <c r="DQ223" i="99"/>
  <c r="DQ224" i="99"/>
  <c r="DQ225" i="99"/>
  <c r="DQ226" i="99"/>
  <c r="DQ227" i="99"/>
  <c r="DQ228" i="99"/>
  <c r="DQ229" i="99"/>
  <c r="DQ230" i="99"/>
  <c r="DQ231" i="99"/>
  <c r="DQ232" i="99"/>
  <c r="DQ233" i="99"/>
  <c r="DQ234" i="99"/>
  <c r="DQ235" i="99"/>
  <c r="DQ236" i="99"/>
  <c r="DQ237" i="99"/>
  <c r="DQ238" i="99"/>
  <c r="DQ239" i="99"/>
  <c r="DQ240" i="99"/>
  <c r="DQ241" i="99"/>
  <c r="DQ242" i="99"/>
  <c r="DQ243" i="99"/>
  <c r="DQ244" i="99"/>
  <c r="DQ245" i="99"/>
  <c r="DQ246" i="99"/>
  <c r="DQ247" i="99"/>
  <c r="DQ248" i="99"/>
  <c r="DQ249" i="99"/>
  <c r="DQ250" i="99"/>
  <c r="DQ251" i="99"/>
  <c r="DQ252" i="99"/>
  <c r="DQ253" i="99"/>
  <c r="DQ254" i="99"/>
  <c r="DQ255" i="99"/>
  <c r="DQ256" i="99"/>
  <c r="DQ257" i="99"/>
  <c r="DQ258" i="99"/>
  <c r="DQ259" i="99"/>
  <c r="DQ260" i="99"/>
  <c r="DQ261" i="99"/>
  <c r="DQ262" i="99"/>
  <c r="DQ263" i="99"/>
  <c r="DQ264" i="99"/>
  <c r="DQ265" i="99"/>
  <c r="DQ266" i="99"/>
  <c r="DQ267" i="99"/>
  <c r="DQ268" i="99"/>
  <c r="DQ269" i="99"/>
  <c r="DQ270" i="99"/>
  <c r="DQ271" i="99"/>
  <c r="DQ272" i="99"/>
  <c r="DQ273" i="99"/>
  <c r="DQ274" i="99"/>
  <c r="DQ275" i="99"/>
  <c r="DQ276" i="99"/>
  <c r="DQ277" i="99"/>
  <c r="DQ278" i="99"/>
  <c r="DQ279" i="99"/>
  <c r="DQ280" i="99"/>
  <c r="DQ281" i="99"/>
  <c r="DQ282" i="99"/>
  <c r="DQ283" i="99"/>
  <c r="DQ284" i="99"/>
  <c r="DQ285" i="99"/>
  <c r="DQ286" i="99"/>
  <c r="DQ287" i="99"/>
  <c r="DQ288" i="99"/>
  <c r="DQ289" i="99"/>
  <c r="DQ290" i="99"/>
  <c r="DQ291" i="99"/>
  <c r="DQ292" i="99"/>
  <c r="DQ293" i="99"/>
  <c r="DQ294" i="99"/>
  <c r="DQ295" i="99"/>
  <c r="DQ296" i="99"/>
  <c r="DQ297" i="99"/>
  <c r="DQ298" i="99"/>
  <c r="DQ299" i="99"/>
  <c r="DQ300" i="99"/>
  <c r="DQ301" i="99"/>
  <c r="DQ302" i="99"/>
  <c r="DQ303" i="99"/>
  <c r="DQ304" i="99"/>
  <c r="DQ305" i="99"/>
  <c r="DQ306" i="99"/>
  <c r="DQ307" i="99"/>
  <c r="DQ308" i="99"/>
  <c r="DQ309" i="99"/>
  <c r="DQ310" i="99"/>
  <c r="DQ311" i="99"/>
  <c r="DQ312" i="99"/>
  <c r="DQ313" i="99"/>
  <c r="DQ314" i="99"/>
  <c r="DQ315" i="99"/>
  <c r="DQ316" i="99"/>
  <c r="DQ317" i="99"/>
  <c r="DQ318" i="99"/>
  <c r="DQ319" i="99"/>
  <c r="DQ320" i="99"/>
  <c r="DQ321" i="99"/>
  <c r="DQ322" i="99"/>
  <c r="DQ323" i="99"/>
  <c r="DQ324" i="99"/>
  <c r="DQ325" i="99"/>
  <c r="DQ326" i="99"/>
  <c r="DQ327" i="99"/>
  <c r="DQ328" i="99"/>
  <c r="DQ329" i="99"/>
  <c r="DQ330" i="99"/>
  <c r="DQ331" i="99"/>
  <c r="DQ332" i="99"/>
  <c r="DQ333" i="99"/>
  <c r="DQ334" i="99"/>
  <c r="DQ335" i="99"/>
  <c r="DQ336" i="99"/>
  <c r="DQ337" i="99"/>
  <c r="DQ338" i="99"/>
  <c r="DQ339" i="99"/>
  <c r="DQ340" i="99"/>
  <c r="DQ341" i="99"/>
  <c r="DQ342" i="99"/>
  <c r="DQ343" i="99"/>
  <c r="DQ344" i="99"/>
  <c r="DQ345" i="99"/>
  <c r="DQ346" i="99"/>
  <c r="DQ347" i="99"/>
  <c r="DQ348" i="99"/>
  <c r="DQ349" i="99"/>
  <c r="DQ350" i="99"/>
  <c r="DQ351" i="99"/>
  <c r="DQ352" i="99"/>
  <c r="DQ353" i="99"/>
  <c r="DQ354" i="99"/>
  <c r="DQ355" i="99"/>
  <c r="DQ356" i="99"/>
  <c r="DQ357" i="99"/>
  <c r="DQ358" i="99"/>
  <c r="DQ359" i="99"/>
  <c r="DQ360" i="99"/>
  <c r="DQ361" i="99"/>
  <c r="DQ362" i="99"/>
  <c r="DQ363" i="99"/>
  <c r="DQ364" i="99"/>
  <c r="DQ365" i="99"/>
  <c r="DQ366" i="99"/>
  <c r="DQ367" i="99"/>
  <c r="DQ368" i="99"/>
  <c r="DQ369" i="99"/>
  <c r="DQ370" i="99"/>
  <c r="DQ371" i="99"/>
  <c r="DQ372" i="99"/>
  <c r="DQ373" i="99"/>
  <c r="DQ374" i="99"/>
  <c r="DQ375" i="99"/>
  <c r="DQ376" i="99"/>
  <c r="DQ377" i="99"/>
  <c r="DQ378" i="99"/>
  <c r="DQ379" i="99"/>
  <c r="DQ380" i="99"/>
  <c r="DQ381" i="99"/>
  <c r="DQ382" i="99"/>
  <c r="DQ383" i="99"/>
  <c r="DQ384" i="99"/>
  <c r="DQ385" i="99"/>
  <c r="DQ386" i="99"/>
  <c r="DQ387" i="99"/>
  <c r="DQ388" i="99"/>
  <c r="DQ389" i="99"/>
  <c r="DQ390" i="99"/>
  <c r="DQ391" i="99"/>
  <c r="DQ392" i="99"/>
  <c r="DQ393" i="99"/>
  <c r="DQ394" i="99"/>
  <c r="DQ395" i="99"/>
  <c r="DQ396" i="99"/>
  <c r="DQ397" i="99"/>
  <c r="DQ398" i="99"/>
  <c r="DQ399" i="99"/>
  <c r="DQ400" i="99"/>
  <c r="DQ401" i="99"/>
  <c r="DQ402" i="99"/>
  <c r="DQ403" i="99"/>
  <c r="DQ404" i="99"/>
  <c r="DQ405" i="99"/>
  <c r="DQ406" i="99"/>
  <c r="DQ407" i="99"/>
  <c r="DQ408" i="99"/>
  <c r="DQ409" i="99"/>
  <c r="DQ410" i="99"/>
  <c r="DQ411" i="99"/>
  <c r="DQ412" i="99"/>
  <c r="DQ413" i="99"/>
  <c r="DQ414" i="99"/>
  <c r="DQ415" i="99"/>
  <c r="DQ416" i="99"/>
  <c r="DQ417" i="99"/>
  <c r="DQ418" i="99"/>
  <c r="DQ419" i="99"/>
  <c r="DQ420" i="99"/>
  <c r="DQ421" i="99"/>
  <c r="DQ422" i="99"/>
  <c r="DQ423" i="99"/>
  <c r="DQ424" i="99"/>
  <c r="DQ425" i="99"/>
  <c r="DQ426" i="99"/>
  <c r="DQ427" i="99"/>
  <c r="DQ428" i="99"/>
  <c r="DQ429" i="99"/>
  <c r="DQ430" i="99"/>
  <c r="DQ431" i="99"/>
  <c r="DQ432" i="99"/>
  <c r="DQ433" i="99"/>
  <c r="DQ434" i="99"/>
  <c r="DQ435" i="99"/>
  <c r="DQ436" i="99"/>
  <c r="DQ437" i="99"/>
  <c r="DQ438" i="99"/>
  <c r="DQ439" i="99"/>
  <c r="DQ440" i="99"/>
  <c r="DQ441" i="99"/>
  <c r="DQ442" i="99"/>
  <c r="DQ443" i="99"/>
  <c r="DQ444" i="99"/>
  <c r="DQ445" i="99"/>
  <c r="DQ446" i="99"/>
  <c r="DQ447" i="99"/>
  <c r="DQ448" i="99"/>
  <c r="DQ449" i="99"/>
  <c r="DQ450" i="99"/>
  <c r="DQ451" i="99"/>
  <c r="DQ452" i="99"/>
  <c r="DQ453" i="99"/>
  <c r="DQ454" i="99"/>
  <c r="DQ455" i="99"/>
  <c r="DQ456" i="99"/>
  <c r="DQ457" i="99"/>
  <c r="DQ458" i="99"/>
  <c r="DQ459" i="99"/>
  <c r="DQ460" i="99"/>
  <c r="DQ461" i="99"/>
  <c r="DQ462" i="99"/>
  <c r="DQ463" i="99"/>
  <c r="DQ464" i="99"/>
  <c r="DQ465" i="99"/>
  <c r="DQ466" i="99"/>
  <c r="DQ467" i="99"/>
  <c r="DQ468" i="99"/>
  <c r="DQ469" i="99"/>
  <c r="DQ470" i="99"/>
  <c r="DQ471" i="99"/>
  <c r="DQ472" i="99"/>
  <c r="DQ473" i="99"/>
  <c r="DQ474" i="99"/>
  <c r="DQ475" i="99"/>
  <c r="DQ476" i="99"/>
  <c r="DQ477" i="99"/>
  <c r="DQ478" i="99"/>
  <c r="DQ479" i="99"/>
  <c r="DQ480" i="99"/>
  <c r="DQ481" i="99"/>
  <c r="DQ482" i="99"/>
  <c r="DQ483" i="99"/>
  <c r="DQ484" i="99"/>
  <c r="DQ485" i="99"/>
  <c r="DQ486" i="99"/>
  <c r="DQ487" i="99"/>
  <c r="DQ488" i="99"/>
  <c r="DQ489" i="99"/>
  <c r="DQ490" i="99"/>
  <c r="DQ491" i="99"/>
  <c r="DQ492" i="99"/>
  <c r="DQ493" i="99"/>
  <c r="DQ494" i="99"/>
  <c r="DQ495" i="99"/>
  <c r="DQ496" i="99"/>
  <c r="DQ497" i="99"/>
  <c r="DQ498" i="99"/>
  <c r="DQ499" i="99"/>
  <c r="DQ500" i="99"/>
  <c r="DQ501" i="99"/>
  <c r="DQ502" i="99"/>
  <c r="DQ503" i="99"/>
  <c r="DQ504" i="99"/>
  <c r="DQ505" i="99"/>
  <c r="DQ506" i="99"/>
  <c r="DQ507" i="99"/>
  <c r="DQ508" i="99"/>
  <c r="DQ509" i="99"/>
  <c r="DQ510" i="99"/>
  <c r="DQ511" i="99"/>
  <c r="DQ512" i="99"/>
  <c r="DQ513" i="99"/>
  <c r="DQ514" i="99"/>
  <c r="DQ515" i="99"/>
  <c r="DQ516" i="99"/>
  <c r="DQ517" i="99"/>
  <c r="DQ518" i="99"/>
  <c r="DQ519" i="99"/>
  <c r="DQ520" i="99"/>
  <c r="DQ521" i="99"/>
  <c r="DQ522" i="99"/>
  <c r="DQ523" i="99"/>
  <c r="DQ524" i="99"/>
  <c r="DQ525" i="99"/>
  <c r="DQ526" i="99"/>
  <c r="DQ527" i="99"/>
  <c r="DQ528" i="99"/>
  <c r="DQ529" i="99"/>
  <c r="DQ530" i="99"/>
  <c r="DQ531" i="99"/>
  <c r="DQ532" i="99"/>
  <c r="DQ533" i="99"/>
  <c r="DQ534" i="99"/>
  <c r="DQ535" i="99"/>
  <c r="DQ536" i="99"/>
  <c r="DQ537" i="99"/>
  <c r="DQ538" i="99"/>
  <c r="DQ539" i="99"/>
  <c r="DQ540" i="99"/>
  <c r="DQ541" i="99"/>
  <c r="DQ542" i="99"/>
  <c r="DQ543" i="99"/>
  <c r="DQ544" i="99"/>
  <c r="DQ545" i="99"/>
  <c r="DQ546" i="99"/>
  <c r="DQ547" i="99"/>
  <c r="DQ548" i="99"/>
  <c r="DQ549" i="99"/>
  <c r="DQ550" i="99"/>
  <c r="DQ551" i="99"/>
  <c r="DQ552" i="99"/>
  <c r="DQ553" i="99"/>
  <c r="DQ554" i="99"/>
  <c r="DQ555" i="99"/>
  <c r="DQ556" i="99"/>
  <c r="DQ557" i="99"/>
  <c r="DQ558" i="99"/>
  <c r="DQ559" i="99"/>
  <c r="DQ560" i="99"/>
  <c r="DQ561" i="99"/>
  <c r="DQ562" i="99"/>
  <c r="DQ563" i="99"/>
  <c r="DQ564" i="99"/>
  <c r="DQ565" i="99"/>
  <c r="DQ566" i="99"/>
  <c r="DQ567" i="99"/>
  <c r="DQ568" i="99"/>
  <c r="DQ569" i="99"/>
  <c r="DQ570" i="99"/>
  <c r="DQ571" i="99"/>
  <c r="DQ572" i="99"/>
  <c r="DQ573" i="99"/>
  <c r="DQ574" i="99"/>
  <c r="DQ575" i="99"/>
  <c r="DQ576" i="99"/>
  <c r="DQ577" i="99"/>
  <c r="DQ578" i="99"/>
  <c r="DQ579" i="99"/>
  <c r="DQ580" i="99"/>
  <c r="DQ581" i="99"/>
  <c r="DQ582" i="99"/>
  <c r="DQ583" i="99"/>
  <c r="DQ584" i="99"/>
  <c r="DQ585" i="99"/>
  <c r="DQ586" i="99"/>
  <c r="DQ587" i="99"/>
  <c r="DQ588" i="99"/>
  <c r="DQ589" i="99"/>
  <c r="DQ590" i="99"/>
  <c r="DQ591" i="99"/>
  <c r="DQ592" i="99"/>
  <c r="DQ593" i="99"/>
  <c r="DQ594" i="99"/>
  <c r="DQ595" i="99"/>
  <c r="DQ596" i="99"/>
  <c r="DQ597" i="99"/>
  <c r="DQ598" i="99"/>
  <c r="DQ599" i="99"/>
  <c r="DQ600" i="99"/>
  <c r="DQ601" i="99"/>
  <c r="DQ602" i="99"/>
  <c r="DQ603" i="99"/>
  <c r="DQ604" i="99"/>
  <c r="DQ605" i="99"/>
  <c r="DQ606" i="99"/>
  <c r="DQ607" i="99"/>
  <c r="DQ608" i="99"/>
  <c r="DQ609" i="99"/>
  <c r="DQ610" i="99"/>
  <c r="DQ611" i="99"/>
  <c r="DQ612" i="99"/>
  <c r="DQ613" i="99"/>
  <c r="DQ614" i="99"/>
  <c r="DQ615" i="99"/>
  <c r="DQ616" i="99"/>
  <c r="DQ617" i="99"/>
  <c r="DQ618" i="99"/>
  <c r="DQ619" i="99"/>
  <c r="DQ620" i="99"/>
  <c r="DQ621" i="99"/>
  <c r="DQ622" i="99"/>
  <c r="DQ623" i="99"/>
  <c r="DQ624" i="99"/>
  <c r="DQ625" i="99"/>
  <c r="DQ626" i="99"/>
  <c r="DQ627" i="99"/>
  <c r="DQ628" i="99"/>
  <c r="DQ629" i="99"/>
  <c r="DQ630" i="99"/>
  <c r="DQ631" i="99"/>
  <c r="DQ632" i="99"/>
  <c r="DQ633" i="99"/>
  <c r="DQ634" i="99"/>
  <c r="DQ635" i="99"/>
  <c r="DQ636" i="99"/>
  <c r="DQ637" i="99"/>
  <c r="DQ638" i="99"/>
  <c r="DQ639" i="99"/>
  <c r="DQ640" i="99"/>
  <c r="DQ641" i="99"/>
  <c r="DQ642" i="99"/>
  <c r="DQ643" i="99"/>
  <c r="DQ644" i="99"/>
  <c r="DQ645" i="99"/>
  <c r="DQ646" i="99"/>
  <c r="DQ647" i="99"/>
  <c r="DQ648" i="99"/>
  <c r="DQ649" i="99"/>
  <c r="DQ650" i="99"/>
  <c r="DQ651" i="99"/>
  <c r="DQ652" i="99"/>
  <c r="DQ653" i="99"/>
  <c r="DQ654" i="99"/>
  <c r="DQ655" i="99"/>
  <c r="DQ656" i="99"/>
  <c r="DQ657" i="99"/>
  <c r="DQ658" i="99"/>
  <c r="DQ659" i="99"/>
  <c r="DQ660" i="99"/>
  <c r="DQ661" i="99"/>
  <c r="DQ662" i="99"/>
  <c r="DQ663" i="99"/>
  <c r="DQ664" i="99"/>
  <c r="DQ665" i="99"/>
  <c r="DQ666" i="99"/>
  <c r="DQ667" i="99"/>
  <c r="DQ668" i="99"/>
  <c r="DQ669" i="99"/>
  <c r="DQ670" i="99"/>
  <c r="DQ671" i="99"/>
  <c r="DQ672" i="99"/>
  <c r="DQ673" i="99"/>
  <c r="DQ674" i="99"/>
  <c r="DQ675" i="99"/>
  <c r="DQ676" i="99"/>
  <c r="DQ677" i="99"/>
  <c r="DQ678" i="99"/>
  <c r="DQ679" i="99"/>
  <c r="DQ680" i="99"/>
  <c r="DQ681" i="99"/>
  <c r="DQ682" i="99"/>
  <c r="DQ683" i="99"/>
  <c r="DQ684" i="99"/>
  <c r="DQ685" i="99"/>
  <c r="DQ686" i="99"/>
  <c r="DQ687" i="99"/>
  <c r="DQ688" i="99"/>
  <c r="DQ689" i="99"/>
  <c r="DQ690" i="99"/>
  <c r="DQ691" i="99"/>
  <c r="DQ692" i="99"/>
  <c r="DQ693" i="99"/>
  <c r="DQ694" i="99"/>
  <c r="DQ695" i="99"/>
  <c r="DQ696" i="99"/>
  <c r="DQ697" i="99"/>
  <c r="DQ698" i="99"/>
  <c r="DQ699" i="99"/>
  <c r="DQ700" i="99"/>
  <c r="DQ701" i="99"/>
  <c r="DQ702" i="99"/>
  <c r="DQ703" i="99"/>
  <c r="DQ704" i="99"/>
  <c r="DQ705" i="99"/>
  <c r="DQ706" i="99"/>
  <c r="DQ707" i="99"/>
  <c r="DQ708" i="99"/>
  <c r="DQ709" i="99"/>
  <c r="DQ710" i="99"/>
  <c r="DQ711" i="99"/>
  <c r="DQ712" i="99"/>
  <c r="DQ713" i="99"/>
  <c r="DQ714" i="99"/>
  <c r="DQ715" i="99"/>
  <c r="DQ716" i="99"/>
  <c r="DQ717" i="99"/>
  <c r="DQ718" i="99"/>
  <c r="DQ719" i="99"/>
  <c r="DQ720" i="99"/>
  <c r="DQ721" i="99"/>
  <c r="DQ722" i="99"/>
  <c r="DQ723" i="99"/>
  <c r="DQ724" i="99"/>
  <c r="DQ725" i="99"/>
  <c r="DQ726" i="99"/>
  <c r="DQ727" i="99"/>
  <c r="DQ728" i="99"/>
  <c r="DQ729" i="99"/>
  <c r="DQ730" i="99"/>
  <c r="DQ731" i="99"/>
  <c r="DQ732" i="99"/>
  <c r="DQ733" i="99"/>
  <c r="DQ734" i="99"/>
  <c r="DQ735" i="99"/>
  <c r="DQ736" i="99"/>
  <c r="DQ737" i="99"/>
  <c r="DQ738" i="99"/>
  <c r="DQ739" i="99"/>
  <c r="DQ740" i="99"/>
  <c r="DQ741" i="99"/>
  <c r="DQ742" i="99"/>
  <c r="DQ743" i="99"/>
  <c r="DQ744" i="99"/>
  <c r="DQ745" i="99"/>
  <c r="DQ746" i="99"/>
  <c r="DQ747" i="99"/>
  <c r="DQ748" i="99"/>
  <c r="DQ749" i="99"/>
  <c r="DQ750" i="99"/>
  <c r="DQ751" i="99"/>
  <c r="DQ752" i="99"/>
  <c r="DQ753" i="99"/>
  <c r="DQ754" i="99"/>
  <c r="DQ5" i="99"/>
  <c r="BB7" i="100"/>
  <c r="BB15" i="100"/>
  <c r="BB23" i="100"/>
  <c r="BC28" i="100"/>
  <c r="AY7" i="100"/>
  <c r="AY6" i="100"/>
  <c r="AU7" i="100"/>
  <c r="AV7" i="100"/>
  <c r="AW7" i="100"/>
  <c r="AV6" i="100"/>
  <c r="AW6" i="100"/>
  <c r="AU6" i="100"/>
  <c r="AR7" i="100"/>
  <c r="AS7" i="100"/>
  <c r="AT7" i="100"/>
  <c r="AS6" i="100"/>
  <c r="AT6" i="100"/>
  <c r="AR6" i="100"/>
  <c r="AO7" i="100"/>
  <c r="AP7" i="100" s="1"/>
  <c r="BD7" i="100" s="1"/>
  <c r="AO8" i="100"/>
  <c r="AP8" i="100" s="1"/>
  <c r="BB8" i="100" s="1"/>
  <c r="AO9" i="100"/>
  <c r="AP9" i="100" s="1"/>
  <c r="AO10" i="100"/>
  <c r="AP10" i="100" s="1"/>
  <c r="BC10" i="100" s="1"/>
  <c r="AO11" i="100"/>
  <c r="AP11" i="100" s="1"/>
  <c r="BD11" i="100" s="1"/>
  <c r="AO12" i="100"/>
  <c r="AP12" i="100" s="1"/>
  <c r="BB12" i="100" s="1"/>
  <c r="AO13" i="100"/>
  <c r="AP13" i="100" s="1"/>
  <c r="AO14" i="100"/>
  <c r="AP14" i="100" s="1"/>
  <c r="BC14" i="100" s="1"/>
  <c r="AO15" i="100"/>
  <c r="AP15" i="100" s="1"/>
  <c r="BD15" i="100" s="1"/>
  <c r="AO16" i="100"/>
  <c r="AP16" i="100" s="1"/>
  <c r="BB16" i="100" s="1"/>
  <c r="AO17" i="100"/>
  <c r="AP17" i="100" s="1"/>
  <c r="AO18" i="100"/>
  <c r="AP18" i="100" s="1"/>
  <c r="BC18" i="100" s="1"/>
  <c r="AO19" i="100"/>
  <c r="AP19" i="100" s="1"/>
  <c r="BD19" i="100" s="1"/>
  <c r="AO20" i="100"/>
  <c r="AP20" i="100" s="1"/>
  <c r="BB20" i="100" s="1"/>
  <c r="AO21" i="100"/>
  <c r="AP21" i="100" s="1"/>
  <c r="BD21" i="100" s="1"/>
  <c r="AO22" i="100"/>
  <c r="AP22" i="100" s="1"/>
  <c r="BC22" i="100" s="1"/>
  <c r="AO23" i="100"/>
  <c r="AP23" i="100" s="1"/>
  <c r="BD23" i="100" s="1"/>
  <c r="AO24" i="100"/>
  <c r="AP24" i="100" s="1"/>
  <c r="BB24" i="100" s="1"/>
  <c r="AO25" i="100"/>
  <c r="AP25" i="100" s="1"/>
  <c r="BD25" i="100" s="1"/>
  <c r="AO26" i="100"/>
  <c r="AP26" i="100" s="1"/>
  <c r="BC26" i="100" s="1"/>
  <c r="AO27" i="100"/>
  <c r="AP27" i="100" s="1"/>
  <c r="BD27" i="100" s="1"/>
  <c r="AO28" i="100"/>
  <c r="AP28" i="100" s="1"/>
  <c r="BB28" i="100" s="1"/>
  <c r="AO29" i="100"/>
  <c r="AP29" i="100" s="1"/>
  <c r="BD29" i="100" s="1"/>
  <c r="AO30" i="100"/>
  <c r="AP30" i="100" s="1"/>
  <c r="BC30" i="100" s="1"/>
  <c r="AO31" i="100"/>
  <c r="AP31" i="100" s="1"/>
  <c r="BD31" i="100" s="1"/>
  <c r="AO32" i="100"/>
  <c r="AP32" i="100" s="1"/>
  <c r="BB32" i="100" s="1"/>
  <c r="AO33" i="100"/>
  <c r="AP33" i="100" s="1"/>
  <c r="AO6" i="100"/>
  <c r="AP6" i="100" s="1"/>
  <c r="BD6" i="100" s="1"/>
  <c r="DB50" i="99"/>
  <c r="DC50" i="99"/>
  <c r="DD50" i="99"/>
  <c r="DB51" i="99"/>
  <c r="DC51" i="99"/>
  <c r="DD51" i="99"/>
  <c r="DB52" i="99"/>
  <c r="DC52" i="99"/>
  <c r="DD52" i="99"/>
  <c r="DB53" i="99"/>
  <c r="DC53" i="99"/>
  <c r="DD53" i="99"/>
  <c r="DB54" i="99"/>
  <c r="DC54" i="99"/>
  <c r="DD54" i="99"/>
  <c r="DB55" i="99"/>
  <c r="DC55" i="99"/>
  <c r="DD55" i="99"/>
  <c r="DB56" i="99"/>
  <c r="DC56" i="99"/>
  <c r="DD56" i="99"/>
  <c r="DB57" i="99"/>
  <c r="DC57" i="99"/>
  <c r="DD57" i="99"/>
  <c r="DB58" i="99"/>
  <c r="DC58" i="99"/>
  <c r="DD58" i="99"/>
  <c r="DB59" i="99"/>
  <c r="DC59" i="99"/>
  <c r="DD59" i="99"/>
  <c r="DC49" i="99"/>
  <c r="DD49" i="99"/>
  <c r="DB49" i="99"/>
  <c r="CT50" i="99"/>
  <c r="CU50" i="99" s="1"/>
  <c r="CT51" i="99"/>
  <c r="CU51" i="99" s="1"/>
  <c r="CT52" i="99"/>
  <c r="CU52" i="99" s="1"/>
  <c r="CT53" i="99"/>
  <c r="CU53" i="99" s="1"/>
  <c r="CT54" i="99"/>
  <c r="CU54" i="99" s="1"/>
  <c r="CT55" i="99"/>
  <c r="CU55" i="99" s="1"/>
  <c r="CT56" i="99"/>
  <c r="CU56" i="99" s="1"/>
  <c r="CT57" i="99"/>
  <c r="CU57" i="99" s="1"/>
  <c r="CT58" i="99"/>
  <c r="CU58" i="99" s="1"/>
  <c r="CT59" i="99"/>
  <c r="CU59" i="99" s="1"/>
  <c r="CT49" i="99"/>
  <c r="CU49" i="99" s="1"/>
  <c r="E9" i="99"/>
  <c r="E6" i="99"/>
  <c r="E7" i="99"/>
  <c r="E8" i="99"/>
  <c r="E5" i="99"/>
  <c r="F2" i="100" s="1"/>
  <c r="CY6" i="99"/>
  <c r="CZ6" i="99"/>
  <c r="DA6" i="99"/>
  <c r="CY7" i="99"/>
  <c r="CZ7" i="99"/>
  <c r="DA7" i="99"/>
  <c r="CY8" i="99"/>
  <c r="CZ8" i="99"/>
  <c r="DA8" i="99"/>
  <c r="CY9" i="99"/>
  <c r="CZ9" i="99"/>
  <c r="DA9" i="99"/>
  <c r="CY10" i="99"/>
  <c r="CZ10" i="99"/>
  <c r="DA10" i="99"/>
  <c r="CY11" i="99"/>
  <c r="CZ11" i="99"/>
  <c r="DA11" i="99"/>
  <c r="CY12" i="99"/>
  <c r="CZ12" i="99"/>
  <c r="DA12" i="99"/>
  <c r="CY13" i="99"/>
  <c r="CZ13" i="99"/>
  <c r="DA13" i="99"/>
  <c r="CY14" i="99"/>
  <c r="CZ14" i="99"/>
  <c r="DA14" i="99"/>
  <c r="CY15" i="99"/>
  <c r="CZ15" i="99"/>
  <c r="DA15" i="99"/>
  <c r="CY16" i="99"/>
  <c r="CZ16" i="99"/>
  <c r="DA16" i="99"/>
  <c r="CY17" i="99"/>
  <c r="CZ17" i="99"/>
  <c r="DA17" i="99"/>
  <c r="CY18" i="99"/>
  <c r="CZ18" i="99"/>
  <c r="DA18" i="99"/>
  <c r="CY19" i="99"/>
  <c r="CZ19" i="99"/>
  <c r="DA19" i="99"/>
  <c r="CY20" i="99"/>
  <c r="CZ20" i="99"/>
  <c r="DA20" i="99"/>
  <c r="CY21" i="99"/>
  <c r="CZ21" i="99"/>
  <c r="DA21" i="99"/>
  <c r="CY22" i="99"/>
  <c r="CZ22" i="99"/>
  <c r="DA22" i="99"/>
  <c r="CY23" i="99"/>
  <c r="CZ23" i="99"/>
  <c r="DA23" i="99"/>
  <c r="CY24" i="99"/>
  <c r="CZ24" i="99"/>
  <c r="DA24" i="99"/>
  <c r="CY25" i="99"/>
  <c r="CZ25" i="99"/>
  <c r="DA25" i="99"/>
  <c r="CY26" i="99"/>
  <c r="CZ26" i="99"/>
  <c r="DA26" i="99"/>
  <c r="CY27" i="99"/>
  <c r="CZ27" i="99"/>
  <c r="DA27" i="99"/>
  <c r="CY28" i="99"/>
  <c r="CZ28" i="99"/>
  <c r="DA28" i="99"/>
  <c r="CY29" i="99"/>
  <c r="CZ29" i="99"/>
  <c r="DA29" i="99"/>
  <c r="CY30" i="99"/>
  <c r="CZ30" i="99"/>
  <c r="DA30" i="99"/>
  <c r="CY31" i="99"/>
  <c r="CZ31" i="99"/>
  <c r="DA31" i="99"/>
  <c r="CY32" i="99"/>
  <c r="CZ32" i="99"/>
  <c r="DA32" i="99"/>
  <c r="CY33" i="99"/>
  <c r="CZ33" i="99"/>
  <c r="DA33" i="99"/>
  <c r="CY34" i="99"/>
  <c r="CZ34" i="99"/>
  <c r="DA34" i="99"/>
  <c r="CY35" i="99"/>
  <c r="CZ35" i="99"/>
  <c r="DA35" i="99"/>
  <c r="CY36" i="99"/>
  <c r="CZ36" i="99"/>
  <c r="DA36" i="99"/>
  <c r="CY37" i="99"/>
  <c r="CZ37" i="99"/>
  <c r="DA37" i="99"/>
  <c r="CY38" i="99"/>
  <c r="CY49" i="99" s="1"/>
  <c r="CZ38" i="99"/>
  <c r="CZ49" i="99" s="1"/>
  <c r="DA38" i="99"/>
  <c r="DA49" i="99" s="1"/>
  <c r="CY39" i="99"/>
  <c r="CY50" i="99" s="1"/>
  <c r="CZ39" i="99"/>
  <c r="CZ50" i="99" s="1"/>
  <c r="DA39" i="99"/>
  <c r="DA50" i="99" s="1"/>
  <c r="CY40" i="99"/>
  <c r="CY51" i="99" s="1"/>
  <c r="CZ40" i="99"/>
  <c r="CZ51" i="99" s="1"/>
  <c r="DA40" i="99"/>
  <c r="DA51" i="99" s="1"/>
  <c r="CY41" i="99"/>
  <c r="CY52" i="99" s="1"/>
  <c r="CZ41" i="99"/>
  <c r="CZ52" i="99" s="1"/>
  <c r="DA41" i="99"/>
  <c r="DA52" i="99" s="1"/>
  <c r="CY42" i="99"/>
  <c r="CY53" i="99" s="1"/>
  <c r="CZ42" i="99"/>
  <c r="CZ53" i="99" s="1"/>
  <c r="DA42" i="99"/>
  <c r="DA53" i="99" s="1"/>
  <c r="CY43" i="99"/>
  <c r="CY54" i="99" s="1"/>
  <c r="CZ43" i="99"/>
  <c r="CZ54" i="99" s="1"/>
  <c r="DA43" i="99"/>
  <c r="DA54" i="99" s="1"/>
  <c r="CY44" i="99"/>
  <c r="CY55" i="99" s="1"/>
  <c r="CZ44" i="99"/>
  <c r="CZ55" i="99" s="1"/>
  <c r="DA44" i="99"/>
  <c r="DA55" i="99" s="1"/>
  <c r="CY45" i="99"/>
  <c r="CY56" i="99" s="1"/>
  <c r="CZ45" i="99"/>
  <c r="CZ56" i="99" s="1"/>
  <c r="DA45" i="99"/>
  <c r="DA56" i="99" s="1"/>
  <c r="CY46" i="99"/>
  <c r="CY57" i="99" s="1"/>
  <c r="CZ46" i="99"/>
  <c r="CZ57" i="99" s="1"/>
  <c r="DA46" i="99"/>
  <c r="DA57" i="99" s="1"/>
  <c r="CY47" i="99"/>
  <c r="CY58" i="99" s="1"/>
  <c r="CZ47" i="99"/>
  <c r="CZ58" i="99" s="1"/>
  <c r="DA47" i="99"/>
  <c r="DA58" i="99" s="1"/>
  <c r="CY48" i="99"/>
  <c r="CY59" i="99" s="1"/>
  <c r="CZ48" i="99"/>
  <c r="CZ59" i="99" s="1"/>
  <c r="DA48" i="99"/>
  <c r="DA59" i="99" s="1"/>
  <c r="CZ5" i="99"/>
  <c r="DA5" i="99"/>
  <c r="CY5" i="99"/>
  <c r="CV16" i="99"/>
  <c r="CW16" i="99"/>
  <c r="CX16" i="99"/>
  <c r="CV17" i="99"/>
  <c r="CW17" i="99"/>
  <c r="CX17" i="99"/>
  <c r="CV18" i="99"/>
  <c r="CW18" i="99"/>
  <c r="CX18" i="99"/>
  <c r="CV19" i="99"/>
  <c r="CW19" i="99"/>
  <c r="CX19" i="99"/>
  <c r="CV20" i="99"/>
  <c r="CW20" i="99"/>
  <c r="CX20" i="99"/>
  <c r="CV21" i="99"/>
  <c r="CW21" i="99"/>
  <c r="CX21" i="99"/>
  <c r="CV22" i="99"/>
  <c r="CW22" i="99"/>
  <c r="CX22" i="99"/>
  <c r="CV23" i="99"/>
  <c r="CW23" i="99"/>
  <c r="CX23" i="99"/>
  <c r="CV24" i="99"/>
  <c r="CW24" i="99"/>
  <c r="CX24" i="99"/>
  <c r="CV25" i="99"/>
  <c r="CW25" i="99"/>
  <c r="CX25" i="99"/>
  <c r="CV26" i="99"/>
  <c r="CW26" i="99"/>
  <c r="CX26" i="99"/>
  <c r="CV27" i="99"/>
  <c r="CW27" i="99"/>
  <c r="CX27" i="99"/>
  <c r="CV28" i="99"/>
  <c r="CW28" i="99"/>
  <c r="CX28" i="99"/>
  <c r="CV29" i="99"/>
  <c r="CW29" i="99"/>
  <c r="CX29" i="99"/>
  <c r="CV30" i="99"/>
  <c r="CW30" i="99"/>
  <c r="CX30" i="99"/>
  <c r="CV31" i="99"/>
  <c r="CW31" i="99"/>
  <c r="CX31" i="99"/>
  <c r="CV32" i="99"/>
  <c r="CW32" i="99"/>
  <c r="CX32" i="99"/>
  <c r="CV33" i="99"/>
  <c r="CW33" i="99"/>
  <c r="CX33" i="99"/>
  <c r="CV34" i="99"/>
  <c r="CW34" i="99"/>
  <c r="CX34" i="99"/>
  <c r="CV35" i="99"/>
  <c r="CW35" i="99"/>
  <c r="CX35" i="99"/>
  <c r="CV36" i="99"/>
  <c r="CW36" i="99"/>
  <c r="CX36" i="99"/>
  <c r="CV37" i="99"/>
  <c r="CW37" i="99"/>
  <c r="CX37" i="99"/>
  <c r="CV38" i="99"/>
  <c r="CV49" i="99" s="1"/>
  <c r="CW38" i="99"/>
  <c r="CW49" i="99" s="1"/>
  <c r="CX38" i="99"/>
  <c r="CX49" i="99" s="1"/>
  <c r="CV39" i="99"/>
  <c r="CV50" i="99" s="1"/>
  <c r="CW39" i="99"/>
  <c r="CW50" i="99" s="1"/>
  <c r="CX39" i="99"/>
  <c r="CX50" i="99" s="1"/>
  <c r="CV40" i="99"/>
  <c r="CV51" i="99" s="1"/>
  <c r="CW40" i="99"/>
  <c r="CW51" i="99" s="1"/>
  <c r="CX40" i="99"/>
  <c r="CX51" i="99" s="1"/>
  <c r="CV41" i="99"/>
  <c r="CV52" i="99" s="1"/>
  <c r="CW41" i="99"/>
  <c r="CW52" i="99" s="1"/>
  <c r="CX41" i="99"/>
  <c r="CX52" i="99" s="1"/>
  <c r="CV42" i="99"/>
  <c r="CV53" i="99" s="1"/>
  <c r="CW42" i="99"/>
  <c r="CW53" i="99" s="1"/>
  <c r="CX42" i="99"/>
  <c r="CX53" i="99" s="1"/>
  <c r="CV43" i="99"/>
  <c r="CV54" i="99" s="1"/>
  <c r="CW43" i="99"/>
  <c r="CW54" i="99" s="1"/>
  <c r="CX43" i="99"/>
  <c r="CX54" i="99" s="1"/>
  <c r="CV44" i="99"/>
  <c r="CV55" i="99" s="1"/>
  <c r="CW44" i="99"/>
  <c r="CW55" i="99" s="1"/>
  <c r="CX44" i="99"/>
  <c r="CX55" i="99" s="1"/>
  <c r="CV45" i="99"/>
  <c r="CV56" i="99" s="1"/>
  <c r="CW45" i="99"/>
  <c r="CW56" i="99" s="1"/>
  <c r="CX45" i="99"/>
  <c r="CX56" i="99" s="1"/>
  <c r="CV46" i="99"/>
  <c r="CV57" i="99" s="1"/>
  <c r="CW46" i="99"/>
  <c r="CW57" i="99" s="1"/>
  <c r="CX46" i="99"/>
  <c r="CX57" i="99" s="1"/>
  <c r="CV47" i="99"/>
  <c r="CV58" i="99" s="1"/>
  <c r="CW47" i="99"/>
  <c r="CW58" i="99" s="1"/>
  <c r="CX47" i="99"/>
  <c r="CX58" i="99" s="1"/>
  <c r="CV48" i="99"/>
  <c r="CV59" i="99" s="1"/>
  <c r="CW48" i="99"/>
  <c r="CW59" i="99" s="1"/>
  <c r="CX48" i="99"/>
  <c r="CX59" i="99" s="1"/>
  <c r="CV6" i="99"/>
  <c r="CW6" i="99"/>
  <c r="CX6" i="99"/>
  <c r="CV7" i="99"/>
  <c r="CW7" i="99"/>
  <c r="CX7" i="99"/>
  <c r="CV8" i="99"/>
  <c r="CW8" i="99"/>
  <c r="CX8" i="99"/>
  <c r="CV9" i="99"/>
  <c r="CW9" i="99"/>
  <c r="CX9" i="99"/>
  <c r="CV10" i="99"/>
  <c r="CW10" i="99"/>
  <c r="CX10" i="99"/>
  <c r="CV11" i="99"/>
  <c r="CW11" i="99"/>
  <c r="CX11" i="99"/>
  <c r="CV12" i="99"/>
  <c r="CW12" i="99"/>
  <c r="CX12" i="99"/>
  <c r="CV13" i="99"/>
  <c r="CW13" i="99"/>
  <c r="CX13" i="99"/>
  <c r="CV14" i="99"/>
  <c r="CW14" i="99"/>
  <c r="CX14" i="99"/>
  <c r="CV15" i="99"/>
  <c r="CW15" i="99"/>
  <c r="CX15" i="99"/>
  <c r="CW5" i="99"/>
  <c r="CX5" i="99"/>
  <c r="CV5" i="99"/>
  <c r="CT39" i="99"/>
  <c r="CU39" i="99" s="1"/>
  <c r="CT40" i="99"/>
  <c r="CU40" i="99" s="1"/>
  <c r="CT41" i="99"/>
  <c r="CU41" i="99" s="1"/>
  <c r="CT42" i="99"/>
  <c r="CU42" i="99" s="1"/>
  <c r="CT43" i="99"/>
  <c r="CU43" i="99" s="1"/>
  <c r="CT44" i="99"/>
  <c r="CU44" i="99" s="1"/>
  <c r="CT45" i="99"/>
  <c r="CU45" i="99" s="1"/>
  <c r="CT46" i="99"/>
  <c r="CU46" i="99" s="1"/>
  <c r="CT47" i="99"/>
  <c r="CU47" i="99" s="1"/>
  <c r="CT48" i="99"/>
  <c r="CU48" i="99" s="1"/>
  <c r="CT38" i="99"/>
  <c r="CU38" i="99" s="1"/>
  <c r="CT28" i="99"/>
  <c r="CU28" i="99" s="1"/>
  <c r="CT29" i="99"/>
  <c r="CU29" i="99" s="1"/>
  <c r="CT30" i="99"/>
  <c r="CU30" i="99" s="1"/>
  <c r="CT31" i="99"/>
  <c r="CU31" i="99" s="1"/>
  <c r="CT32" i="99"/>
  <c r="CU32" i="99" s="1"/>
  <c r="CT33" i="99"/>
  <c r="CU33" i="99" s="1"/>
  <c r="CT34" i="99"/>
  <c r="CU34" i="99" s="1"/>
  <c r="CT35" i="99"/>
  <c r="CU35" i="99" s="1"/>
  <c r="CT36" i="99"/>
  <c r="CU36" i="99" s="1"/>
  <c r="CT37" i="99"/>
  <c r="CU37" i="99" s="1"/>
  <c r="CT27" i="99"/>
  <c r="CU27" i="99" s="1"/>
  <c r="CT17" i="99"/>
  <c r="CU17" i="99" s="1"/>
  <c r="CT18" i="99"/>
  <c r="CU18" i="99" s="1"/>
  <c r="CT19" i="99"/>
  <c r="CU19" i="99" s="1"/>
  <c r="CT20" i="99"/>
  <c r="CU20" i="99" s="1"/>
  <c r="CT21" i="99"/>
  <c r="CU21" i="99" s="1"/>
  <c r="CT22" i="99"/>
  <c r="CU22" i="99" s="1"/>
  <c r="CT23" i="99"/>
  <c r="CU23" i="99" s="1"/>
  <c r="CT24" i="99"/>
  <c r="CU24" i="99" s="1"/>
  <c r="CT25" i="99"/>
  <c r="CU25" i="99" s="1"/>
  <c r="CT26" i="99"/>
  <c r="CU26" i="99" s="1"/>
  <c r="CT16" i="99"/>
  <c r="CU16" i="99" s="1"/>
  <c r="CT6" i="99"/>
  <c r="CU6" i="99" s="1"/>
  <c r="CT7" i="99"/>
  <c r="CU7" i="99" s="1"/>
  <c r="CT8" i="99"/>
  <c r="CU8" i="99" s="1"/>
  <c r="CT9" i="99"/>
  <c r="CU9" i="99" s="1"/>
  <c r="CT10" i="99"/>
  <c r="CU10" i="99" s="1"/>
  <c r="CT11" i="99"/>
  <c r="CU11" i="99" s="1"/>
  <c r="CT12" i="99"/>
  <c r="CU12" i="99" s="1"/>
  <c r="CT13" i="99"/>
  <c r="CU13" i="99" s="1"/>
  <c r="CT14" i="99"/>
  <c r="CU14" i="99" s="1"/>
  <c r="CT15" i="99"/>
  <c r="CU15" i="99" s="1"/>
  <c r="CT5" i="99"/>
  <c r="CU5" i="99" s="1"/>
  <c r="CN456" i="99"/>
  <c r="CO456" i="99" s="1"/>
  <c r="CN457" i="99"/>
  <c r="CO457" i="99" s="1"/>
  <c r="CN458" i="99"/>
  <c r="CO458" i="99" s="1"/>
  <c r="CN459" i="99"/>
  <c r="CO459" i="99" s="1"/>
  <c r="CN460" i="99"/>
  <c r="CO460" i="99" s="1"/>
  <c r="CN461" i="99"/>
  <c r="CO461" i="99" s="1"/>
  <c r="CN462" i="99"/>
  <c r="CO462" i="99" s="1"/>
  <c r="CN463" i="99"/>
  <c r="CO463" i="99" s="1"/>
  <c r="CN464" i="99"/>
  <c r="CO464" i="99" s="1"/>
  <c r="CN465" i="99"/>
  <c r="CO465" i="99" s="1"/>
  <c r="CN466" i="99"/>
  <c r="CO466" i="99" s="1"/>
  <c r="CN467" i="99"/>
  <c r="CO467" i="99" s="1"/>
  <c r="CN468" i="99"/>
  <c r="CO468" i="99" s="1"/>
  <c r="CN469" i="99"/>
  <c r="CO469" i="99" s="1"/>
  <c r="CN470" i="99"/>
  <c r="CO470" i="99" s="1"/>
  <c r="CN471" i="99"/>
  <c r="CO471" i="99" s="1"/>
  <c r="CN472" i="99"/>
  <c r="CO472" i="99" s="1"/>
  <c r="CN473" i="99"/>
  <c r="CO473" i="99" s="1"/>
  <c r="CN474" i="99"/>
  <c r="CO474" i="99" s="1"/>
  <c r="CN475" i="99"/>
  <c r="CO475" i="99" s="1"/>
  <c r="CN476" i="99"/>
  <c r="CO476" i="99" s="1"/>
  <c r="CN477" i="99"/>
  <c r="CO477" i="99" s="1"/>
  <c r="CN478" i="99"/>
  <c r="CO478" i="99" s="1"/>
  <c r="CN479" i="99"/>
  <c r="CO479" i="99" s="1"/>
  <c r="CN480" i="99"/>
  <c r="CO480" i="99" s="1"/>
  <c r="CN481" i="99"/>
  <c r="CO481" i="99" s="1"/>
  <c r="CN482" i="99"/>
  <c r="CO482" i="99" s="1"/>
  <c r="CN483" i="99"/>
  <c r="CO483" i="99" s="1"/>
  <c r="CN484" i="99"/>
  <c r="CO484" i="99" s="1"/>
  <c r="CN485" i="99"/>
  <c r="CO485" i="99" s="1"/>
  <c r="CN486" i="99"/>
  <c r="CO486" i="99" s="1"/>
  <c r="CN487" i="99"/>
  <c r="CO487" i="99" s="1"/>
  <c r="CN488" i="99"/>
  <c r="CO488" i="99" s="1"/>
  <c r="CN489" i="99"/>
  <c r="CO489" i="99" s="1"/>
  <c r="CN490" i="99"/>
  <c r="CO490" i="99" s="1"/>
  <c r="CN491" i="99"/>
  <c r="CO491" i="99" s="1"/>
  <c r="CN492" i="99"/>
  <c r="CO492" i="99" s="1"/>
  <c r="CN493" i="99"/>
  <c r="CO493" i="99" s="1"/>
  <c r="CN494" i="99"/>
  <c r="CO494" i="99" s="1"/>
  <c r="CN495" i="99"/>
  <c r="CO495" i="99" s="1"/>
  <c r="CN496" i="99"/>
  <c r="CO496" i="99" s="1"/>
  <c r="CN497" i="99"/>
  <c r="CO497" i="99" s="1"/>
  <c r="CN498" i="99"/>
  <c r="CO498" i="99" s="1"/>
  <c r="CN499" i="99"/>
  <c r="CO499" i="99" s="1"/>
  <c r="CN500" i="99"/>
  <c r="CO500" i="99" s="1"/>
  <c r="CN501" i="99"/>
  <c r="CO501" i="99" s="1"/>
  <c r="CN502" i="99"/>
  <c r="CO502" i="99" s="1"/>
  <c r="CN503" i="99"/>
  <c r="CO503" i="99" s="1"/>
  <c r="CN504" i="99"/>
  <c r="CO504" i="99" s="1"/>
  <c r="CN505" i="99"/>
  <c r="CO505" i="99" s="1"/>
  <c r="CN506" i="99"/>
  <c r="CO506" i="99" s="1"/>
  <c r="CN507" i="99"/>
  <c r="CO507" i="99" s="1"/>
  <c r="CN508" i="99"/>
  <c r="CO508" i="99" s="1"/>
  <c r="CN509" i="99"/>
  <c r="CO509" i="99" s="1"/>
  <c r="CN510" i="99"/>
  <c r="CO510" i="99" s="1"/>
  <c r="CN511" i="99"/>
  <c r="CO511" i="99" s="1"/>
  <c r="CN512" i="99"/>
  <c r="CO512" i="99" s="1"/>
  <c r="CN513" i="99"/>
  <c r="CO513" i="99" s="1"/>
  <c r="CN514" i="99"/>
  <c r="CO514" i="99" s="1"/>
  <c r="CN515" i="99"/>
  <c r="CO515" i="99" s="1"/>
  <c r="CN516" i="99"/>
  <c r="CO516" i="99" s="1"/>
  <c r="CN517" i="99"/>
  <c r="CO517" i="99" s="1"/>
  <c r="CN518" i="99"/>
  <c r="CO518" i="99" s="1"/>
  <c r="CN519" i="99"/>
  <c r="CO519" i="99" s="1"/>
  <c r="CN520" i="99"/>
  <c r="CO520" i="99" s="1"/>
  <c r="CN521" i="99"/>
  <c r="CO521" i="99" s="1"/>
  <c r="CN522" i="99"/>
  <c r="CO522" i="99" s="1"/>
  <c r="CN523" i="99"/>
  <c r="CO523" i="99" s="1"/>
  <c r="CN524" i="99"/>
  <c r="CO524" i="99" s="1"/>
  <c r="CN525" i="99"/>
  <c r="CO525" i="99" s="1"/>
  <c r="CN526" i="99"/>
  <c r="CO526" i="99" s="1"/>
  <c r="CN527" i="99"/>
  <c r="CO527" i="99" s="1"/>
  <c r="CN528" i="99"/>
  <c r="CO528" i="99" s="1"/>
  <c r="CN529" i="99"/>
  <c r="CO529" i="99" s="1"/>
  <c r="CN530" i="99"/>
  <c r="CO530" i="99" s="1"/>
  <c r="CN531" i="99"/>
  <c r="CO531" i="99" s="1"/>
  <c r="CN532" i="99"/>
  <c r="CO532" i="99" s="1"/>
  <c r="CN533" i="99"/>
  <c r="CO533" i="99" s="1"/>
  <c r="CN534" i="99"/>
  <c r="CO534" i="99" s="1"/>
  <c r="CN535" i="99"/>
  <c r="CO535" i="99" s="1"/>
  <c r="CN536" i="99"/>
  <c r="CO536" i="99" s="1"/>
  <c r="CN537" i="99"/>
  <c r="CO537" i="99" s="1"/>
  <c r="CN538" i="99"/>
  <c r="CO538" i="99" s="1"/>
  <c r="CN539" i="99"/>
  <c r="CO539" i="99" s="1"/>
  <c r="CN540" i="99"/>
  <c r="CO540" i="99" s="1"/>
  <c r="CN541" i="99"/>
  <c r="CO541" i="99" s="1"/>
  <c r="CN542" i="99"/>
  <c r="CO542" i="99" s="1"/>
  <c r="CN543" i="99"/>
  <c r="CO543" i="99" s="1"/>
  <c r="CN544" i="99"/>
  <c r="CO544" i="99" s="1"/>
  <c r="CN545" i="99"/>
  <c r="CO545" i="99" s="1"/>
  <c r="CN546" i="99"/>
  <c r="CO546" i="99" s="1"/>
  <c r="CN547" i="99"/>
  <c r="CO547" i="99" s="1"/>
  <c r="CN548" i="99"/>
  <c r="CO548" i="99" s="1"/>
  <c r="CN549" i="99"/>
  <c r="CO549" i="99" s="1"/>
  <c r="CN550" i="99"/>
  <c r="CO550" i="99" s="1"/>
  <c r="CN551" i="99"/>
  <c r="CO551" i="99" s="1"/>
  <c r="CN552" i="99"/>
  <c r="CO552" i="99" s="1"/>
  <c r="CN553" i="99"/>
  <c r="CO553" i="99" s="1"/>
  <c r="CN554" i="99"/>
  <c r="CO554" i="99" s="1"/>
  <c r="CN555" i="99"/>
  <c r="CO555" i="99" s="1"/>
  <c r="CN556" i="99"/>
  <c r="CO556" i="99" s="1"/>
  <c r="CN557" i="99"/>
  <c r="CO557" i="99" s="1"/>
  <c r="CN558" i="99"/>
  <c r="CO558" i="99" s="1"/>
  <c r="CN559" i="99"/>
  <c r="CO559" i="99" s="1"/>
  <c r="CN560" i="99"/>
  <c r="CO560" i="99" s="1"/>
  <c r="CN561" i="99"/>
  <c r="CO561" i="99" s="1"/>
  <c r="CN562" i="99"/>
  <c r="CO562" i="99" s="1"/>
  <c r="CN563" i="99"/>
  <c r="CO563" i="99" s="1"/>
  <c r="CN564" i="99"/>
  <c r="CO564" i="99" s="1"/>
  <c r="CN565" i="99"/>
  <c r="CO565" i="99" s="1"/>
  <c r="CN566" i="99"/>
  <c r="CO566" i="99" s="1"/>
  <c r="CN567" i="99"/>
  <c r="CO567" i="99" s="1"/>
  <c r="CN568" i="99"/>
  <c r="CO568" i="99" s="1"/>
  <c r="CN569" i="99"/>
  <c r="CO569" i="99" s="1"/>
  <c r="CN570" i="99"/>
  <c r="CO570" i="99" s="1"/>
  <c r="CN571" i="99"/>
  <c r="CO571" i="99" s="1"/>
  <c r="CN572" i="99"/>
  <c r="CO572" i="99" s="1"/>
  <c r="CN573" i="99"/>
  <c r="CO573" i="99" s="1"/>
  <c r="CN574" i="99"/>
  <c r="CO574" i="99" s="1"/>
  <c r="CN575" i="99"/>
  <c r="CO575" i="99" s="1"/>
  <c r="CN576" i="99"/>
  <c r="CO576" i="99" s="1"/>
  <c r="CN577" i="99"/>
  <c r="CO577" i="99" s="1"/>
  <c r="CN578" i="99"/>
  <c r="CO578" i="99" s="1"/>
  <c r="CN579" i="99"/>
  <c r="CO579" i="99" s="1"/>
  <c r="CN580" i="99"/>
  <c r="CO580" i="99" s="1"/>
  <c r="CN581" i="99"/>
  <c r="CO581" i="99" s="1"/>
  <c r="CN582" i="99"/>
  <c r="CO582" i="99" s="1"/>
  <c r="CN583" i="99"/>
  <c r="CO583" i="99" s="1"/>
  <c r="CN584" i="99"/>
  <c r="CO584" i="99" s="1"/>
  <c r="CN585" i="99"/>
  <c r="CO585" i="99" s="1"/>
  <c r="CN586" i="99"/>
  <c r="CO586" i="99" s="1"/>
  <c r="CN587" i="99"/>
  <c r="CO587" i="99" s="1"/>
  <c r="CN588" i="99"/>
  <c r="CO588" i="99" s="1"/>
  <c r="CN589" i="99"/>
  <c r="CO589" i="99" s="1"/>
  <c r="CN590" i="99"/>
  <c r="CO590" i="99" s="1"/>
  <c r="CN591" i="99"/>
  <c r="CO591" i="99" s="1"/>
  <c r="CN592" i="99"/>
  <c r="CO592" i="99" s="1"/>
  <c r="CN593" i="99"/>
  <c r="CO593" i="99" s="1"/>
  <c r="CN594" i="99"/>
  <c r="CO594" i="99" s="1"/>
  <c r="CN595" i="99"/>
  <c r="CO595" i="99" s="1"/>
  <c r="CN596" i="99"/>
  <c r="CO596" i="99" s="1"/>
  <c r="CN597" i="99"/>
  <c r="CO597" i="99" s="1"/>
  <c r="CN598" i="99"/>
  <c r="CO598" i="99" s="1"/>
  <c r="CN599" i="99"/>
  <c r="CO599" i="99" s="1"/>
  <c r="CN600" i="99"/>
  <c r="CO600" i="99" s="1"/>
  <c r="CN601" i="99"/>
  <c r="CO601" i="99" s="1"/>
  <c r="CN602" i="99"/>
  <c r="CO602" i="99" s="1"/>
  <c r="CN603" i="99"/>
  <c r="CO603" i="99" s="1"/>
  <c r="CN604" i="99"/>
  <c r="CO604" i="99" s="1"/>
  <c r="CN455" i="99"/>
  <c r="CO455" i="99" s="1"/>
  <c r="CN306" i="99"/>
  <c r="CO306" i="99" s="1"/>
  <c r="CN307" i="99"/>
  <c r="CO307" i="99" s="1"/>
  <c r="CN308" i="99"/>
  <c r="CO308" i="99" s="1"/>
  <c r="CN309" i="99"/>
  <c r="CO309" i="99" s="1"/>
  <c r="CN310" i="99"/>
  <c r="CO310" i="99" s="1"/>
  <c r="CN311" i="99"/>
  <c r="CO311" i="99" s="1"/>
  <c r="CN312" i="99"/>
  <c r="CO312" i="99" s="1"/>
  <c r="CN313" i="99"/>
  <c r="CO313" i="99" s="1"/>
  <c r="CN314" i="99"/>
  <c r="CO314" i="99" s="1"/>
  <c r="CN315" i="99"/>
  <c r="CO315" i="99" s="1"/>
  <c r="CN316" i="99"/>
  <c r="CO316" i="99" s="1"/>
  <c r="CN317" i="99"/>
  <c r="CO317" i="99" s="1"/>
  <c r="CN318" i="99"/>
  <c r="CO318" i="99" s="1"/>
  <c r="CN319" i="99"/>
  <c r="CO319" i="99" s="1"/>
  <c r="CN320" i="99"/>
  <c r="CO320" i="99" s="1"/>
  <c r="CN321" i="99"/>
  <c r="CO321" i="99" s="1"/>
  <c r="CN322" i="99"/>
  <c r="CO322" i="99" s="1"/>
  <c r="CN323" i="99"/>
  <c r="CO323" i="99" s="1"/>
  <c r="CN324" i="99"/>
  <c r="CO324" i="99" s="1"/>
  <c r="CN325" i="99"/>
  <c r="CO325" i="99" s="1"/>
  <c r="CN326" i="99"/>
  <c r="CO326" i="99" s="1"/>
  <c r="CN327" i="99"/>
  <c r="CO327" i="99" s="1"/>
  <c r="CN328" i="99"/>
  <c r="CO328" i="99" s="1"/>
  <c r="CN329" i="99"/>
  <c r="CO329" i="99" s="1"/>
  <c r="CN330" i="99"/>
  <c r="CO330" i="99" s="1"/>
  <c r="CN331" i="99"/>
  <c r="CO331" i="99" s="1"/>
  <c r="CN332" i="99"/>
  <c r="CO332" i="99" s="1"/>
  <c r="CN333" i="99"/>
  <c r="CO333" i="99" s="1"/>
  <c r="CN334" i="99"/>
  <c r="CO334" i="99" s="1"/>
  <c r="CN335" i="99"/>
  <c r="CO335" i="99" s="1"/>
  <c r="CN336" i="99"/>
  <c r="CO336" i="99" s="1"/>
  <c r="CN337" i="99"/>
  <c r="CO337" i="99" s="1"/>
  <c r="CN338" i="99"/>
  <c r="CO338" i="99" s="1"/>
  <c r="CN339" i="99"/>
  <c r="CO339" i="99" s="1"/>
  <c r="CN340" i="99"/>
  <c r="CO340" i="99" s="1"/>
  <c r="CN341" i="99"/>
  <c r="CO341" i="99" s="1"/>
  <c r="CN342" i="99"/>
  <c r="CO342" i="99" s="1"/>
  <c r="CN343" i="99"/>
  <c r="CO343" i="99" s="1"/>
  <c r="CN344" i="99"/>
  <c r="CO344" i="99" s="1"/>
  <c r="CN345" i="99"/>
  <c r="CO345" i="99" s="1"/>
  <c r="CN346" i="99"/>
  <c r="CO346" i="99" s="1"/>
  <c r="CN347" i="99"/>
  <c r="CO347" i="99" s="1"/>
  <c r="CN348" i="99"/>
  <c r="CO348" i="99" s="1"/>
  <c r="CN349" i="99"/>
  <c r="CO349" i="99" s="1"/>
  <c r="CN350" i="99"/>
  <c r="CO350" i="99" s="1"/>
  <c r="CN351" i="99"/>
  <c r="CO351" i="99" s="1"/>
  <c r="CN352" i="99"/>
  <c r="CO352" i="99" s="1"/>
  <c r="CN353" i="99"/>
  <c r="CO353" i="99" s="1"/>
  <c r="CN354" i="99"/>
  <c r="CO354" i="99" s="1"/>
  <c r="CN355" i="99"/>
  <c r="CO355" i="99" s="1"/>
  <c r="CN356" i="99"/>
  <c r="CO356" i="99" s="1"/>
  <c r="CN357" i="99"/>
  <c r="CO357" i="99" s="1"/>
  <c r="CN358" i="99"/>
  <c r="CO358" i="99" s="1"/>
  <c r="CN359" i="99"/>
  <c r="CO359" i="99" s="1"/>
  <c r="CN360" i="99"/>
  <c r="CO360" i="99" s="1"/>
  <c r="CN361" i="99"/>
  <c r="CO361" i="99" s="1"/>
  <c r="CN362" i="99"/>
  <c r="CO362" i="99" s="1"/>
  <c r="CN363" i="99"/>
  <c r="CO363" i="99" s="1"/>
  <c r="CN364" i="99"/>
  <c r="CO364" i="99" s="1"/>
  <c r="CN365" i="99"/>
  <c r="CO365" i="99" s="1"/>
  <c r="CN366" i="99"/>
  <c r="CO366" i="99" s="1"/>
  <c r="CN367" i="99"/>
  <c r="CO367" i="99" s="1"/>
  <c r="CN368" i="99"/>
  <c r="CO368" i="99" s="1"/>
  <c r="CN369" i="99"/>
  <c r="CO369" i="99" s="1"/>
  <c r="CN370" i="99"/>
  <c r="CO370" i="99" s="1"/>
  <c r="CN371" i="99"/>
  <c r="CO371" i="99" s="1"/>
  <c r="CN372" i="99"/>
  <c r="CO372" i="99" s="1"/>
  <c r="CN373" i="99"/>
  <c r="CO373" i="99" s="1"/>
  <c r="CN374" i="99"/>
  <c r="CO374" i="99" s="1"/>
  <c r="CN375" i="99"/>
  <c r="CO375" i="99" s="1"/>
  <c r="CN376" i="99"/>
  <c r="CO376" i="99" s="1"/>
  <c r="CN377" i="99"/>
  <c r="CO377" i="99" s="1"/>
  <c r="CN378" i="99"/>
  <c r="CO378" i="99" s="1"/>
  <c r="CN379" i="99"/>
  <c r="CO379" i="99" s="1"/>
  <c r="CN380" i="99"/>
  <c r="CO380" i="99" s="1"/>
  <c r="CN381" i="99"/>
  <c r="CO381" i="99" s="1"/>
  <c r="CN382" i="99"/>
  <c r="CO382" i="99" s="1"/>
  <c r="CN383" i="99"/>
  <c r="CO383" i="99" s="1"/>
  <c r="CN384" i="99"/>
  <c r="CO384" i="99" s="1"/>
  <c r="CN385" i="99"/>
  <c r="CO385" i="99" s="1"/>
  <c r="CN386" i="99"/>
  <c r="CO386" i="99" s="1"/>
  <c r="CN387" i="99"/>
  <c r="CO387" i="99" s="1"/>
  <c r="CN388" i="99"/>
  <c r="CO388" i="99" s="1"/>
  <c r="CN389" i="99"/>
  <c r="CO389" i="99" s="1"/>
  <c r="CN390" i="99"/>
  <c r="CO390" i="99" s="1"/>
  <c r="CN391" i="99"/>
  <c r="CO391" i="99" s="1"/>
  <c r="CN392" i="99"/>
  <c r="CO392" i="99" s="1"/>
  <c r="CN393" i="99"/>
  <c r="CO393" i="99" s="1"/>
  <c r="CN394" i="99"/>
  <c r="CO394" i="99" s="1"/>
  <c r="CN395" i="99"/>
  <c r="CO395" i="99" s="1"/>
  <c r="CN396" i="99"/>
  <c r="CO396" i="99" s="1"/>
  <c r="CN397" i="99"/>
  <c r="CO397" i="99" s="1"/>
  <c r="CN398" i="99"/>
  <c r="CO398" i="99" s="1"/>
  <c r="CN399" i="99"/>
  <c r="CO399" i="99" s="1"/>
  <c r="CN400" i="99"/>
  <c r="CO400" i="99" s="1"/>
  <c r="CN401" i="99"/>
  <c r="CO401" i="99" s="1"/>
  <c r="CN402" i="99"/>
  <c r="CO402" i="99" s="1"/>
  <c r="CN403" i="99"/>
  <c r="CO403" i="99" s="1"/>
  <c r="CN404" i="99"/>
  <c r="CO404" i="99" s="1"/>
  <c r="CN405" i="99"/>
  <c r="CO405" i="99" s="1"/>
  <c r="CN406" i="99"/>
  <c r="CO406" i="99" s="1"/>
  <c r="CN407" i="99"/>
  <c r="CO407" i="99" s="1"/>
  <c r="CN408" i="99"/>
  <c r="CO408" i="99" s="1"/>
  <c r="CN409" i="99"/>
  <c r="CO409" i="99" s="1"/>
  <c r="CN410" i="99"/>
  <c r="CO410" i="99" s="1"/>
  <c r="CN411" i="99"/>
  <c r="CO411" i="99" s="1"/>
  <c r="CN412" i="99"/>
  <c r="CO412" i="99" s="1"/>
  <c r="CN413" i="99"/>
  <c r="CO413" i="99" s="1"/>
  <c r="CN414" i="99"/>
  <c r="CO414" i="99" s="1"/>
  <c r="CN415" i="99"/>
  <c r="CO415" i="99" s="1"/>
  <c r="CN416" i="99"/>
  <c r="CO416" i="99" s="1"/>
  <c r="CN417" i="99"/>
  <c r="CO417" i="99" s="1"/>
  <c r="CN418" i="99"/>
  <c r="CO418" i="99" s="1"/>
  <c r="CN419" i="99"/>
  <c r="CO419" i="99" s="1"/>
  <c r="CN420" i="99"/>
  <c r="CO420" i="99" s="1"/>
  <c r="CN421" i="99"/>
  <c r="CO421" i="99" s="1"/>
  <c r="CN422" i="99"/>
  <c r="CO422" i="99" s="1"/>
  <c r="CN423" i="99"/>
  <c r="CO423" i="99" s="1"/>
  <c r="CN424" i="99"/>
  <c r="CO424" i="99" s="1"/>
  <c r="CN425" i="99"/>
  <c r="CO425" i="99" s="1"/>
  <c r="CN426" i="99"/>
  <c r="CO426" i="99" s="1"/>
  <c r="CN427" i="99"/>
  <c r="CO427" i="99" s="1"/>
  <c r="CN428" i="99"/>
  <c r="CO428" i="99" s="1"/>
  <c r="CN429" i="99"/>
  <c r="CO429" i="99" s="1"/>
  <c r="CN430" i="99"/>
  <c r="CO430" i="99" s="1"/>
  <c r="CN431" i="99"/>
  <c r="CO431" i="99" s="1"/>
  <c r="CN432" i="99"/>
  <c r="CO432" i="99" s="1"/>
  <c r="CN433" i="99"/>
  <c r="CO433" i="99" s="1"/>
  <c r="CN434" i="99"/>
  <c r="CO434" i="99" s="1"/>
  <c r="CN435" i="99"/>
  <c r="CO435" i="99" s="1"/>
  <c r="CN436" i="99"/>
  <c r="CO436" i="99" s="1"/>
  <c r="CN437" i="99"/>
  <c r="CO437" i="99" s="1"/>
  <c r="CN438" i="99"/>
  <c r="CO438" i="99" s="1"/>
  <c r="CN439" i="99"/>
  <c r="CO439" i="99" s="1"/>
  <c r="CN440" i="99"/>
  <c r="CO440" i="99" s="1"/>
  <c r="CN441" i="99"/>
  <c r="CO441" i="99" s="1"/>
  <c r="CN442" i="99"/>
  <c r="CO442" i="99" s="1"/>
  <c r="CN443" i="99"/>
  <c r="CO443" i="99" s="1"/>
  <c r="CN444" i="99"/>
  <c r="CO444" i="99" s="1"/>
  <c r="CN445" i="99"/>
  <c r="CO445" i="99" s="1"/>
  <c r="CN446" i="99"/>
  <c r="CO446" i="99" s="1"/>
  <c r="CN447" i="99"/>
  <c r="CO447" i="99" s="1"/>
  <c r="CN448" i="99"/>
  <c r="CO448" i="99" s="1"/>
  <c r="CN449" i="99"/>
  <c r="CO449" i="99" s="1"/>
  <c r="CN450" i="99"/>
  <c r="CO450" i="99" s="1"/>
  <c r="CN451" i="99"/>
  <c r="CO451" i="99" s="1"/>
  <c r="CN452" i="99"/>
  <c r="CO452" i="99" s="1"/>
  <c r="CN453" i="99"/>
  <c r="CO453" i="99" s="1"/>
  <c r="CN454" i="99"/>
  <c r="CO454" i="99" s="1"/>
  <c r="CN305" i="99"/>
  <c r="CO305" i="99" s="1"/>
  <c r="CN156" i="99"/>
  <c r="CO156" i="99" s="1"/>
  <c r="CN157" i="99"/>
  <c r="CO157" i="99" s="1"/>
  <c r="CN158" i="99"/>
  <c r="CO158" i="99" s="1"/>
  <c r="CN159" i="99"/>
  <c r="CO159" i="99" s="1"/>
  <c r="CN160" i="99"/>
  <c r="CO160" i="99" s="1"/>
  <c r="CN161" i="99"/>
  <c r="CO161" i="99" s="1"/>
  <c r="CN162" i="99"/>
  <c r="CO162" i="99" s="1"/>
  <c r="CN163" i="99"/>
  <c r="CO163" i="99" s="1"/>
  <c r="CN164" i="99"/>
  <c r="CO164" i="99" s="1"/>
  <c r="CN165" i="99"/>
  <c r="CO165" i="99" s="1"/>
  <c r="CN166" i="99"/>
  <c r="CO166" i="99" s="1"/>
  <c r="CN167" i="99"/>
  <c r="CO167" i="99" s="1"/>
  <c r="CN168" i="99"/>
  <c r="CO168" i="99" s="1"/>
  <c r="CN169" i="99"/>
  <c r="CO169" i="99" s="1"/>
  <c r="CN170" i="99"/>
  <c r="CO170" i="99" s="1"/>
  <c r="CN171" i="99"/>
  <c r="CO171" i="99" s="1"/>
  <c r="CN172" i="99"/>
  <c r="CO172" i="99" s="1"/>
  <c r="CN173" i="99"/>
  <c r="CO173" i="99" s="1"/>
  <c r="CN174" i="99"/>
  <c r="CO174" i="99" s="1"/>
  <c r="CN175" i="99"/>
  <c r="CO175" i="99" s="1"/>
  <c r="CN176" i="99"/>
  <c r="CO176" i="99" s="1"/>
  <c r="CN177" i="99"/>
  <c r="CO177" i="99" s="1"/>
  <c r="CN178" i="99"/>
  <c r="CO178" i="99" s="1"/>
  <c r="CN179" i="99"/>
  <c r="CO179" i="99" s="1"/>
  <c r="CN180" i="99"/>
  <c r="CO180" i="99" s="1"/>
  <c r="CN181" i="99"/>
  <c r="CO181" i="99" s="1"/>
  <c r="CN182" i="99"/>
  <c r="CO182" i="99" s="1"/>
  <c r="CN183" i="99"/>
  <c r="CO183" i="99" s="1"/>
  <c r="CN184" i="99"/>
  <c r="CO184" i="99" s="1"/>
  <c r="CN185" i="99"/>
  <c r="CO185" i="99" s="1"/>
  <c r="CN186" i="99"/>
  <c r="CO186" i="99" s="1"/>
  <c r="CN187" i="99"/>
  <c r="CO187" i="99" s="1"/>
  <c r="CN188" i="99"/>
  <c r="CO188" i="99" s="1"/>
  <c r="CN189" i="99"/>
  <c r="CO189" i="99" s="1"/>
  <c r="CN190" i="99"/>
  <c r="CO190" i="99" s="1"/>
  <c r="CN191" i="99"/>
  <c r="CO191" i="99" s="1"/>
  <c r="CN192" i="99"/>
  <c r="CO192" i="99" s="1"/>
  <c r="CN193" i="99"/>
  <c r="CO193" i="99" s="1"/>
  <c r="CN194" i="99"/>
  <c r="CO194" i="99" s="1"/>
  <c r="CN195" i="99"/>
  <c r="CO195" i="99" s="1"/>
  <c r="CN196" i="99"/>
  <c r="CO196" i="99" s="1"/>
  <c r="CN197" i="99"/>
  <c r="CO197" i="99" s="1"/>
  <c r="CN198" i="99"/>
  <c r="CO198" i="99" s="1"/>
  <c r="CN199" i="99"/>
  <c r="CO199" i="99" s="1"/>
  <c r="CN200" i="99"/>
  <c r="CO200" i="99" s="1"/>
  <c r="CN201" i="99"/>
  <c r="CO201" i="99" s="1"/>
  <c r="CN202" i="99"/>
  <c r="CO202" i="99" s="1"/>
  <c r="CN203" i="99"/>
  <c r="CO203" i="99" s="1"/>
  <c r="CN204" i="99"/>
  <c r="CO204" i="99" s="1"/>
  <c r="CN205" i="99"/>
  <c r="CO205" i="99" s="1"/>
  <c r="CN206" i="99"/>
  <c r="CO206" i="99" s="1"/>
  <c r="CN207" i="99"/>
  <c r="CO207" i="99" s="1"/>
  <c r="CN208" i="99"/>
  <c r="CO208" i="99" s="1"/>
  <c r="CN209" i="99"/>
  <c r="CO209" i="99" s="1"/>
  <c r="CN210" i="99"/>
  <c r="CO210" i="99" s="1"/>
  <c r="CN211" i="99"/>
  <c r="CO211" i="99" s="1"/>
  <c r="CN212" i="99"/>
  <c r="CO212" i="99" s="1"/>
  <c r="CN213" i="99"/>
  <c r="CO213" i="99" s="1"/>
  <c r="CN214" i="99"/>
  <c r="CO214" i="99" s="1"/>
  <c r="CN215" i="99"/>
  <c r="CO215" i="99" s="1"/>
  <c r="CN216" i="99"/>
  <c r="CO216" i="99" s="1"/>
  <c r="CN217" i="99"/>
  <c r="CO217" i="99" s="1"/>
  <c r="CN218" i="99"/>
  <c r="CO218" i="99" s="1"/>
  <c r="CN219" i="99"/>
  <c r="CO219" i="99" s="1"/>
  <c r="CN220" i="99"/>
  <c r="CO220" i="99" s="1"/>
  <c r="CN221" i="99"/>
  <c r="CO221" i="99" s="1"/>
  <c r="CN222" i="99"/>
  <c r="CO222" i="99" s="1"/>
  <c r="CN223" i="99"/>
  <c r="CO223" i="99" s="1"/>
  <c r="CN224" i="99"/>
  <c r="CO224" i="99" s="1"/>
  <c r="CN225" i="99"/>
  <c r="CO225" i="99" s="1"/>
  <c r="CN226" i="99"/>
  <c r="CO226" i="99" s="1"/>
  <c r="CN227" i="99"/>
  <c r="CO227" i="99" s="1"/>
  <c r="CN228" i="99"/>
  <c r="CO228" i="99" s="1"/>
  <c r="CN229" i="99"/>
  <c r="CO229" i="99" s="1"/>
  <c r="CN230" i="99"/>
  <c r="CO230" i="99" s="1"/>
  <c r="CN231" i="99"/>
  <c r="CO231" i="99" s="1"/>
  <c r="CN232" i="99"/>
  <c r="CO232" i="99" s="1"/>
  <c r="CN233" i="99"/>
  <c r="CO233" i="99" s="1"/>
  <c r="CN234" i="99"/>
  <c r="CO234" i="99" s="1"/>
  <c r="CN235" i="99"/>
  <c r="CO235" i="99" s="1"/>
  <c r="CN236" i="99"/>
  <c r="CO236" i="99" s="1"/>
  <c r="CN237" i="99"/>
  <c r="CO237" i="99" s="1"/>
  <c r="CN238" i="99"/>
  <c r="CO238" i="99" s="1"/>
  <c r="CN239" i="99"/>
  <c r="CO239" i="99" s="1"/>
  <c r="CN240" i="99"/>
  <c r="CO240" i="99" s="1"/>
  <c r="CN241" i="99"/>
  <c r="CO241" i="99" s="1"/>
  <c r="CN242" i="99"/>
  <c r="CO242" i="99" s="1"/>
  <c r="CN243" i="99"/>
  <c r="CO243" i="99" s="1"/>
  <c r="CN244" i="99"/>
  <c r="CO244" i="99" s="1"/>
  <c r="CN245" i="99"/>
  <c r="CO245" i="99" s="1"/>
  <c r="CN246" i="99"/>
  <c r="CO246" i="99" s="1"/>
  <c r="CN247" i="99"/>
  <c r="CO247" i="99" s="1"/>
  <c r="CN248" i="99"/>
  <c r="CO248" i="99" s="1"/>
  <c r="CN249" i="99"/>
  <c r="CO249" i="99" s="1"/>
  <c r="CN250" i="99"/>
  <c r="CO250" i="99" s="1"/>
  <c r="CN251" i="99"/>
  <c r="CO251" i="99" s="1"/>
  <c r="CN252" i="99"/>
  <c r="CO252" i="99" s="1"/>
  <c r="CN253" i="99"/>
  <c r="CO253" i="99" s="1"/>
  <c r="CN254" i="99"/>
  <c r="CO254" i="99" s="1"/>
  <c r="CN255" i="99"/>
  <c r="CO255" i="99" s="1"/>
  <c r="CN256" i="99"/>
  <c r="CO256" i="99" s="1"/>
  <c r="CN257" i="99"/>
  <c r="CO257" i="99" s="1"/>
  <c r="CN258" i="99"/>
  <c r="CO258" i="99" s="1"/>
  <c r="CN259" i="99"/>
  <c r="CO259" i="99" s="1"/>
  <c r="CN260" i="99"/>
  <c r="CO260" i="99" s="1"/>
  <c r="CN261" i="99"/>
  <c r="CO261" i="99" s="1"/>
  <c r="CN262" i="99"/>
  <c r="CO262" i="99" s="1"/>
  <c r="CN263" i="99"/>
  <c r="CO263" i="99" s="1"/>
  <c r="CN264" i="99"/>
  <c r="CO264" i="99" s="1"/>
  <c r="CN265" i="99"/>
  <c r="CO265" i="99" s="1"/>
  <c r="CN266" i="99"/>
  <c r="CO266" i="99" s="1"/>
  <c r="CN267" i="99"/>
  <c r="CO267" i="99" s="1"/>
  <c r="CN268" i="99"/>
  <c r="CO268" i="99" s="1"/>
  <c r="CN269" i="99"/>
  <c r="CO269" i="99" s="1"/>
  <c r="CN270" i="99"/>
  <c r="CO270" i="99" s="1"/>
  <c r="CN271" i="99"/>
  <c r="CO271" i="99" s="1"/>
  <c r="CN272" i="99"/>
  <c r="CO272" i="99" s="1"/>
  <c r="CN273" i="99"/>
  <c r="CO273" i="99" s="1"/>
  <c r="CN274" i="99"/>
  <c r="CO274" i="99" s="1"/>
  <c r="CN275" i="99"/>
  <c r="CO275" i="99" s="1"/>
  <c r="CN276" i="99"/>
  <c r="CO276" i="99" s="1"/>
  <c r="CN277" i="99"/>
  <c r="CO277" i="99" s="1"/>
  <c r="CN278" i="99"/>
  <c r="CO278" i="99" s="1"/>
  <c r="CN279" i="99"/>
  <c r="CO279" i="99" s="1"/>
  <c r="CN280" i="99"/>
  <c r="CO280" i="99" s="1"/>
  <c r="CN281" i="99"/>
  <c r="CO281" i="99" s="1"/>
  <c r="CN282" i="99"/>
  <c r="CO282" i="99" s="1"/>
  <c r="CN283" i="99"/>
  <c r="CO283" i="99" s="1"/>
  <c r="CN284" i="99"/>
  <c r="CO284" i="99" s="1"/>
  <c r="CN285" i="99"/>
  <c r="CO285" i="99" s="1"/>
  <c r="CN286" i="99"/>
  <c r="CO286" i="99" s="1"/>
  <c r="CN287" i="99"/>
  <c r="CO287" i="99" s="1"/>
  <c r="CN288" i="99"/>
  <c r="CO288" i="99" s="1"/>
  <c r="CN289" i="99"/>
  <c r="CO289" i="99" s="1"/>
  <c r="CN290" i="99"/>
  <c r="CO290" i="99" s="1"/>
  <c r="CN291" i="99"/>
  <c r="CO291" i="99" s="1"/>
  <c r="CN292" i="99"/>
  <c r="CO292" i="99" s="1"/>
  <c r="CN293" i="99"/>
  <c r="CO293" i="99" s="1"/>
  <c r="CN294" i="99"/>
  <c r="CO294" i="99" s="1"/>
  <c r="CN295" i="99"/>
  <c r="CO295" i="99" s="1"/>
  <c r="CN296" i="99"/>
  <c r="CO296" i="99" s="1"/>
  <c r="CN297" i="99"/>
  <c r="CO297" i="99" s="1"/>
  <c r="CN298" i="99"/>
  <c r="CO298" i="99" s="1"/>
  <c r="CN299" i="99"/>
  <c r="CO299" i="99" s="1"/>
  <c r="CN300" i="99"/>
  <c r="CO300" i="99" s="1"/>
  <c r="CN301" i="99"/>
  <c r="CO301" i="99" s="1"/>
  <c r="CN302" i="99"/>
  <c r="CO302" i="99" s="1"/>
  <c r="CN303" i="99"/>
  <c r="CO303" i="99" s="1"/>
  <c r="CN304" i="99"/>
  <c r="CO304" i="99" s="1"/>
  <c r="CN155" i="99"/>
  <c r="CO155" i="99" s="1"/>
  <c r="G3" i="100"/>
  <c r="F3" i="100"/>
  <c r="E3" i="100"/>
  <c r="AX7" i="100" s="1"/>
  <c r="D6" i="100"/>
  <c r="CJ6" i="99"/>
  <c r="CJ7" i="99"/>
  <c r="CJ8" i="99"/>
  <c r="CJ9" i="99"/>
  <c r="CJ10" i="99"/>
  <c r="CJ11" i="99"/>
  <c r="CJ12" i="99"/>
  <c r="CJ13" i="99"/>
  <c r="CJ14" i="99"/>
  <c r="CJ15" i="99"/>
  <c r="CJ16" i="99"/>
  <c r="CJ17" i="99"/>
  <c r="CJ18" i="99"/>
  <c r="CJ19" i="99"/>
  <c r="CJ20" i="99"/>
  <c r="CJ21" i="99"/>
  <c r="CJ22" i="99"/>
  <c r="CJ23" i="99"/>
  <c r="CJ24" i="99"/>
  <c r="CJ5" i="99"/>
  <c r="BC24" i="100" l="1"/>
  <c r="BC16" i="100"/>
  <c r="BC8" i="100"/>
  <c r="BC32" i="100"/>
  <c r="BB27" i="100"/>
  <c r="BC20" i="100"/>
  <c r="BC12" i="100"/>
  <c r="BB31" i="100"/>
  <c r="BB19" i="100"/>
  <c r="BB11" i="100"/>
  <c r="BB29" i="100"/>
  <c r="BC29" i="100"/>
  <c r="BB33" i="100"/>
  <c r="BC33" i="100"/>
  <c r="BB25" i="100"/>
  <c r="BC25" i="100"/>
  <c r="BB21" i="100"/>
  <c r="BC21" i="100"/>
  <c r="BB17" i="100"/>
  <c r="BC17" i="100"/>
  <c r="BB13" i="100"/>
  <c r="BD13" i="100"/>
  <c r="BC13" i="100"/>
  <c r="BB9" i="100"/>
  <c r="BD9" i="100"/>
  <c r="BC9" i="100"/>
  <c r="BD33" i="100"/>
  <c r="BD17" i="100"/>
  <c r="BC6" i="100"/>
  <c r="BD32" i="100"/>
  <c r="BC31" i="100"/>
  <c r="BB30" i="100"/>
  <c r="BD28" i="100"/>
  <c r="BC27" i="100"/>
  <c r="BB26" i="100"/>
  <c r="BD24" i="100"/>
  <c r="BC23" i="100"/>
  <c r="BB22" i="100"/>
  <c r="BD20" i="100"/>
  <c r="BC19" i="100"/>
  <c r="BB18" i="100"/>
  <c r="BD16" i="100"/>
  <c r="BC15" i="100"/>
  <c r="BB14" i="100"/>
  <c r="BD12" i="100"/>
  <c r="BC11" i="100"/>
  <c r="BB10" i="100"/>
  <c r="BD8" i="100"/>
  <c r="BC7" i="100"/>
  <c r="AX6" i="100"/>
  <c r="BB6" i="100"/>
  <c r="BD30" i="100"/>
  <c r="BD26" i="100"/>
  <c r="BD22" i="100"/>
  <c r="BD18" i="100"/>
  <c r="BD14" i="100"/>
  <c r="BD10" i="100"/>
  <c r="AQ31" i="100"/>
  <c r="AQ19" i="100"/>
  <c r="AQ32" i="100"/>
  <c r="AQ28" i="100"/>
  <c r="AQ24" i="100"/>
  <c r="AQ20" i="100"/>
  <c r="AQ16" i="100"/>
  <c r="AQ12" i="100"/>
  <c r="AQ23" i="100"/>
  <c r="AQ11" i="100"/>
  <c r="AQ8" i="100"/>
  <c r="AQ30" i="100"/>
  <c r="AQ26" i="100"/>
  <c r="AQ22" i="100"/>
  <c r="AQ18" i="100"/>
  <c r="AQ14" i="100"/>
  <c r="AQ10" i="100"/>
  <c r="AQ27" i="100"/>
  <c r="AQ15" i="100"/>
  <c r="AQ33" i="100"/>
  <c r="AQ29" i="100"/>
  <c r="AQ25" i="100"/>
  <c r="AQ21" i="100"/>
  <c r="AQ17" i="100"/>
  <c r="AQ13" i="100"/>
  <c r="AQ9" i="100"/>
  <c r="C2" i="100"/>
  <c r="CN6" i="99"/>
  <c r="CO6" i="99" s="1"/>
  <c r="CN7" i="99"/>
  <c r="CO7" i="99" s="1"/>
  <c r="CN8" i="99"/>
  <c r="CO8" i="99" s="1"/>
  <c r="CN9" i="99"/>
  <c r="CO9" i="99" s="1"/>
  <c r="CN10" i="99"/>
  <c r="CO10" i="99" s="1"/>
  <c r="CN11" i="99"/>
  <c r="CO11" i="99" s="1"/>
  <c r="CN12" i="99"/>
  <c r="CO12" i="99" s="1"/>
  <c r="CN13" i="99"/>
  <c r="CO13" i="99" s="1"/>
  <c r="CN14" i="99"/>
  <c r="CO14" i="99" s="1"/>
  <c r="CN15" i="99"/>
  <c r="CO15" i="99" s="1"/>
  <c r="CN16" i="99"/>
  <c r="CO16" i="99" s="1"/>
  <c r="CN17" i="99"/>
  <c r="CO17" i="99" s="1"/>
  <c r="CN18" i="99"/>
  <c r="CO18" i="99" s="1"/>
  <c r="CN19" i="99"/>
  <c r="CO19" i="99" s="1"/>
  <c r="CN20" i="99"/>
  <c r="CO20" i="99" s="1"/>
  <c r="CN21" i="99"/>
  <c r="CO21" i="99" s="1"/>
  <c r="CN22" i="99"/>
  <c r="CO22" i="99" s="1"/>
  <c r="CN23" i="99"/>
  <c r="CO23" i="99" s="1"/>
  <c r="CN24" i="99"/>
  <c r="CO24" i="99" s="1"/>
  <c r="CN25" i="99"/>
  <c r="CO25" i="99" s="1"/>
  <c r="CN26" i="99"/>
  <c r="CO26" i="99" s="1"/>
  <c r="CN27" i="99"/>
  <c r="CO27" i="99" s="1"/>
  <c r="CN28" i="99"/>
  <c r="CO28" i="99" s="1"/>
  <c r="CN29" i="99"/>
  <c r="CO29" i="99" s="1"/>
  <c r="CN30" i="99"/>
  <c r="CO30" i="99" s="1"/>
  <c r="CN31" i="99"/>
  <c r="CO31" i="99" s="1"/>
  <c r="CN32" i="99"/>
  <c r="CO32" i="99" s="1"/>
  <c r="CN33" i="99"/>
  <c r="CO33" i="99" s="1"/>
  <c r="CN34" i="99"/>
  <c r="CO34" i="99" s="1"/>
  <c r="CN35" i="99"/>
  <c r="CO35" i="99" s="1"/>
  <c r="CN36" i="99"/>
  <c r="CO36" i="99" s="1"/>
  <c r="CN37" i="99"/>
  <c r="CO37" i="99" s="1"/>
  <c r="CN38" i="99"/>
  <c r="CO38" i="99" s="1"/>
  <c r="CN39" i="99"/>
  <c r="CO39" i="99" s="1"/>
  <c r="CN40" i="99"/>
  <c r="CO40" i="99" s="1"/>
  <c r="CN41" i="99"/>
  <c r="CO41" i="99" s="1"/>
  <c r="CN42" i="99"/>
  <c r="CO42" i="99" s="1"/>
  <c r="CN43" i="99"/>
  <c r="CO43" i="99" s="1"/>
  <c r="CN44" i="99"/>
  <c r="CO44" i="99" s="1"/>
  <c r="CN45" i="99"/>
  <c r="CO45" i="99" s="1"/>
  <c r="CN46" i="99"/>
  <c r="CO46" i="99" s="1"/>
  <c r="CN47" i="99"/>
  <c r="CO47" i="99" s="1"/>
  <c r="CN48" i="99"/>
  <c r="CO48" i="99" s="1"/>
  <c r="CN49" i="99"/>
  <c r="CO49" i="99" s="1"/>
  <c r="CN50" i="99"/>
  <c r="CO50" i="99" s="1"/>
  <c r="CN51" i="99"/>
  <c r="CO51" i="99" s="1"/>
  <c r="CN52" i="99"/>
  <c r="CO52" i="99" s="1"/>
  <c r="CN53" i="99"/>
  <c r="CO53" i="99" s="1"/>
  <c r="CN54" i="99"/>
  <c r="CO54" i="99" s="1"/>
  <c r="CN55" i="99"/>
  <c r="CO55" i="99" s="1"/>
  <c r="CN56" i="99"/>
  <c r="CO56" i="99" s="1"/>
  <c r="CN57" i="99"/>
  <c r="CO57" i="99" s="1"/>
  <c r="CN58" i="99"/>
  <c r="CO58" i="99" s="1"/>
  <c r="CN59" i="99"/>
  <c r="CO59" i="99" s="1"/>
  <c r="CN60" i="99"/>
  <c r="CO60" i="99" s="1"/>
  <c r="CN61" i="99"/>
  <c r="CO61" i="99" s="1"/>
  <c r="CN62" i="99"/>
  <c r="CO62" i="99" s="1"/>
  <c r="CN63" i="99"/>
  <c r="CO63" i="99" s="1"/>
  <c r="CN64" i="99"/>
  <c r="CO64" i="99" s="1"/>
  <c r="CN65" i="99"/>
  <c r="CO65" i="99" s="1"/>
  <c r="CN66" i="99"/>
  <c r="CO66" i="99" s="1"/>
  <c r="CN67" i="99"/>
  <c r="CO67" i="99" s="1"/>
  <c r="CN68" i="99"/>
  <c r="CO68" i="99" s="1"/>
  <c r="CN69" i="99"/>
  <c r="CO69" i="99" s="1"/>
  <c r="CN70" i="99"/>
  <c r="CO70" i="99" s="1"/>
  <c r="CN71" i="99"/>
  <c r="CO71" i="99" s="1"/>
  <c r="CN72" i="99"/>
  <c r="CO72" i="99" s="1"/>
  <c r="CN73" i="99"/>
  <c r="CO73" i="99" s="1"/>
  <c r="CN74" i="99"/>
  <c r="CO74" i="99" s="1"/>
  <c r="CN75" i="99"/>
  <c r="CO75" i="99" s="1"/>
  <c r="CN76" i="99"/>
  <c r="CO76" i="99" s="1"/>
  <c r="CN77" i="99"/>
  <c r="CO77" i="99" s="1"/>
  <c r="CN78" i="99"/>
  <c r="CO78" i="99" s="1"/>
  <c r="CN79" i="99"/>
  <c r="CO79" i="99" s="1"/>
  <c r="CN80" i="99"/>
  <c r="CO80" i="99" s="1"/>
  <c r="CN81" i="99"/>
  <c r="CO81" i="99" s="1"/>
  <c r="CN82" i="99"/>
  <c r="CO82" i="99" s="1"/>
  <c r="CN83" i="99"/>
  <c r="CO83" i="99" s="1"/>
  <c r="CN84" i="99"/>
  <c r="CO84" i="99" s="1"/>
  <c r="CN85" i="99"/>
  <c r="CO85" i="99" s="1"/>
  <c r="CN86" i="99"/>
  <c r="CO86" i="99" s="1"/>
  <c r="CN87" i="99"/>
  <c r="CO87" i="99" s="1"/>
  <c r="CN88" i="99"/>
  <c r="CO88" i="99" s="1"/>
  <c r="CN89" i="99"/>
  <c r="CO89" i="99" s="1"/>
  <c r="CN90" i="99"/>
  <c r="CO90" i="99" s="1"/>
  <c r="CN91" i="99"/>
  <c r="CO91" i="99" s="1"/>
  <c r="CN92" i="99"/>
  <c r="CO92" i="99" s="1"/>
  <c r="CN93" i="99"/>
  <c r="CO93" i="99" s="1"/>
  <c r="CN94" i="99"/>
  <c r="CO94" i="99" s="1"/>
  <c r="CN95" i="99"/>
  <c r="CO95" i="99" s="1"/>
  <c r="CN96" i="99"/>
  <c r="CO96" i="99" s="1"/>
  <c r="CN97" i="99"/>
  <c r="CO97" i="99" s="1"/>
  <c r="CN98" i="99"/>
  <c r="CO98" i="99" s="1"/>
  <c r="CN99" i="99"/>
  <c r="CO99" i="99" s="1"/>
  <c r="CN100" i="99"/>
  <c r="CO100" i="99" s="1"/>
  <c r="CN101" i="99"/>
  <c r="CO101" i="99" s="1"/>
  <c r="CN102" i="99"/>
  <c r="CO102" i="99" s="1"/>
  <c r="CN103" i="99"/>
  <c r="CO103" i="99" s="1"/>
  <c r="CN104" i="99"/>
  <c r="CO104" i="99" s="1"/>
  <c r="CN105" i="99"/>
  <c r="CO105" i="99" s="1"/>
  <c r="CN106" i="99"/>
  <c r="CO106" i="99" s="1"/>
  <c r="CN107" i="99"/>
  <c r="CO107" i="99" s="1"/>
  <c r="CN108" i="99"/>
  <c r="CO108" i="99" s="1"/>
  <c r="CN109" i="99"/>
  <c r="CO109" i="99" s="1"/>
  <c r="CN110" i="99"/>
  <c r="CO110" i="99" s="1"/>
  <c r="CN111" i="99"/>
  <c r="CO111" i="99" s="1"/>
  <c r="CN112" i="99"/>
  <c r="CO112" i="99" s="1"/>
  <c r="CN113" i="99"/>
  <c r="CO113" i="99" s="1"/>
  <c r="CN114" i="99"/>
  <c r="CO114" i="99" s="1"/>
  <c r="CN115" i="99"/>
  <c r="CO115" i="99" s="1"/>
  <c r="CN116" i="99"/>
  <c r="CO116" i="99" s="1"/>
  <c r="CN117" i="99"/>
  <c r="CO117" i="99" s="1"/>
  <c r="CN118" i="99"/>
  <c r="CO118" i="99" s="1"/>
  <c r="CN119" i="99"/>
  <c r="CO119" i="99" s="1"/>
  <c r="CN120" i="99"/>
  <c r="CO120" i="99" s="1"/>
  <c r="CN121" i="99"/>
  <c r="CO121" i="99" s="1"/>
  <c r="CN122" i="99"/>
  <c r="CO122" i="99" s="1"/>
  <c r="CN123" i="99"/>
  <c r="CO123" i="99" s="1"/>
  <c r="CN124" i="99"/>
  <c r="CO124" i="99" s="1"/>
  <c r="CN125" i="99"/>
  <c r="CO125" i="99" s="1"/>
  <c r="CN126" i="99"/>
  <c r="CO126" i="99" s="1"/>
  <c r="CN127" i="99"/>
  <c r="CO127" i="99" s="1"/>
  <c r="CN128" i="99"/>
  <c r="CO128" i="99" s="1"/>
  <c r="CN129" i="99"/>
  <c r="CO129" i="99" s="1"/>
  <c r="CN130" i="99"/>
  <c r="CO130" i="99" s="1"/>
  <c r="CN131" i="99"/>
  <c r="CO131" i="99" s="1"/>
  <c r="CN132" i="99"/>
  <c r="CO132" i="99" s="1"/>
  <c r="CN133" i="99"/>
  <c r="CO133" i="99" s="1"/>
  <c r="CN134" i="99"/>
  <c r="CO134" i="99" s="1"/>
  <c r="CN135" i="99"/>
  <c r="CO135" i="99" s="1"/>
  <c r="CN136" i="99"/>
  <c r="CO136" i="99" s="1"/>
  <c r="CN137" i="99"/>
  <c r="CO137" i="99" s="1"/>
  <c r="CN138" i="99"/>
  <c r="CO138" i="99" s="1"/>
  <c r="CN139" i="99"/>
  <c r="CO139" i="99" s="1"/>
  <c r="CN140" i="99"/>
  <c r="CO140" i="99" s="1"/>
  <c r="CN141" i="99"/>
  <c r="CO141" i="99" s="1"/>
  <c r="CN142" i="99"/>
  <c r="CO142" i="99" s="1"/>
  <c r="CN143" i="99"/>
  <c r="CO143" i="99" s="1"/>
  <c r="CN144" i="99"/>
  <c r="CO144" i="99" s="1"/>
  <c r="CN145" i="99"/>
  <c r="CO145" i="99" s="1"/>
  <c r="CN146" i="99"/>
  <c r="CO146" i="99" s="1"/>
  <c r="CN147" i="99"/>
  <c r="CO147" i="99" s="1"/>
  <c r="CN148" i="99"/>
  <c r="CO148" i="99" s="1"/>
  <c r="CN149" i="99"/>
  <c r="CO149" i="99" s="1"/>
  <c r="CN150" i="99"/>
  <c r="CO150" i="99" s="1"/>
  <c r="CN151" i="99"/>
  <c r="CO151" i="99" s="1"/>
  <c r="CN152" i="99"/>
  <c r="CO152" i="99" s="1"/>
  <c r="CN153" i="99"/>
  <c r="CO153" i="99" s="1"/>
  <c r="CN154" i="99"/>
  <c r="CO154" i="99" s="1"/>
  <c r="CN5" i="99"/>
  <c r="CO5" i="99" s="1"/>
  <c r="AV16" i="100" l="1"/>
  <c r="AS16" i="100"/>
  <c r="AY16" i="100"/>
  <c r="AW16" i="100"/>
  <c r="AT16" i="100"/>
  <c r="AU16" i="100"/>
  <c r="AR16" i="100"/>
  <c r="AW17" i="100"/>
  <c r="AT17" i="100"/>
  <c r="AU17" i="100"/>
  <c r="AV17" i="100"/>
  <c r="AS17" i="100"/>
  <c r="AY17" i="100"/>
  <c r="AR17" i="100"/>
  <c r="AW33" i="100"/>
  <c r="AT33" i="100"/>
  <c r="AU33" i="100"/>
  <c r="AR33" i="100"/>
  <c r="AY33" i="100"/>
  <c r="AV33" i="100"/>
  <c r="AS33" i="100"/>
  <c r="AS14" i="100"/>
  <c r="AU14" i="100"/>
  <c r="AR14" i="100"/>
  <c r="AY14" i="100"/>
  <c r="AW14" i="100"/>
  <c r="AT14" i="100"/>
  <c r="AV14" i="100"/>
  <c r="AU30" i="100"/>
  <c r="AR30" i="100"/>
  <c r="AV30" i="100"/>
  <c r="AY30" i="100"/>
  <c r="AW30" i="100"/>
  <c r="AT30" i="100"/>
  <c r="AS30" i="100"/>
  <c r="AV12" i="100"/>
  <c r="AS12" i="100"/>
  <c r="AY12" i="100"/>
  <c r="AW12" i="100"/>
  <c r="AT12" i="100"/>
  <c r="AU12" i="100"/>
  <c r="AR12" i="100"/>
  <c r="AV28" i="100"/>
  <c r="AS28" i="100"/>
  <c r="AY28" i="100"/>
  <c r="AW28" i="100"/>
  <c r="AT28" i="100"/>
  <c r="AU28" i="100"/>
  <c r="AR28" i="100"/>
  <c r="AW21" i="100"/>
  <c r="AT21" i="100"/>
  <c r="AV21" i="100"/>
  <c r="AS21" i="100"/>
  <c r="AY21" i="100"/>
  <c r="AU21" i="100"/>
  <c r="AR21" i="100"/>
  <c r="AY15" i="100"/>
  <c r="AU15" i="100"/>
  <c r="AR15" i="100"/>
  <c r="AW15" i="100"/>
  <c r="AV15" i="100"/>
  <c r="AS15" i="100"/>
  <c r="AT15" i="100"/>
  <c r="AS18" i="100"/>
  <c r="AU18" i="100"/>
  <c r="AR18" i="100"/>
  <c r="AX18" i="100" s="1"/>
  <c r="AY18" i="100"/>
  <c r="AW18" i="100"/>
  <c r="AT18" i="100"/>
  <c r="AV18" i="100"/>
  <c r="AV8" i="100"/>
  <c r="AS8" i="100"/>
  <c r="AY8" i="100"/>
  <c r="AW8" i="100"/>
  <c r="AT8" i="100"/>
  <c r="AU8" i="100"/>
  <c r="AR8" i="100"/>
  <c r="AV32" i="100"/>
  <c r="AS32" i="100"/>
  <c r="AY32" i="100"/>
  <c r="AW32" i="100"/>
  <c r="AT32" i="100"/>
  <c r="AU32" i="100"/>
  <c r="AR32" i="100"/>
  <c r="AW9" i="100"/>
  <c r="AT9" i="100"/>
  <c r="AU9" i="100"/>
  <c r="AR9" i="100"/>
  <c r="AY9" i="100"/>
  <c r="AV9" i="100"/>
  <c r="AS9" i="100"/>
  <c r="AW25" i="100"/>
  <c r="AT25" i="100"/>
  <c r="AY25" i="100"/>
  <c r="AU25" i="100"/>
  <c r="AR25" i="100"/>
  <c r="AV25" i="100"/>
  <c r="AS25" i="100"/>
  <c r="AY27" i="100"/>
  <c r="AU27" i="100"/>
  <c r="AR27" i="100"/>
  <c r="AV27" i="100"/>
  <c r="AS27" i="100"/>
  <c r="AT27" i="100"/>
  <c r="AW27" i="100"/>
  <c r="AU22" i="100"/>
  <c r="AR22" i="100"/>
  <c r="AV22" i="100"/>
  <c r="AS22" i="100"/>
  <c r="AY22" i="100"/>
  <c r="AW22" i="100"/>
  <c r="AT22" i="100"/>
  <c r="AY11" i="100"/>
  <c r="AU11" i="100"/>
  <c r="AR11" i="100"/>
  <c r="AV11" i="100"/>
  <c r="AS11" i="100"/>
  <c r="AT11" i="100"/>
  <c r="AW11" i="100"/>
  <c r="AV20" i="100"/>
  <c r="AS20" i="100"/>
  <c r="AY20" i="100"/>
  <c r="AW20" i="100"/>
  <c r="AT20" i="100"/>
  <c r="AU20" i="100"/>
  <c r="AR20" i="100"/>
  <c r="AY19" i="100"/>
  <c r="AU19" i="100"/>
  <c r="AR19" i="100"/>
  <c r="AW19" i="100"/>
  <c r="AV19" i="100"/>
  <c r="AS19" i="100"/>
  <c r="AT19" i="100"/>
  <c r="AW13" i="100"/>
  <c r="AT13" i="100"/>
  <c r="AY13" i="100"/>
  <c r="AU13" i="100"/>
  <c r="AV13" i="100"/>
  <c r="AS13" i="100"/>
  <c r="AR13" i="100"/>
  <c r="AW29" i="100"/>
  <c r="AT29" i="100"/>
  <c r="AU29" i="100"/>
  <c r="AR29" i="100"/>
  <c r="AV29" i="100"/>
  <c r="AS29" i="100"/>
  <c r="AY29" i="100"/>
  <c r="AS10" i="100"/>
  <c r="AU10" i="100"/>
  <c r="AR10" i="100"/>
  <c r="AV10" i="100"/>
  <c r="AY10" i="100"/>
  <c r="AW10" i="100"/>
  <c r="AT10" i="100"/>
  <c r="AU26" i="100"/>
  <c r="AR26" i="100"/>
  <c r="AV26" i="100"/>
  <c r="AY26" i="100"/>
  <c r="AW26" i="100"/>
  <c r="AT26" i="100"/>
  <c r="AS26" i="100"/>
  <c r="AY23" i="100"/>
  <c r="AU23" i="100"/>
  <c r="AR23" i="100"/>
  <c r="AV23" i="100"/>
  <c r="AS23" i="100"/>
  <c r="AW23" i="100"/>
  <c r="AT23" i="100"/>
  <c r="AV24" i="100"/>
  <c r="AS24" i="100"/>
  <c r="AY24" i="100"/>
  <c r="AW24" i="100"/>
  <c r="AT24" i="100"/>
  <c r="AU24" i="100"/>
  <c r="AR24" i="100"/>
  <c r="AY31" i="100"/>
  <c r="AU31" i="100"/>
  <c r="AR31" i="100"/>
  <c r="AV31" i="100"/>
  <c r="AS31" i="100"/>
  <c r="AT31" i="100"/>
  <c r="AW31" i="100"/>
  <c r="DI6" i="99"/>
  <c r="DJ6" i="99"/>
  <c r="DK6" i="99"/>
  <c r="DL6" i="99"/>
  <c r="DI7" i="99"/>
  <c r="DJ7" i="99"/>
  <c r="DK7" i="99"/>
  <c r="DL7" i="99"/>
  <c r="DI8" i="99"/>
  <c r="DJ8" i="99"/>
  <c r="DK8" i="99"/>
  <c r="DL8" i="99"/>
  <c r="DI9" i="99"/>
  <c r="DJ9" i="99"/>
  <c r="DK9" i="99"/>
  <c r="DL9" i="99"/>
  <c r="DI10" i="99"/>
  <c r="DJ10" i="99"/>
  <c r="DK10" i="99"/>
  <c r="DL10" i="99"/>
  <c r="DI11" i="99"/>
  <c r="DJ11" i="99"/>
  <c r="DK11" i="99"/>
  <c r="DL11" i="99"/>
  <c r="DI12" i="99"/>
  <c r="DJ12" i="99"/>
  <c r="DK12" i="99"/>
  <c r="DL12" i="99"/>
  <c r="DI13" i="99"/>
  <c r="DJ13" i="99"/>
  <c r="DK13" i="99"/>
  <c r="DL13" i="99"/>
  <c r="DI14" i="99"/>
  <c r="DJ14" i="99"/>
  <c r="DK14" i="99"/>
  <c r="DL14" i="99"/>
  <c r="DI15" i="99"/>
  <c r="DJ15" i="99"/>
  <c r="DK15" i="99"/>
  <c r="DL15" i="99"/>
  <c r="DI16" i="99"/>
  <c r="DJ16" i="99"/>
  <c r="DK16" i="99"/>
  <c r="DL16" i="99"/>
  <c r="DI17" i="99"/>
  <c r="DJ17" i="99"/>
  <c r="DK17" i="99"/>
  <c r="DL17" i="99"/>
  <c r="DI18" i="99"/>
  <c r="DJ18" i="99"/>
  <c r="DK18" i="99"/>
  <c r="DL18" i="99"/>
  <c r="DI19" i="99"/>
  <c r="DJ19" i="99"/>
  <c r="DK19" i="99"/>
  <c r="DL19" i="99"/>
  <c r="DI20" i="99"/>
  <c r="DJ20" i="99"/>
  <c r="DK20" i="99"/>
  <c r="DL20" i="99"/>
  <c r="DI21" i="99"/>
  <c r="DJ21" i="99"/>
  <c r="DK21" i="99"/>
  <c r="DL21" i="99"/>
  <c r="DI22" i="99"/>
  <c r="DJ22" i="99"/>
  <c r="DK22" i="99"/>
  <c r="DL22" i="99"/>
  <c r="DI23" i="99"/>
  <c r="DJ23" i="99"/>
  <c r="DK23" i="99"/>
  <c r="DL23" i="99"/>
  <c r="DI24" i="99"/>
  <c r="DJ24" i="99"/>
  <c r="DK24" i="99"/>
  <c r="DL24" i="99"/>
  <c r="DI25" i="99"/>
  <c r="DJ25" i="99"/>
  <c r="DK25" i="99"/>
  <c r="DL25" i="99"/>
  <c r="DI26" i="99"/>
  <c r="DJ26" i="99"/>
  <c r="DK26" i="99"/>
  <c r="DL26" i="99"/>
  <c r="DI27" i="99"/>
  <c r="DJ27" i="99"/>
  <c r="DK27" i="99"/>
  <c r="DL27" i="99"/>
  <c r="DI28" i="99"/>
  <c r="DJ28" i="99"/>
  <c r="DK28" i="99"/>
  <c r="DL28" i="99"/>
  <c r="DI29" i="99"/>
  <c r="DJ29" i="99"/>
  <c r="DK29" i="99"/>
  <c r="DL29" i="99"/>
  <c r="DI30" i="99"/>
  <c r="DJ30" i="99"/>
  <c r="DK30" i="99"/>
  <c r="DL30" i="99"/>
  <c r="DI31" i="99"/>
  <c r="DJ31" i="99"/>
  <c r="DK31" i="99"/>
  <c r="DL31" i="99"/>
  <c r="DI32" i="99"/>
  <c r="DJ32" i="99"/>
  <c r="DK32" i="99"/>
  <c r="DL32" i="99"/>
  <c r="DI33" i="99"/>
  <c r="DJ33" i="99"/>
  <c r="DK33" i="99"/>
  <c r="DL33" i="99"/>
  <c r="DI34" i="99"/>
  <c r="DJ34" i="99"/>
  <c r="DK34" i="99"/>
  <c r="DL34" i="99"/>
  <c r="DI35" i="99"/>
  <c r="DJ35" i="99"/>
  <c r="DK35" i="99"/>
  <c r="DL35" i="99"/>
  <c r="DI36" i="99"/>
  <c r="DJ36" i="99"/>
  <c r="DK36" i="99"/>
  <c r="DL36" i="99"/>
  <c r="DI37" i="99"/>
  <c r="DJ37" i="99"/>
  <c r="DK37" i="99"/>
  <c r="DL37" i="99"/>
  <c r="DI38" i="99"/>
  <c r="DJ38" i="99"/>
  <c r="DK38" i="99"/>
  <c r="DL38" i="99"/>
  <c r="DI39" i="99"/>
  <c r="DJ39" i="99"/>
  <c r="DK39" i="99"/>
  <c r="DL39" i="99"/>
  <c r="DI40" i="99"/>
  <c r="DJ40" i="99"/>
  <c r="DK40" i="99"/>
  <c r="DL40" i="99"/>
  <c r="DI41" i="99"/>
  <c r="DJ41" i="99"/>
  <c r="DK41" i="99"/>
  <c r="DL41" i="99"/>
  <c r="DI42" i="99"/>
  <c r="DJ42" i="99"/>
  <c r="DK42" i="99"/>
  <c r="DL42" i="99"/>
  <c r="DI43" i="99"/>
  <c r="DJ43" i="99"/>
  <c r="DK43" i="99"/>
  <c r="DL43" i="99"/>
  <c r="DI44" i="99"/>
  <c r="DJ44" i="99"/>
  <c r="DK44" i="99"/>
  <c r="DL44" i="99"/>
  <c r="DI45" i="99"/>
  <c r="DJ45" i="99"/>
  <c r="DK45" i="99"/>
  <c r="DL45" i="99"/>
  <c r="DI46" i="99"/>
  <c r="DJ46" i="99"/>
  <c r="DK46" i="99"/>
  <c r="DL46" i="99"/>
  <c r="DI47" i="99"/>
  <c r="DJ47" i="99"/>
  <c r="DK47" i="99"/>
  <c r="DL47" i="99"/>
  <c r="DI48" i="99"/>
  <c r="DJ48" i="99"/>
  <c r="DK48" i="99"/>
  <c r="DL48" i="99"/>
  <c r="DI49" i="99"/>
  <c r="DJ49" i="99"/>
  <c r="DK49" i="99"/>
  <c r="DL49" i="99"/>
  <c r="DI50" i="99"/>
  <c r="DJ50" i="99"/>
  <c r="DK50" i="99"/>
  <c r="DL50" i="99"/>
  <c r="DI51" i="99"/>
  <c r="DJ51" i="99"/>
  <c r="DK51" i="99"/>
  <c r="DL51" i="99"/>
  <c r="DI52" i="99"/>
  <c r="DJ52" i="99"/>
  <c r="DK52" i="99"/>
  <c r="DL52" i="99"/>
  <c r="DI53" i="99"/>
  <c r="DJ53" i="99"/>
  <c r="DK53" i="99"/>
  <c r="DL53" i="99"/>
  <c r="DI54" i="99"/>
  <c r="DJ54" i="99"/>
  <c r="DK54" i="99"/>
  <c r="DL54" i="99"/>
  <c r="DI55" i="99"/>
  <c r="DJ55" i="99"/>
  <c r="DK55" i="99"/>
  <c r="DL55" i="99"/>
  <c r="DI56" i="99"/>
  <c r="DJ56" i="99"/>
  <c r="DK56" i="99"/>
  <c r="DL56" i="99"/>
  <c r="DI57" i="99"/>
  <c r="DJ57" i="99"/>
  <c r="DK57" i="99"/>
  <c r="DL57" i="99"/>
  <c r="DI58" i="99"/>
  <c r="DJ58" i="99"/>
  <c r="DK58" i="99"/>
  <c r="DL58" i="99"/>
  <c r="DI59" i="99"/>
  <c r="DJ59" i="99"/>
  <c r="DK59" i="99"/>
  <c r="DL59" i="99"/>
  <c r="DI60" i="99"/>
  <c r="DJ60" i="99"/>
  <c r="DK60" i="99"/>
  <c r="DL60" i="99"/>
  <c r="DI61" i="99"/>
  <c r="DJ61" i="99"/>
  <c r="DK61" i="99"/>
  <c r="DL61" i="99"/>
  <c r="DI62" i="99"/>
  <c r="DJ62" i="99"/>
  <c r="DK62" i="99"/>
  <c r="DL62" i="99"/>
  <c r="DI63" i="99"/>
  <c r="DJ63" i="99"/>
  <c r="DK63" i="99"/>
  <c r="DL63" i="99"/>
  <c r="DI64" i="99"/>
  <c r="DJ64" i="99"/>
  <c r="DK64" i="99"/>
  <c r="DL64" i="99"/>
  <c r="DI65" i="99"/>
  <c r="DJ65" i="99"/>
  <c r="DK65" i="99"/>
  <c r="DL65" i="99"/>
  <c r="DI66" i="99"/>
  <c r="DJ66" i="99"/>
  <c r="DK66" i="99"/>
  <c r="DL66" i="99"/>
  <c r="DI67" i="99"/>
  <c r="DJ67" i="99"/>
  <c r="DK67" i="99"/>
  <c r="DL67" i="99"/>
  <c r="DI68" i="99"/>
  <c r="DJ68" i="99"/>
  <c r="DK68" i="99"/>
  <c r="DL68" i="99"/>
  <c r="DI69" i="99"/>
  <c r="DJ69" i="99"/>
  <c r="DK69" i="99"/>
  <c r="DL69" i="99"/>
  <c r="DI70" i="99"/>
  <c r="DJ70" i="99"/>
  <c r="DK70" i="99"/>
  <c r="DL70" i="99"/>
  <c r="DI71" i="99"/>
  <c r="DJ71" i="99"/>
  <c r="DK71" i="99"/>
  <c r="DL71" i="99"/>
  <c r="DI72" i="99"/>
  <c r="DJ72" i="99"/>
  <c r="DK72" i="99"/>
  <c r="DL72" i="99"/>
  <c r="DI73" i="99"/>
  <c r="DJ73" i="99"/>
  <c r="DK73" i="99"/>
  <c r="DL73" i="99"/>
  <c r="DI74" i="99"/>
  <c r="DJ74" i="99"/>
  <c r="DK74" i="99"/>
  <c r="DL74" i="99"/>
  <c r="DI75" i="99"/>
  <c r="DJ75" i="99"/>
  <c r="DK75" i="99"/>
  <c r="DL75" i="99"/>
  <c r="DI76" i="99"/>
  <c r="DJ76" i="99"/>
  <c r="DK76" i="99"/>
  <c r="DL76" i="99"/>
  <c r="DI77" i="99"/>
  <c r="DJ77" i="99"/>
  <c r="DK77" i="99"/>
  <c r="DL77" i="99"/>
  <c r="DI78" i="99"/>
  <c r="DJ78" i="99"/>
  <c r="DK78" i="99"/>
  <c r="DL78" i="99"/>
  <c r="DI79" i="99"/>
  <c r="DJ79" i="99"/>
  <c r="DK79" i="99"/>
  <c r="DL79" i="99"/>
  <c r="DI80" i="99"/>
  <c r="DJ80" i="99"/>
  <c r="DK80" i="99"/>
  <c r="DL80" i="99"/>
  <c r="DI81" i="99"/>
  <c r="DJ81" i="99"/>
  <c r="DK81" i="99"/>
  <c r="DL81" i="99"/>
  <c r="DI82" i="99"/>
  <c r="DJ82" i="99"/>
  <c r="DK82" i="99"/>
  <c r="DL82" i="99"/>
  <c r="DI83" i="99"/>
  <c r="DJ83" i="99"/>
  <c r="DK83" i="99"/>
  <c r="DL83" i="99"/>
  <c r="DI84" i="99"/>
  <c r="DJ84" i="99"/>
  <c r="DK84" i="99"/>
  <c r="DL84" i="99"/>
  <c r="DI85" i="99"/>
  <c r="DJ85" i="99"/>
  <c r="DK85" i="99"/>
  <c r="DL85" i="99"/>
  <c r="DI86" i="99"/>
  <c r="DJ86" i="99"/>
  <c r="DK86" i="99"/>
  <c r="DL86" i="99"/>
  <c r="DI87" i="99"/>
  <c r="DJ87" i="99"/>
  <c r="DK87" i="99"/>
  <c r="DL87" i="99"/>
  <c r="DI88" i="99"/>
  <c r="DJ88" i="99"/>
  <c r="DK88" i="99"/>
  <c r="DL88" i="99"/>
  <c r="DI89" i="99"/>
  <c r="DJ89" i="99"/>
  <c r="DK89" i="99"/>
  <c r="DL89" i="99"/>
  <c r="DI90" i="99"/>
  <c r="DJ90" i="99"/>
  <c r="DK90" i="99"/>
  <c r="DL90" i="99"/>
  <c r="DI91" i="99"/>
  <c r="DJ91" i="99"/>
  <c r="DK91" i="99"/>
  <c r="DL91" i="99"/>
  <c r="DI92" i="99"/>
  <c r="DJ92" i="99"/>
  <c r="DK92" i="99"/>
  <c r="DL92" i="99"/>
  <c r="DI93" i="99"/>
  <c r="DJ93" i="99"/>
  <c r="DK93" i="99"/>
  <c r="DL93" i="99"/>
  <c r="DI94" i="99"/>
  <c r="DJ94" i="99"/>
  <c r="DK94" i="99"/>
  <c r="DL94" i="99"/>
  <c r="DI95" i="99"/>
  <c r="DJ95" i="99"/>
  <c r="DK95" i="99"/>
  <c r="DL95" i="99"/>
  <c r="DI96" i="99"/>
  <c r="DJ96" i="99"/>
  <c r="DK96" i="99"/>
  <c r="DL96" i="99"/>
  <c r="DI97" i="99"/>
  <c r="DJ97" i="99"/>
  <c r="DK97" i="99"/>
  <c r="DL97" i="99"/>
  <c r="DI98" i="99"/>
  <c r="DJ98" i="99"/>
  <c r="DK98" i="99"/>
  <c r="DL98" i="99"/>
  <c r="DI99" i="99"/>
  <c r="DJ99" i="99"/>
  <c r="DK99" i="99"/>
  <c r="DL99" i="99"/>
  <c r="DI100" i="99"/>
  <c r="DJ100" i="99"/>
  <c r="DK100" i="99"/>
  <c r="DL100" i="99"/>
  <c r="DI101" i="99"/>
  <c r="DJ101" i="99"/>
  <c r="DK101" i="99"/>
  <c r="DL101" i="99"/>
  <c r="DI102" i="99"/>
  <c r="DJ102" i="99"/>
  <c r="DK102" i="99"/>
  <c r="DL102" i="99"/>
  <c r="DI103" i="99"/>
  <c r="DJ103" i="99"/>
  <c r="DK103" i="99"/>
  <c r="DL103" i="99"/>
  <c r="DI104" i="99"/>
  <c r="DJ104" i="99"/>
  <c r="DK104" i="99"/>
  <c r="DL104" i="99"/>
  <c r="DI105" i="99"/>
  <c r="DJ105" i="99"/>
  <c r="DK105" i="99"/>
  <c r="DL105" i="99"/>
  <c r="DI106" i="99"/>
  <c r="DJ106" i="99"/>
  <c r="DK106" i="99"/>
  <c r="DL106" i="99"/>
  <c r="DI107" i="99"/>
  <c r="DJ107" i="99"/>
  <c r="DK107" i="99"/>
  <c r="DL107" i="99"/>
  <c r="DI108" i="99"/>
  <c r="DJ108" i="99"/>
  <c r="DK108" i="99"/>
  <c r="DL108" i="99"/>
  <c r="DI109" i="99"/>
  <c r="DJ109" i="99"/>
  <c r="DK109" i="99"/>
  <c r="DL109" i="99"/>
  <c r="DI110" i="99"/>
  <c r="DJ110" i="99"/>
  <c r="DK110" i="99"/>
  <c r="DL110" i="99"/>
  <c r="DI111" i="99"/>
  <c r="DJ111" i="99"/>
  <c r="DK111" i="99"/>
  <c r="DL111" i="99"/>
  <c r="DI112" i="99"/>
  <c r="DJ112" i="99"/>
  <c r="DK112" i="99"/>
  <c r="DL112" i="99"/>
  <c r="DI113" i="99"/>
  <c r="DJ113" i="99"/>
  <c r="DK113" i="99"/>
  <c r="DL113" i="99"/>
  <c r="DI114" i="99"/>
  <c r="DJ114" i="99"/>
  <c r="DK114" i="99"/>
  <c r="DL114" i="99"/>
  <c r="DI115" i="99"/>
  <c r="DJ115" i="99"/>
  <c r="DK115" i="99"/>
  <c r="DL115" i="99"/>
  <c r="DI116" i="99"/>
  <c r="DJ116" i="99"/>
  <c r="DK116" i="99"/>
  <c r="DL116" i="99"/>
  <c r="DI117" i="99"/>
  <c r="DJ117" i="99"/>
  <c r="DK117" i="99"/>
  <c r="DL117" i="99"/>
  <c r="DI118" i="99"/>
  <c r="DJ118" i="99"/>
  <c r="DK118" i="99"/>
  <c r="DL118" i="99"/>
  <c r="DI119" i="99"/>
  <c r="DJ119" i="99"/>
  <c r="DK119" i="99"/>
  <c r="DL119" i="99"/>
  <c r="DI120" i="99"/>
  <c r="DJ120" i="99"/>
  <c r="DK120" i="99"/>
  <c r="DL120" i="99"/>
  <c r="DI121" i="99"/>
  <c r="DJ121" i="99"/>
  <c r="DK121" i="99"/>
  <c r="DL121" i="99"/>
  <c r="DI122" i="99"/>
  <c r="DJ122" i="99"/>
  <c r="DK122" i="99"/>
  <c r="DL122" i="99"/>
  <c r="DI123" i="99"/>
  <c r="DJ123" i="99"/>
  <c r="DK123" i="99"/>
  <c r="DL123" i="99"/>
  <c r="DI124" i="99"/>
  <c r="DJ124" i="99"/>
  <c r="DK124" i="99"/>
  <c r="DL124" i="99"/>
  <c r="DI125" i="99"/>
  <c r="DJ125" i="99"/>
  <c r="DK125" i="99"/>
  <c r="DL125" i="99"/>
  <c r="DI126" i="99"/>
  <c r="DJ126" i="99"/>
  <c r="DK126" i="99"/>
  <c r="DL126" i="99"/>
  <c r="DI127" i="99"/>
  <c r="DJ127" i="99"/>
  <c r="DK127" i="99"/>
  <c r="DL127" i="99"/>
  <c r="DI128" i="99"/>
  <c r="DJ128" i="99"/>
  <c r="DK128" i="99"/>
  <c r="DL128" i="99"/>
  <c r="DI129" i="99"/>
  <c r="DJ129" i="99"/>
  <c r="DK129" i="99"/>
  <c r="DL129" i="99"/>
  <c r="DI130" i="99"/>
  <c r="DJ130" i="99"/>
  <c r="DK130" i="99"/>
  <c r="DL130" i="99"/>
  <c r="DI131" i="99"/>
  <c r="DJ131" i="99"/>
  <c r="DK131" i="99"/>
  <c r="DL131" i="99"/>
  <c r="DI132" i="99"/>
  <c r="DJ132" i="99"/>
  <c r="DK132" i="99"/>
  <c r="DL132" i="99"/>
  <c r="DI133" i="99"/>
  <c r="DJ133" i="99"/>
  <c r="DK133" i="99"/>
  <c r="DL133" i="99"/>
  <c r="DI134" i="99"/>
  <c r="DJ134" i="99"/>
  <c r="DK134" i="99"/>
  <c r="DL134" i="99"/>
  <c r="DI135" i="99"/>
  <c r="DJ135" i="99"/>
  <c r="DK135" i="99"/>
  <c r="DL135" i="99"/>
  <c r="DI136" i="99"/>
  <c r="DJ136" i="99"/>
  <c r="DK136" i="99"/>
  <c r="DL136" i="99"/>
  <c r="DI137" i="99"/>
  <c r="DJ137" i="99"/>
  <c r="DK137" i="99"/>
  <c r="DL137" i="99"/>
  <c r="DI138" i="99"/>
  <c r="DJ138" i="99"/>
  <c r="DK138" i="99"/>
  <c r="DL138" i="99"/>
  <c r="DI139" i="99"/>
  <c r="DJ139" i="99"/>
  <c r="DK139" i="99"/>
  <c r="DL139" i="99"/>
  <c r="DI140" i="99"/>
  <c r="DJ140" i="99"/>
  <c r="DK140" i="99"/>
  <c r="DL140" i="99"/>
  <c r="DI141" i="99"/>
  <c r="DJ141" i="99"/>
  <c r="DK141" i="99"/>
  <c r="DL141" i="99"/>
  <c r="DI142" i="99"/>
  <c r="DJ142" i="99"/>
  <c r="DK142" i="99"/>
  <c r="DL142" i="99"/>
  <c r="DI143" i="99"/>
  <c r="DJ143" i="99"/>
  <c r="DK143" i="99"/>
  <c r="DL143" i="99"/>
  <c r="DI144" i="99"/>
  <c r="DJ144" i="99"/>
  <c r="DK144" i="99"/>
  <c r="DL144" i="99"/>
  <c r="DI145" i="99"/>
  <c r="DJ145" i="99"/>
  <c r="DK145" i="99"/>
  <c r="DL145" i="99"/>
  <c r="DI146" i="99"/>
  <c r="DJ146" i="99"/>
  <c r="DK146" i="99"/>
  <c r="DL146" i="99"/>
  <c r="DI147" i="99"/>
  <c r="DJ147" i="99"/>
  <c r="DK147" i="99"/>
  <c r="DL147" i="99"/>
  <c r="DI148" i="99"/>
  <c r="DJ148" i="99"/>
  <c r="DK148" i="99"/>
  <c r="DL148" i="99"/>
  <c r="DI149" i="99"/>
  <c r="DJ149" i="99"/>
  <c r="DK149" i="99"/>
  <c r="DL149" i="99"/>
  <c r="DI150" i="99"/>
  <c r="DJ150" i="99"/>
  <c r="DK150" i="99"/>
  <c r="DL150" i="99"/>
  <c r="DI151" i="99"/>
  <c r="DJ151" i="99"/>
  <c r="DK151" i="99"/>
  <c r="DL151" i="99"/>
  <c r="DI152" i="99"/>
  <c r="DJ152" i="99"/>
  <c r="DK152" i="99"/>
  <c r="DL152" i="99"/>
  <c r="DI153" i="99"/>
  <c r="DJ153" i="99"/>
  <c r="DK153" i="99"/>
  <c r="DL153" i="99"/>
  <c r="DI154" i="99"/>
  <c r="DJ154" i="99"/>
  <c r="DK154" i="99"/>
  <c r="DL154" i="99"/>
  <c r="DJ5" i="99"/>
  <c r="DK5" i="99"/>
  <c r="DL5" i="99"/>
  <c r="DI5" i="99"/>
  <c r="AX30" i="100" l="1"/>
  <c r="AX33" i="100"/>
  <c r="AX31" i="100"/>
  <c r="AX20" i="100"/>
  <c r="AX12" i="100"/>
  <c r="AX17" i="100"/>
  <c r="AX27" i="100"/>
  <c r="AX8" i="100"/>
  <c r="AX28" i="100"/>
  <c r="AX24" i="100"/>
  <c r="AX11" i="100"/>
  <c r="AX22" i="100"/>
  <c r="AX15" i="100"/>
  <c r="AX16" i="100"/>
  <c r="AX10" i="100"/>
  <c r="AX19" i="100"/>
  <c r="AX23" i="100"/>
  <c r="AX26" i="100"/>
  <c r="AX29" i="100"/>
  <c r="AX13" i="100"/>
  <c r="AX25" i="100"/>
  <c r="AX9" i="100"/>
  <c r="AX32" i="100"/>
  <c r="AX21" i="100"/>
  <c r="AX14" i="100"/>
  <c r="BV6" i="99"/>
  <c r="BV7" i="99"/>
  <c r="BV8" i="99"/>
  <c r="BV9" i="99"/>
  <c r="BV10" i="99"/>
  <c r="BV11" i="99"/>
  <c r="BV12" i="99"/>
  <c r="BV13" i="99"/>
  <c r="BV14" i="99"/>
  <c r="BV15" i="99"/>
  <c r="BV16" i="99"/>
  <c r="BV17" i="99"/>
  <c r="BV18" i="99"/>
  <c r="BV19" i="99"/>
  <c r="BV20" i="99"/>
  <c r="BV21" i="99"/>
  <c r="BV22" i="99"/>
  <c r="BV23" i="99"/>
  <c r="BV24" i="99"/>
  <c r="BV25" i="99"/>
  <c r="BV26" i="99"/>
  <c r="BV27" i="99"/>
  <c r="BV28" i="99"/>
  <c r="BV29" i="99"/>
  <c r="BV30" i="99"/>
  <c r="BV31" i="99"/>
  <c r="BV32" i="99"/>
  <c r="BV33" i="99"/>
  <c r="BV34" i="99"/>
  <c r="BV5" i="99"/>
  <c r="CG6" i="99"/>
  <c r="CG7" i="99"/>
  <c r="CG8" i="99"/>
  <c r="CG9" i="99"/>
  <c r="CG10" i="99"/>
  <c r="CG11" i="99"/>
  <c r="CG12" i="99"/>
  <c r="CG13" i="99"/>
  <c r="CG14" i="99"/>
  <c r="CG15" i="99"/>
  <c r="CG16" i="99"/>
  <c r="CG17" i="99"/>
  <c r="CG18" i="99"/>
  <c r="CG19" i="99"/>
  <c r="CG20" i="99"/>
  <c r="CG21" i="99"/>
  <c r="CG22" i="99"/>
  <c r="CG23" i="99"/>
  <c r="CG24" i="99"/>
  <c r="CG25" i="99"/>
  <c r="CG26" i="99"/>
  <c r="CG27" i="99"/>
  <c r="CG28" i="99"/>
  <c r="CG29" i="99"/>
  <c r="CG30" i="99"/>
  <c r="CG31" i="99"/>
  <c r="CG32" i="99"/>
  <c r="CG33" i="99"/>
  <c r="CG34" i="99"/>
  <c r="CG35" i="99"/>
  <c r="CG36" i="99"/>
  <c r="CG37" i="99"/>
  <c r="CG38" i="99"/>
  <c r="CG39" i="99"/>
  <c r="CG40" i="99"/>
  <c r="CG41" i="99"/>
  <c r="CG42" i="99"/>
  <c r="CG43" i="99"/>
  <c r="CG44" i="99"/>
  <c r="CG45" i="99"/>
  <c r="CG46" i="99"/>
  <c r="CG47" i="99"/>
  <c r="CG48" i="99"/>
  <c r="CG49" i="99"/>
  <c r="CG50" i="99"/>
  <c r="CG51" i="99"/>
  <c r="CG52" i="99"/>
  <c r="CG53" i="99"/>
  <c r="CG54" i="99"/>
  <c r="CG55" i="99"/>
  <c r="CG56" i="99"/>
  <c r="CG5" i="99"/>
  <c r="BK6" i="99" l="1"/>
  <c r="BL6" i="99"/>
  <c r="BM6" i="99"/>
  <c r="BN6" i="99"/>
  <c r="BO6" i="99"/>
  <c r="BK7" i="99"/>
  <c r="BL7" i="99"/>
  <c r="BM7" i="99"/>
  <c r="BN7" i="99"/>
  <c r="BO7" i="99"/>
  <c r="BK8" i="99"/>
  <c r="BL8" i="99"/>
  <c r="BM8" i="99"/>
  <c r="BN8" i="99"/>
  <c r="BO8" i="99"/>
  <c r="BK9" i="99"/>
  <c r="BL9" i="99"/>
  <c r="BM9" i="99"/>
  <c r="BN9" i="99"/>
  <c r="BO9" i="99"/>
  <c r="BK10" i="99"/>
  <c r="BL10" i="99"/>
  <c r="BM10" i="99"/>
  <c r="BN10" i="99"/>
  <c r="BO10" i="99"/>
  <c r="BK11" i="99"/>
  <c r="BL11" i="99"/>
  <c r="BM11" i="99"/>
  <c r="BN11" i="99"/>
  <c r="BO11" i="99"/>
  <c r="BK12" i="99"/>
  <c r="BL12" i="99"/>
  <c r="BM12" i="99"/>
  <c r="BN12" i="99"/>
  <c r="BO12" i="99"/>
  <c r="BK13" i="99"/>
  <c r="BL13" i="99"/>
  <c r="BM13" i="99"/>
  <c r="BN13" i="99"/>
  <c r="BO13" i="99"/>
  <c r="BK14" i="99"/>
  <c r="BL14" i="99"/>
  <c r="BM14" i="99"/>
  <c r="BN14" i="99"/>
  <c r="BO14" i="99"/>
  <c r="BK15" i="99"/>
  <c r="BL15" i="99"/>
  <c r="BM15" i="99"/>
  <c r="BN15" i="99"/>
  <c r="BO15" i="99"/>
  <c r="BK16" i="99"/>
  <c r="BL16" i="99"/>
  <c r="BM16" i="99"/>
  <c r="BN16" i="99"/>
  <c r="BO16" i="99"/>
  <c r="BK17" i="99"/>
  <c r="BL17" i="99"/>
  <c r="BM17" i="99"/>
  <c r="BN17" i="99"/>
  <c r="BO17" i="99"/>
  <c r="BK18" i="99"/>
  <c r="BL18" i="99"/>
  <c r="BM18" i="99"/>
  <c r="BN18" i="99"/>
  <c r="BO18" i="99"/>
  <c r="BK19" i="99"/>
  <c r="BL19" i="99"/>
  <c r="BM19" i="99"/>
  <c r="BN19" i="99"/>
  <c r="BO19" i="99"/>
  <c r="BK20" i="99"/>
  <c r="BL20" i="99"/>
  <c r="BM20" i="99"/>
  <c r="BN20" i="99"/>
  <c r="BO20" i="99"/>
  <c r="BK21" i="99"/>
  <c r="BL21" i="99"/>
  <c r="BM21" i="99"/>
  <c r="BN21" i="99"/>
  <c r="BO21" i="99"/>
  <c r="BK22" i="99"/>
  <c r="BL22" i="99"/>
  <c r="BM22" i="99"/>
  <c r="BN22" i="99"/>
  <c r="BO22" i="99"/>
  <c r="BK23" i="99"/>
  <c r="BL23" i="99"/>
  <c r="BM23" i="99"/>
  <c r="BN23" i="99"/>
  <c r="BO23" i="99"/>
  <c r="BK24" i="99"/>
  <c r="BL24" i="99"/>
  <c r="BM24" i="99"/>
  <c r="BN24" i="99"/>
  <c r="BO24" i="99"/>
  <c r="BK25" i="99"/>
  <c r="AG6" i="100" s="1"/>
  <c r="BL25" i="99"/>
  <c r="AH6" i="100" s="1"/>
  <c r="BM25" i="99"/>
  <c r="AI6" i="100" s="1"/>
  <c r="BN25" i="99"/>
  <c r="AJ6" i="100" s="1"/>
  <c r="BO25" i="99"/>
  <c r="AK6" i="100" s="1"/>
  <c r="BK26" i="99"/>
  <c r="BL26" i="99"/>
  <c r="BM26" i="99"/>
  <c r="BN26" i="99"/>
  <c r="BO26" i="99"/>
  <c r="BK27" i="99"/>
  <c r="BL27" i="99"/>
  <c r="BM27" i="99"/>
  <c r="BN27" i="99"/>
  <c r="BO27" i="99"/>
  <c r="BK28" i="99"/>
  <c r="BL28" i="99"/>
  <c r="BM28" i="99"/>
  <c r="BN28" i="99"/>
  <c r="BO28" i="99"/>
  <c r="BK29" i="99"/>
  <c r="BL29" i="99"/>
  <c r="BM29" i="99"/>
  <c r="BN29" i="99"/>
  <c r="BO29" i="99"/>
  <c r="BK30" i="99"/>
  <c r="BL30" i="99"/>
  <c r="BM30" i="99"/>
  <c r="BN30" i="99"/>
  <c r="BO30" i="99"/>
  <c r="BK31" i="99"/>
  <c r="BL31" i="99"/>
  <c r="BM31" i="99"/>
  <c r="BN31" i="99"/>
  <c r="BO31" i="99"/>
  <c r="BK32" i="99"/>
  <c r="BL32" i="99"/>
  <c r="BM32" i="99"/>
  <c r="BN32" i="99"/>
  <c r="BO32" i="99"/>
  <c r="BK33" i="99"/>
  <c r="BL33" i="99"/>
  <c r="BM33" i="99"/>
  <c r="BN33" i="99"/>
  <c r="BO33" i="99"/>
  <c r="BK34" i="99"/>
  <c r="BL34" i="99"/>
  <c r="BM34" i="99"/>
  <c r="BN34" i="99"/>
  <c r="BO34" i="99"/>
  <c r="BK35" i="99"/>
  <c r="BL35" i="99"/>
  <c r="BM35" i="99"/>
  <c r="BN35" i="99"/>
  <c r="BO35" i="99"/>
  <c r="BK36" i="99"/>
  <c r="BL36" i="99"/>
  <c r="BM36" i="99"/>
  <c r="BN36" i="99"/>
  <c r="BO36" i="99"/>
  <c r="BK37" i="99"/>
  <c r="BL37" i="99"/>
  <c r="BM37" i="99"/>
  <c r="BN37" i="99"/>
  <c r="BO37" i="99"/>
  <c r="BK38" i="99"/>
  <c r="BL38" i="99"/>
  <c r="BM38" i="99"/>
  <c r="BN38" i="99"/>
  <c r="BO38" i="99"/>
  <c r="BK39" i="99"/>
  <c r="BL39" i="99"/>
  <c r="BM39" i="99"/>
  <c r="BN39" i="99"/>
  <c r="BO39" i="99"/>
  <c r="BK40" i="99"/>
  <c r="BL40" i="99"/>
  <c r="BM40" i="99"/>
  <c r="BN40" i="99"/>
  <c r="BO40" i="99"/>
  <c r="BK41" i="99"/>
  <c r="BL41" i="99"/>
  <c r="BM41" i="99"/>
  <c r="BN41" i="99"/>
  <c r="BO41" i="99"/>
  <c r="BK42" i="99"/>
  <c r="BL42" i="99"/>
  <c r="BM42" i="99"/>
  <c r="BN42" i="99"/>
  <c r="BO42" i="99"/>
  <c r="BK43" i="99"/>
  <c r="BL43" i="99"/>
  <c r="BM43" i="99"/>
  <c r="BN43" i="99"/>
  <c r="BO43" i="99"/>
  <c r="BK44" i="99"/>
  <c r="BL44" i="99"/>
  <c r="BM44" i="99"/>
  <c r="BN44" i="99"/>
  <c r="BO44" i="99"/>
  <c r="BK45" i="99"/>
  <c r="BL45" i="99"/>
  <c r="BM45" i="99"/>
  <c r="BN45" i="99"/>
  <c r="BO45" i="99"/>
  <c r="BK46" i="99"/>
  <c r="BL46" i="99"/>
  <c r="BM46" i="99"/>
  <c r="BN46" i="99"/>
  <c r="BO46" i="99"/>
  <c r="BK47" i="99"/>
  <c r="BL47" i="99"/>
  <c r="BM47" i="99"/>
  <c r="BN47" i="99"/>
  <c r="BO47" i="99"/>
  <c r="BK48" i="99"/>
  <c r="BL48" i="99"/>
  <c r="BM48" i="99"/>
  <c r="BN48" i="99"/>
  <c r="BO48" i="99"/>
  <c r="BK49" i="99"/>
  <c r="BL49" i="99"/>
  <c r="BM49" i="99"/>
  <c r="BN49" i="99"/>
  <c r="BO49" i="99"/>
  <c r="BK50" i="99"/>
  <c r="BL50" i="99"/>
  <c r="BM50" i="99"/>
  <c r="BN50" i="99"/>
  <c r="BO50" i="99"/>
  <c r="BK51" i="99"/>
  <c r="BL51" i="99"/>
  <c r="BM51" i="99"/>
  <c r="BN51" i="99"/>
  <c r="BO51" i="99"/>
  <c r="BK52" i="99"/>
  <c r="BL52" i="99"/>
  <c r="BM52" i="99"/>
  <c r="BN52" i="99"/>
  <c r="BO52" i="99"/>
  <c r="BK53" i="99"/>
  <c r="BL53" i="99"/>
  <c r="BM53" i="99"/>
  <c r="BN53" i="99"/>
  <c r="BO53" i="99"/>
  <c r="BK54" i="99"/>
  <c r="BL54" i="99"/>
  <c r="BM54" i="99"/>
  <c r="BN54" i="99"/>
  <c r="BO54" i="99"/>
  <c r="BK55" i="99"/>
  <c r="BL55" i="99"/>
  <c r="BM55" i="99"/>
  <c r="BN55" i="99"/>
  <c r="BO55" i="99"/>
  <c r="BK56" i="99"/>
  <c r="BL56" i="99"/>
  <c r="BM56" i="99"/>
  <c r="BN56" i="99"/>
  <c r="BO56" i="99"/>
  <c r="BK57" i="99"/>
  <c r="BL57" i="99"/>
  <c r="BM57" i="99"/>
  <c r="BN57" i="99"/>
  <c r="BO57" i="99"/>
  <c r="BK58" i="99"/>
  <c r="BL58" i="99"/>
  <c r="BM58" i="99"/>
  <c r="BN58" i="99"/>
  <c r="BO58" i="99"/>
  <c r="BK59" i="99"/>
  <c r="BL59" i="99"/>
  <c r="BM59" i="99"/>
  <c r="BN59" i="99"/>
  <c r="BO59" i="99"/>
  <c r="BK60" i="99"/>
  <c r="BL60" i="99"/>
  <c r="BM60" i="99"/>
  <c r="BN60" i="99"/>
  <c r="BO60" i="99"/>
  <c r="BK61" i="99"/>
  <c r="BL61" i="99"/>
  <c r="BM61" i="99"/>
  <c r="BN61" i="99"/>
  <c r="BO61" i="99"/>
  <c r="BK62" i="99"/>
  <c r="BL62" i="99"/>
  <c r="BM62" i="99"/>
  <c r="BN62" i="99"/>
  <c r="BO62" i="99"/>
  <c r="BK63" i="99"/>
  <c r="BL63" i="99"/>
  <c r="BM63" i="99"/>
  <c r="BN63" i="99"/>
  <c r="BO63" i="99"/>
  <c r="BK64" i="99"/>
  <c r="BL64" i="99"/>
  <c r="BM64" i="99"/>
  <c r="BN64" i="99"/>
  <c r="BO64" i="99"/>
  <c r="BK65" i="99"/>
  <c r="BL65" i="99"/>
  <c r="BM65" i="99"/>
  <c r="BN65" i="99"/>
  <c r="BO65" i="99"/>
  <c r="BK66" i="99"/>
  <c r="BL66" i="99"/>
  <c r="BM66" i="99"/>
  <c r="BN66" i="99"/>
  <c r="BO66" i="99"/>
  <c r="BK67" i="99"/>
  <c r="BL67" i="99"/>
  <c r="BM67" i="99"/>
  <c r="BN67" i="99"/>
  <c r="BO67" i="99"/>
  <c r="BK68" i="99"/>
  <c r="BL68" i="99"/>
  <c r="BM68" i="99"/>
  <c r="BN68" i="99"/>
  <c r="BO68" i="99"/>
  <c r="BK69" i="99"/>
  <c r="BL69" i="99"/>
  <c r="BM69" i="99"/>
  <c r="BN69" i="99"/>
  <c r="BO69" i="99"/>
  <c r="BK70" i="99"/>
  <c r="BL70" i="99"/>
  <c r="BM70" i="99"/>
  <c r="BN70" i="99"/>
  <c r="BO70" i="99"/>
  <c r="BK71" i="99"/>
  <c r="BL71" i="99"/>
  <c r="BM71" i="99"/>
  <c r="BN71" i="99"/>
  <c r="BO71" i="99"/>
  <c r="BK72" i="99"/>
  <c r="BL72" i="99"/>
  <c r="BM72" i="99"/>
  <c r="BN72" i="99"/>
  <c r="BO72" i="99"/>
  <c r="BK73" i="99"/>
  <c r="BL73" i="99"/>
  <c r="BM73" i="99"/>
  <c r="BN73" i="99"/>
  <c r="BO73" i="99"/>
  <c r="BK74" i="99"/>
  <c r="BL74" i="99"/>
  <c r="BM74" i="99"/>
  <c r="BN74" i="99"/>
  <c r="BO74" i="99"/>
  <c r="BK75" i="99"/>
  <c r="BL75" i="99"/>
  <c r="BM75" i="99"/>
  <c r="BN75" i="99"/>
  <c r="BO75" i="99"/>
  <c r="BK76" i="99"/>
  <c r="BL76" i="99"/>
  <c r="BM76" i="99"/>
  <c r="BN76" i="99"/>
  <c r="BO76" i="99"/>
  <c r="BK77" i="99"/>
  <c r="BL77" i="99"/>
  <c r="BM77" i="99"/>
  <c r="BN77" i="99"/>
  <c r="BO77" i="99"/>
  <c r="BK78" i="99"/>
  <c r="BL78" i="99"/>
  <c r="BM78" i="99"/>
  <c r="BN78" i="99"/>
  <c r="BO78" i="99"/>
  <c r="BK79" i="99"/>
  <c r="BL79" i="99"/>
  <c r="BM79" i="99"/>
  <c r="BN79" i="99"/>
  <c r="BO79" i="99"/>
  <c r="BK80" i="99"/>
  <c r="BL80" i="99"/>
  <c r="BM80" i="99"/>
  <c r="BN80" i="99"/>
  <c r="BO80" i="99"/>
  <c r="BK81" i="99"/>
  <c r="BL81" i="99"/>
  <c r="BM81" i="99"/>
  <c r="BN81" i="99"/>
  <c r="BO81" i="99"/>
  <c r="BK82" i="99"/>
  <c r="BL82" i="99"/>
  <c r="BM82" i="99"/>
  <c r="BN82" i="99"/>
  <c r="BO82" i="99"/>
  <c r="BK83" i="99"/>
  <c r="BL83" i="99"/>
  <c r="BM83" i="99"/>
  <c r="BN83" i="99"/>
  <c r="BO83" i="99"/>
  <c r="BK84" i="99"/>
  <c r="BL84" i="99"/>
  <c r="BM84" i="99"/>
  <c r="BN84" i="99"/>
  <c r="BO84" i="99"/>
  <c r="BL5" i="99"/>
  <c r="BM5" i="99"/>
  <c r="BN5" i="99"/>
  <c r="BO5" i="99"/>
  <c r="BK5" i="99"/>
  <c r="BE6" i="99"/>
  <c r="BF6" i="99"/>
  <c r="BE7" i="99"/>
  <c r="BF7" i="99"/>
  <c r="BE8" i="99"/>
  <c r="BF8" i="99"/>
  <c r="BE9" i="99"/>
  <c r="BF9" i="99"/>
  <c r="BE10" i="99"/>
  <c r="BF10" i="99"/>
  <c r="BE11" i="99"/>
  <c r="BF11" i="99"/>
  <c r="BE12" i="99"/>
  <c r="BF12" i="99"/>
  <c r="BE13" i="99"/>
  <c r="BF13" i="99"/>
  <c r="BE14" i="99"/>
  <c r="BF14" i="99"/>
  <c r="BE15" i="99"/>
  <c r="BF15" i="99"/>
  <c r="BE16" i="99"/>
  <c r="BF16" i="99"/>
  <c r="BE17" i="99"/>
  <c r="BF17" i="99"/>
  <c r="BE18" i="99"/>
  <c r="BF18" i="99"/>
  <c r="BE19" i="99"/>
  <c r="BF19" i="99"/>
  <c r="BE20" i="99"/>
  <c r="BF20" i="99"/>
  <c r="BE21" i="99"/>
  <c r="BF21" i="99"/>
  <c r="BE22" i="99"/>
  <c r="BF22" i="99"/>
  <c r="BE23" i="99"/>
  <c r="BF23" i="99"/>
  <c r="BE24" i="99"/>
  <c r="BF24" i="99"/>
  <c r="BE25" i="99"/>
  <c r="BF25" i="99"/>
  <c r="BE26" i="99"/>
  <c r="BF26" i="99"/>
  <c r="BE27" i="99"/>
  <c r="BF27" i="99"/>
  <c r="BE28" i="99"/>
  <c r="BF28" i="99"/>
  <c r="BE29" i="99"/>
  <c r="BF29" i="99"/>
  <c r="BE30" i="99"/>
  <c r="BF30" i="99"/>
  <c r="BE31" i="99"/>
  <c r="BF31" i="99"/>
  <c r="BE32" i="99"/>
  <c r="BF32" i="99"/>
  <c r="BE33" i="99"/>
  <c r="BF33" i="99"/>
  <c r="BE34" i="99"/>
  <c r="BF34" i="99"/>
  <c r="BE35" i="99"/>
  <c r="BF35" i="99"/>
  <c r="BE36" i="99"/>
  <c r="BF36" i="99"/>
  <c r="BE37" i="99"/>
  <c r="BF37" i="99"/>
  <c r="BE38" i="99"/>
  <c r="BF38" i="99"/>
  <c r="BE39" i="99"/>
  <c r="BF39" i="99"/>
  <c r="BE40" i="99"/>
  <c r="BF40" i="99"/>
  <c r="BE41" i="99"/>
  <c r="BF41" i="99"/>
  <c r="BE42" i="99"/>
  <c r="BF42" i="99"/>
  <c r="BE43" i="99"/>
  <c r="BF43" i="99"/>
  <c r="BE44" i="99"/>
  <c r="BF44" i="99"/>
  <c r="BE45" i="99"/>
  <c r="BF45" i="99"/>
  <c r="BE46" i="99"/>
  <c r="BF46" i="99"/>
  <c r="BE47" i="99"/>
  <c r="BF47" i="99"/>
  <c r="BE48" i="99"/>
  <c r="BF48" i="99"/>
  <c r="BE49" i="99"/>
  <c r="BF49" i="99"/>
  <c r="BE50" i="99"/>
  <c r="BF50" i="99"/>
  <c r="BE51" i="99"/>
  <c r="BF51" i="99"/>
  <c r="BE52" i="99"/>
  <c r="BF52" i="99"/>
  <c r="BE53" i="99"/>
  <c r="BF53" i="99"/>
  <c r="BE54" i="99"/>
  <c r="BF54" i="99"/>
  <c r="BE55" i="99"/>
  <c r="BF55" i="99"/>
  <c r="BE56" i="99"/>
  <c r="BF56" i="99"/>
  <c r="BE57" i="99"/>
  <c r="BF57" i="99"/>
  <c r="BE58" i="99"/>
  <c r="BF58" i="99"/>
  <c r="BE59" i="99"/>
  <c r="BF59" i="99"/>
  <c r="BE60" i="99"/>
  <c r="BF60" i="99"/>
  <c r="BE61" i="99"/>
  <c r="BF61" i="99"/>
  <c r="BE62" i="99"/>
  <c r="BF62" i="99"/>
  <c r="BE63" i="99"/>
  <c r="BF63" i="99"/>
  <c r="BE64" i="99"/>
  <c r="BF64" i="99"/>
  <c r="BE65" i="99"/>
  <c r="BF65" i="99"/>
  <c r="BE66" i="99"/>
  <c r="BF66" i="99"/>
  <c r="BE67" i="99"/>
  <c r="BF67" i="99"/>
  <c r="BE68" i="99"/>
  <c r="BF68" i="99"/>
  <c r="BE69" i="99"/>
  <c r="BF69" i="99"/>
  <c r="BE70" i="99"/>
  <c r="BF70" i="99"/>
  <c r="BE71" i="99"/>
  <c r="BF71" i="99"/>
  <c r="BE72" i="99"/>
  <c r="BF72" i="99"/>
  <c r="BE73" i="99"/>
  <c r="BF73" i="99"/>
  <c r="BE74" i="99"/>
  <c r="BF74" i="99"/>
  <c r="BE75" i="99"/>
  <c r="BF75" i="99"/>
  <c r="BE76" i="99"/>
  <c r="BF76" i="99"/>
  <c r="BE77" i="99"/>
  <c r="BF77" i="99"/>
  <c r="BE78" i="99"/>
  <c r="BF78" i="99"/>
  <c r="BE79" i="99"/>
  <c r="BF79" i="99"/>
  <c r="BE80" i="99"/>
  <c r="BF80" i="99"/>
  <c r="BE81" i="99"/>
  <c r="BF81" i="99"/>
  <c r="BE82" i="99"/>
  <c r="BF82" i="99"/>
  <c r="BE83" i="99"/>
  <c r="BF83" i="99"/>
  <c r="BE84" i="99"/>
  <c r="BF84" i="99"/>
  <c r="BE85" i="99"/>
  <c r="BF85" i="99"/>
  <c r="BE86" i="99"/>
  <c r="BF86" i="99"/>
  <c r="BE87" i="99"/>
  <c r="BF87" i="99"/>
  <c r="BE88" i="99"/>
  <c r="BF88" i="99"/>
  <c r="BE89" i="99"/>
  <c r="BF89" i="99"/>
  <c r="BE90" i="99"/>
  <c r="BF90" i="99"/>
  <c r="BE91" i="99"/>
  <c r="BF91" i="99"/>
  <c r="BE92" i="99"/>
  <c r="BF92" i="99"/>
  <c r="BE93" i="99"/>
  <c r="BF93" i="99"/>
  <c r="BE94" i="99"/>
  <c r="BF94" i="99"/>
  <c r="BE95" i="99"/>
  <c r="BF95" i="99"/>
  <c r="BE96" i="99"/>
  <c r="BF96" i="99"/>
  <c r="BE97" i="99"/>
  <c r="BF97" i="99"/>
  <c r="BE98" i="99"/>
  <c r="BF98" i="99"/>
  <c r="BE99" i="99"/>
  <c r="BF99" i="99"/>
  <c r="BE100" i="99"/>
  <c r="BF100" i="99"/>
  <c r="BE101" i="99"/>
  <c r="BF101" i="99"/>
  <c r="BE102" i="99"/>
  <c r="BF102" i="99"/>
  <c r="BE103" i="99"/>
  <c r="BF103" i="99"/>
  <c r="BE104" i="99"/>
  <c r="BF104" i="99"/>
  <c r="BE105" i="99"/>
  <c r="BF105" i="99"/>
  <c r="BE106" i="99"/>
  <c r="BF106" i="99"/>
  <c r="BE107" i="99"/>
  <c r="BF107" i="99"/>
  <c r="BE108" i="99"/>
  <c r="BF108" i="99"/>
  <c r="BE109" i="99"/>
  <c r="BF109" i="99"/>
  <c r="BE110" i="99"/>
  <c r="BF110" i="99"/>
  <c r="BE111" i="99"/>
  <c r="BF111" i="99"/>
  <c r="BE112" i="99"/>
  <c r="BF112" i="99"/>
  <c r="BE113" i="99"/>
  <c r="BF113" i="99"/>
  <c r="BE114" i="99"/>
  <c r="BF114" i="99"/>
  <c r="BE115" i="99"/>
  <c r="BF115" i="99"/>
  <c r="BE116" i="99"/>
  <c r="BF116" i="99"/>
  <c r="BE117" i="99"/>
  <c r="BF117" i="99"/>
  <c r="BE118" i="99"/>
  <c r="BF118" i="99"/>
  <c r="BE119" i="99"/>
  <c r="BF119" i="99"/>
  <c r="BE120" i="99"/>
  <c r="BF120" i="99"/>
  <c r="BE121" i="99"/>
  <c r="BF121" i="99"/>
  <c r="BE122" i="99"/>
  <c r="BF122" i="99"/>
  <c r="BE123" i="99"/>
  <c r="BF123" i="99"/>
  <c r="BE124" i="99"/>
  <c r="BF124" i="99"/>
  <c r="BE125" i="99"/>
  <c r="BF125" i="99"/>
  <c r="BE126" i="99"/>
  <c r="BF126" i="99"/>
  <c r="BE127" i="99"/>
  <c r="BF127" i="99"/>
  <c r="BE128" i="99"/>
  <c r="BF128" i="99"/>
  <c r="BE129" i="99"/>
  <c r="BF129" i="99"/>
  <c r="BE130" i="99"/>
  <c r="BF130" i="99"/>
  <c r="BE131" i="99"/>
  <c r="BF131" i="99"/>
  <c r="BE132" i="99"/>
  <c r="BF132" i="99"/>
  <c r="BE133" i="99"/>
  <c r="BF133" i="99"/>
  <c r="BE134" i="99"/>
  <c r="BF134" i="99"/>
  <c r="BE135" i="99"/>
  <c r="BF135" i="99"/>
  <c r="BE136" i="99"/>
  <c r="BF136" i="99"/>
  <c r="BE137" i="99"/>
  <c r="BF137" i="99"/>
  <c r="BE138" i="99"/>
  <c r="BF138" i="99"/>
  <c r="BE139" i="99"/>
  <c r="BF139" i="99"/>
  <c r="BE140" i="99"/>
  <c r="BF140" i="99"/>
  <c r="BE141" i="99"/>
  <c r="BF141" i="99"/>
  <c r="BE142" i="99"/>
  <c r="BF142" i="99"/>
  <c r="BE143" i="99"/>
  <c r="BF143" i="99"/>
  <c r="BE144" i="99"/>
  <c r="BF144" i="99"/>
  <c r="BE145" i="99"/>
  <c r="BF145" i="99"/>
  <c r="BE146" i="99"/>
  <c r="BF146" i="99"/>
  <c r="BE147" i="99"/>
  <c r="BF147" i="99"/>
  <c r="BE148" i="99"/>
  <c r="BF148" i="99"/>
  <c r="BE149" i="99"/>
  <c r="BF149" i="99"/>
  <c r="BE150" i="99"/>
  <c r="BF150" i="99"/>
  <c r="BE151" i="99"/>
  <c r="BF151" i="99"/>
  <c r="BE152" i="99"/>
  <c r="BF152" i="99"/>
  <c r="BE153" i="99"/>
  <c r="BF153" i="99"/>
  <c r="BE154" i="99"/>
  <c r="BF154" i="99"/>
  <c r="BE155" i="99"/>
  <c r="BF155" i="99"/>
  <c r="BE156" i="99"/>
  <c r="BF156" i="99"/>
  <c r="BE157" i="99"/>
  <c r="BF157" i="99"/>
  <c r="BE158" i="99"/>
  <c r="BF158" i="99"/>
  <c r="BE159" i="99"/>
  <c r="BF159" i="99"/>
  <c r="BE160" i="99"/>
  <c r="BF160" i="99"/>
  <c r="BE161" i="99"/>
  <c r="BF161" i="99"/>
  <c r="BE162" i="99"/>
  <c r="BF162" i="99"/>
  <c r="BE163" i="99"/>
  <c r="BF163" i="99"/>
  <c r="BE164" i="99"/>
  <c r="BF164" i="99"/>
  <c r="BE165" i="99"/>
  <c r="BF165" i="99"/>
  <c r="BE166" i="99"/>
  <c r="BF166" i="99"/>
  <c r="BE167" i="99"/>
  <c r="BF167" i="99"/>
  <c r="BE168" i="99"/>
  <c r="BF168" i="99"/>
  <c r="BE169" i="99"/>
  <c r="BF169" i="99"/>
  <c r="BE170" i="99"/>
  <c r="BF170" i="99"/>
  <c r="BE171" i="99"/>
  <c r="BF171" i="99"/>
  <c r="BE172" i="99"/>
  <c r="BF172" i="99"/>
  <c r="BE173" i="99"/>
  <c r="BF173" i="99"/>
  <c r="BE174" i="99"/>
  <c r="BF174" i="99"/>
  <c r="BE175" i="99"/>
  <c r="BF175" i="99"/>
  <c r="BE176" i="99"/>
  <c r="BF176" i="99"/>
  <c r="BE177" i="99"/>
  <c r="BF177" i="99"/>
  <c r="BE178" i="99"/>
  <c r="BF178" i="99"/>
  <c r="BE179" i="99"/>
  <c r="BF179" i="99"/>
  <c r="BE180" i="99"/>
  <c r="BF180" i="99"/>
  <c r="BE181" i="99"/>
  <c r="BF181" i="99"/>
  <c r="BE182" i="99"/>
  <c r="BF182" i="99"/>
  <c r="BE183" i="99"/>
  <c r="BF183" i="99"/>
  <c r="BE184" i="99"/>
  <c r="BF184" i="99"/>
  <c r="BE185" i="99"/>
  <c r="BF185" i="99"/>
  <c r="BE186" i="99"/>
  <c r="BF186" i="99"/>
  <c r="BE187" i="99"/>
  <c r="BF187" i="99"/>
  <c r="BE188" i="99"/>
  <c r="BF188" i="99"/>
  <c r="BE189" i="99"/>
  <c r="BF189" i="99"/>
  <c r="BE190" i="99"/>
  <c r="BF190" i="99"/>
  <c r="BE191" i="99"/>
  <c r="BF191" i="99"/>
  <c r="BE192" i="99"/>
  <c r="BF192" i="99"/>
  <c r="BE193" i="99"/>
  <c r="BF193" i="99"/>
  <c r="BE194" i="99"/>
  <c r="BF194" i="99"/>
  <c r="BE195" i="99"/>
  <c r="BF195" i="99"/>
  <c r="BE196" i="99"/>
  <c r="BF196" i="99"/>
  <c r="BE197" i="99"/>
  <c r="BF197" i="99"/>
  <c r="BE198" i="99"/>
  <c r="BF198" i="99"/>
  <c r="BE199" i="99"/>
  <c r="BF199" i="99"/>
  <c r="BE200" i="99"/>
  <c r="BF200" i="99"/>
  <c r="BE201" i="99"/>
  <c r="BF201" i="99"/>
  <c r="BE202" i="99"/>
  <c r="BF202" i="99"/>
  <c r="BE203" i="99"/>
  <c r="BF203" i="99"/>
  <c r="BE204" i="99"/>
  <c r="BF204" i="99"/>
  <c r="BE205" i="99"/>
  <c r="BF205" i="99"/>
  <c r="BE206" i="99"/>
  <c r="BF206" i="99"/>
  <c r="BE207" i="99"/>
  <c r="BF207" i="99"/>
  <c r="BE208" i="99"/>
  <c r="BF208" i="99"/>
  <c r="BE209" i="99"/>
  <c r="BF209" i="99"/>
  <c r="BE210" i="99"/>
  <c r="BF210" i="99"/>
  <c r="BE211" i="99"/>
  <c r="BF211" i="99"/>
  <c r="BE212" i="99"/>
  <c r="BF212" i="99"/>
  <c r="BE5" i="99"/>
  <c r="BF5" i="99"/>
  <c r="AL6" i="100" l="1"/>
  <c r="AM6" i="100" s="1"/>
  <c r="CF6" i="99"/>
  <c r="CF7" i="99"/>
  <c r="CF8" i="99"/>
  <c r="CF9" i="99"/>
  <c r="CF10" i="99"/>
  <c r="CF11" i="99"/>
  <c r="CF12" i="99"/>
  <c r="CF13" i="99"/>
  <c r="CF14" i="99"/>
  <c r="CF15" i="99"/>
  <c r="CF16" i="99"/>
  <c r="CF17" i="99"/>
  <c r="CF18" i="99"/>
  <c r="CF19" i="99"/>
  <c r="CF20" i="99"/>
  <c r="CF21" i="99"/>
  <c r="CF22" i="99"/>
  <c r="CF23" i="99"/>
  <c r="CF24" i="99"/>
  <c r="CF25" i="99"/>
  <c r="CF26" i="99"/>
  <c r="CF27" i="99"/>
  <c r="CF28" i="99"/>
  <c r="CF29" i="99"/>
  <c r="CF30" i="99"/>
  <c r="CF31" i="99"/>
  <c r="CF32" i="99"/>
  <c r="CF33" i="99"/>
  <c r="CF34" i="99"/>
  <c r="CF35" i="99"/>
  <c r="CF36" i="99"/>
  <c r="CF37" i="99"/>
  <c r="CF38" i="99"/>
  <c r="CF39" i="99"/>
  <c r="CF40" i="99"/>
  <c r="CF41" i="99"/>
  <c r="CF42" i="99"/>
  <c r="CF43" i="99"/>
  <c r="CF44" i="99"/>
  <c r="CF45" i="99"/>
  <c r="CF46" i="99"/>
  <c r="CF47" i="99"/>
  <c r="CF48" i="99"/>
  <c r="CF49" i="99"/>
  <c r="CF50" i="99"/>
  <c r="CF51" i="99"/>
  <c r="CF52" i="99"/>
  <c r="CF53" i="99"/>
  <c r="CF54" i="99"/>
  <c r="CF55" i="99"/>
  <c r="CF56" i="99"/>
  <c r="CF5" i="99"/>
  <c r="CB6" i="99"/>
  <c r="CB7" i="99"/>
  <c r="CB8" i="99"/>
  <c r="CB9" i="99"/>
  <c r="CB10" i="99"/>
  <c r="CB11" i="99"/>
  <c r="CB12" i="99"/>
  <c r="CB13" i="99"/>
  <c r="CB14" i="99"/>
  <c r="CB15" i="99"/>
  <c r="CB16" i="99"/>
  <c r="CB17" i="99"/>
  <c r="CB18" i="99"/>
  <c r="CB19" i="99"/>
  <c r="CB20" i="99"/>
  <c r="CB21" i="99"/>
  <c r="CB22" i="99"/>
  <c r="CB23" i="99"/>
  <c r="CB24" i="99"/>
  <c r="CB5" i="99"/>
  <c r="AY53" i="99" l="1"/>
  <c r="AY105" i="99"/>
  <c r="AY209" i="99"/>
  <c r="AY157" i="99"/>
  <c r="AY41" i="99"/>
  <c r="AY145" i="99"/>
  <c r="AY93" i="99"/>
  <c r="AY197" i="99"/>
  <c r="AY33" i="99"/>
  <c r="AY137" i="99"/>
  <c r="AY85" i="99"/>
  <c r="AY189" i="99"/>
  <c r="AY21" i="99"/>
  <c r="AY73" i="99"/>
  <c r="AY177" i="99"/>
  <c r="AY125" i="99"/>
  <c r="AY17" i="99"/>
  <c r="AY121" i="99"/>
  <c r="AY69" i="99"/>
  <c r="AY173" i="99"/>
  <c r="AY56" i="99"/>
  <c r="AY160" i="99"/>
  <c r="AY108" i="99"/>
  <c r="AY212" i="99"/>
  <c r="AY52" i="99"/>
  <c r="AY104" i="99"/>
  <c r="AY208" i="99"/>
  <c r="AY156" i="99"/>
  <c r="AY48" i="99"/>
  <c r="AY152" i="99"/>
  <c r="AY100" i="99"/>
  <c r="AY204" i="99"/>
  <c r="AY44" i="99"/>
  <c r="AY96" i="99"/>
  <c r="AY200" i="99"/>
  <c r="AY148" i="99"/>
  <c r="AY40" i="99"/>
  <c r="AY144" i="99"/>
  <c r="AY92" i="99"/>
  <c r="AY196" i="99"/>
  <c r="AY36" i="99"/>
  <c r="AY88" i="99"/>
  <c r="AY192" i="99"/>
  <c r="AY140" i="99"/>
  <c r="AY32" i="99"/>
  <c r="AY136" i="99"/>
  <c r="AY84" i="99"/>
  <c r="AY188" i="99"/>
  <c r="AY28" i="99"/>
  <c r="AY80" i="99"/>
  <c r="AY184" i="99"/>
  <c r="AY132" i="99"/>
  <c r="AY24" i="99"/>
  <c r="AY128" i="99"/>
  <c r="AY76" i="99"/>
  <c r="AY180" i="99"/>
  <c r="AY20" i="99"/>
  <c r="AY72" i="99"/>
  <c r="AY176" i="99"/>
  <c r="AY124" i="99"/>
  <c r="AY16" i="99"/>
  <c r="AY120" i="99"/>
  <c r="AY68" i="99"/>
  <c r="AY172" i="99"/>
  <c r="AY12" i="99"/>
  <c r="AY64" i="99"/>
  <c r="AY168" i="99"/>
  <c r="AY116" i="99"/>
  <c r="AY8" i="99"/>
  <c r="AY60" i="99"/>
  <c r="AY112" i="99"/>
  <c r="AY164" i="99"/>
  <c r="AY57" i="99"/>
  <c r="AY161" i="99"/>
  <c r="AY109" i="99"/>
  <c r="AY5" i="99"/>
  <c r="AY45" i="99"/>
  <c r="AY97" i="99"/>
  <c r="AY201" i="99"/>
  <c r="AY149" i="99"/>
  <c r="AY29" i="99"/>
  <c r="AY81" i="99"/>
  <c r="AY185" i="99"/>
  <c r="AY133" i="99"/>
  <c r="AY61" i="99"/>
  <c r="AY9" i="99"/>
  <c r="AY113" i="99"/>
  <c r="AY165" i="99"/>
  <c r="AY55" i="99"/>
  <c r="AY107" i="99"/>
  <c r="AY159" i="99"/>
  <c r="AY211" i="99"/>
  <c r="AY51" i="99"/>
  <c r="AY103" i="99"/>
  <c r="AY155" i="99"/>
  <c r="AY207" i="99"/>
  <c r="AY99" i="99"/>
  <c r="AY151" i="99"/>
  <c r="AY203" i="99"/>
  <c r="AY47" i="99"/>
  <c r="AY95" i="99"/>
  <c r="AY147" i="99"/>
  <c r="AY199" i="99"/>
  <c r="AY43" i="99"/>
  <c r="AY39" i="99"/>
  <c r="AY91" i="99"/>
  <c r="AY143" i="99"/>
  <c r="AY195" i="99"/>
  <c r="AY35" i="99"/>
  <c r="AY87" i="99"/>
  <c r="AY139" i="99"/>
  <c r="AY191" i="99"/>
  <c r="AY83" i="99"/>
  <c r="AY135" i="99"/>
  <c r="AY187" i="99"/>
  <c r="AY31" i="99"/>
  <c r="AY27" i="99"/>
  <c r="AY79" i="99"/>
  <c r="AY131" i="99"/>
  <c r="AY183" i="99"/>
  <c r="AY75" i="99"/>
  <c r="AY127" i="99"/>
  <c r="AY179" i="99"/>
  <c r="AY23" i="99"/>
  <c r="AY19" i="99"/>
  <c r="AY71" i="99"/>
  <c r="AY123" i="99"/>
  <c r="AY175" i="99"/>
  <c r="AY15" i="99"/>
  <c r="AY67" i="99"/>
  <c r="AY119" i="99"/>
  <c r="AY171" i="99"/>
  <c r="AY11" i="99"/>
  <c r="AY115" i="99"/>
  <c r="AY167" i="99"/>
  <c r="AY63" i="99"/>
  <c r="AY7" i="99"/>
  <c r="AY111" i="99"/>
  <c r="AY163" i="99"/>
  <c r="AY59" i="99"/>
  <c r="AY153" i="99"/>
  <c r="AY49" i="99"/>
  <c r="AY101" i="99"/>
  <c r="AY205" i="99"/>
  <c r="AY37" i="99"/>
  <c r="AY89" i="99"/>
  <c r="AY193" i="99"/>
  <c r="AY141" i="99"/>
  <c r="AY25" i="99"/>
  <c r="AY129" i="99"/>
  <c r="AY77" i="99"/>
  <c r="AY181" i="99"/>
  <c r="AY13" i="99"/>
  <c r="AY65" i="99"/>
  <c r="AY169" i="99"/>
  <c r="AY117" i="99"/>
  <c r="AY106" i="99"/>
  <c r="AY158" i="99"/>
  <c r="AY210" i="99"/>
  <c r="AY54" i="99"/>
  <c r="AY50" i="99"/>
  <c r="AY102" i="99"/>
  <c r="AY154" i="99"/>
  <c r="AY206" i="99"/>
  <c r="AY98" i="99"/>
  <c r="AY150" i="99"/>
  <c r="AY202" i="99"/>
  <c r="AY46" i="99"/>
  <c r="AY94" i="99"/>
  <c r="AY146" i="99"/>
  <c r="AY198" i="99"/>
  <c r="AY42" i="99"/>
  <c r="AY90" i="99"/>
  <c r="AY142" i="99"/>
  <c r="AY194" i="99"/>
  <c r="AY38" i="99"/>
  <c r="AY34" i="99"/>
  <c r="AY86" i="99"/>
  <c r="AY138" i="99"/>
  <c r="AY190" i="99"/>
  <c r="AY30" i="99"/>
  <c r="AY82" i="99"/>
  <c r="AY134" i="99"/>
  <c r="AY186" i="99"/>
  <c r="AY26" i="99"/>
  <c r="AY78" i="99"/>
  <c r="AY130" i="99"/>
  <c r="AY182" i="99"/>
  <c r="AY22" i="99"/>
  <c r="AY74" i="99"/>
  <c r="AY126" i="99"/>
  <c r="AY178" i="99"/>
  <c r="AY18" i="99"/>
  <c r="AY70" i="99"/>
  <c r="AY122" i="99"/>
  <c r="AY174" i="99"/>
  <c r="AY14" i="99"/>
  <c r="AY66" i="99"/>
  <c r="AY118" i="99"/>
  <c r="AY170" i="99"/>
  <c r="AY10" i="99"/>
  <c r="AY114" i="99"/>
  <c r="AY166" i="99"/>
  <c r="AY62" i="99"/>
  <c r="AY6" i="99"/>
  <c r="AY110" i="99"/>
  <c r="AY162" i="99"/>
  <c r="AY58" i="99"/>
  <c r="BS6" i="99"/>
  <c r="B7" i="100" s="1"/>
  <c r="BT6" i="99"/>
  <c r="BU6" i="99"/>
  <c r="BS7" i="99"/>
  <c r="B8" i="100" s="1"/>
  <c r="BT7" i="99"/>
  <c r="BU7" i="99"/>
  <c r="BS8" i="99"/>
  <c r="B9" i="100" s="1"/>
  <c r="BT8" i="99"/>
  <c r="BU8" i="99"/>
  <c r="BS9" i="99"/>
  <c r="B10" i="100" s="1"/>
  <c r="BT9" i="99"/>
  <c r="BU9" i="99"/>
  <c r="BS10" i="99"/>
  <c r="B11" i="100" s="1"/>
  <c r="BT10" i="99"/>
  <c r="BU10" i="99"/>
  <c r="BS11" i="99"/>
  <c r="B12" i="100" s="1"/>
  <c r="BT11" i="99"/>
  <c r="BU11" i="99"/>
  <c r="BS12" i="99"/>
  <c r="B13" i="100" s="1"/>
  <c r="BT12" i="99"/>
  <c r="BU12" i="99"/>
  <c r="BS13" i="99"/>
  <c r="B14" i="100" s="1"/>
  <c r="BT13" i="99"/>
  <c r="BU13" i="99"/>
  <c r="BS14" i="99"/>
  <c r="B15" i="100" s="1"/>
  <c r="BT14" i="99"/>
  <c r="BU14" i="99"/>
  <c r="BS15" i="99"/>
  <c r="B16" i="100" s="1"/>
  <c r="BT15" i="99"/>
  <c r="BU15" i="99"/>
  <c r="BS16" i="99"/>
  <c r="B17" i="100" s="1"/>
  <c r="BT16" i="99"/>
  <c r="BU16" i="99"/>
  <c r="BS17" i="99"/>
  <c r="B18" i="100" s="1"/>
  <c r="BT17" i="99"/>
  <c r="BU17" i="99"/>
  <c r="BS18" i="99"/>
  <c r="B19" i="100" s="1"/>
  <c r="BT18" i="99"/>
  <c r="BU18" i="99"/>
  <c r="BS19" i="99"/>
  <c r="B20" i="100" s="1"/>
  <c r="BT19" i="99"/>
  <c r="BU19" i="99"/>
  <c r="BS20" i="99"/>
  <c r="B21" i="100" s="1"/>
  <c r="BT20" i="99"/>
  <c r="BU20" i="99"/>
  <c r="BS21" i="99"/>
  <c r="B22" i="100" s="1"/>
  <c r="BT21" i="99"/>
  <c r="BU21" i="99"/>
  <c r="BS22" i="99"/>
  <c r="B23" i="100" s="1"/>
  <c r="BT22" i="99"/>
  <c r="BU22" i="99"/>
  <c r="BS23" i="99"/>
  <c r="B24" i="100" s="1"/>
  <c r="BT23" i="99"/>
  <c r="BU23" i="99"/>
  <c r="BS24" i="99"/>
  <c r="B25" i="100" s="1"/>
  <c r="BT24" i="99"/>
  <c r="BU24" i="99"/>
  <c r="BS25" i="99"/>
  <c r="B26" i="100" s="1"/>
  <c r="BT25" i="99"/>
  <c r="BU25" i="99"/>
  <c r="BS26" i="99"/>
  <c r="B27" i="100" s="1"/>
  <c r="BT26" i="99"/>
  <c r="BU26" i="99"/>
  <c r="BS27" i="99"/>
  <c r="B28" i="100" s="1"/>
  <c r="BT27" i="99"/>
  <c r="BU27" i="99"/>
  <c r="BS28" i="99"/>
  <c r="B29" i="100" s="1"/>
  <c r="BT28" i="99"/>
  <c r="BU28" i="99"/>
  <c r="BS29" i="99"/>
  <c r="B30" i="100" s="1"/>
  <c r="BT29" i="99"/>
  <c r="BU29" i="99"/>
  <c r="BS30" i="99"/>
  <c r="B31" i="100" s="1"/>
  <c r="BT30" i="99"/>
  <c r="BU30" i="99"/>
  <c r="BS31" i="99"/>
  <c r="B32" i="100" s="1"/>
  <c r="BT31" i="99"/>
  <c r="BU31" i="99"/>
  <c r="BS32" i="99"/>
  <c r="B33" i="100" s="1"/>
  <c r="BT32" i="99"/>
  <c r="BU32" i="99"/>
  <c r="BS33" i="99"/>
  <c r="B34" i="100" s="1"/>
  <c r="BT33" i="99"/>
  <c r="BU33" i="99"/>
  <c r="BS34" i="99"/>
  <c r="B35" i="100" s="1"/>
  <c r="BT34" i="99"/>
  <c r="BU34" i="99"/>
  <c r="BT5" i="99"/>
  <c r="C6" i="100" s="1"/>
  <c r="BU5" i="99"/>
  <c r="BS5" i="99"/>
  <c r="B6" i="100" s="1"/>
  <c r="BG6" i="100" l="1"/>
  <c r="BF6" i="100"/>
  <c r="BE6" i="100"/>
  <c r="BH6" i="100" s="1"/>
  <c r="BI8" i="100"/>
  <c r="BI17" i="100"/>
  <c r="BI6" i="100"/>
  <c r="BI26" i="100"/>
  <c r="BI19" i="100"/>
  <c r="I6" i="100"/>
  <c r="J6" i="100" s="1"/>
  <c r="K6" i="100" s="1"/>
  <c r="C33" i="100"/>
  <c r="BI33" i="100" s="1"/>
  <c r="BW32" i="99"/>
  <c r="D33" i="100" s="1"/>
  <c r="C29" i="100"/>
  <c r="BI29" i="100" s="1"/>
  <c r="BW28" i="99"/>
  <c r="D29" i="100" s="1"/>
  <c r="C21" i="100"/>
  <c r="BI21" i="100" s="1"/>
  <c r="BW20" i="99"/>
  <c r="D21" i="100" s="1"/>
  <c r="C34" i="100"/>
  <c r="BW33" i="99"/>
  <c r="D34" i="100" s="1"/>
  <c r="C30" i="100"/>
  <c r="BI30" i="100" s="1"/>
  <c r="BW29" i="99"/>
  <c r="D30" i="100" s="1"/>
  <c r="C22" i="100"/>
  <c r="BW21" i="99"/>
  <c r="D22" i="100" s="1"/>
  <c r="C18" i="100"/>
  <c r="BI18" i="100" s="1"/>
  <c r="BW17" i="99"/>
  <c r="D18" i="100" s="1"/>
  <c r="C14" i="100"/>
  <c r="BW13" i="99"/>
  <c r="D14" i="100" s="1"/>
  <c r="C10" i="100"/>
  <c r="BI10" i="100" s="1"/>
  <c r="BW9" i="99"/>
  <c r="D10" i="100" s="1"/>
  <c r="C35" i="100"/>
  <c r="BW34" i="99"/>
  <c r="D35" i="100" s="1"/>
  <c r="C31" i="100"/>
  <c r="BW30" i="99"/>
  <c r="D31" i="100" s="1"/>
  <c r="C27" i="100"/>
  <c r="BW26" i="99"/>
  <c r="D27" i="100" s="1"/>
  <c r="C23" i="100"/>
  <c r="BI23" i="100" s="1"/>
  <c r="BW22" i="99"/>
  <c r="D23" i="100" s="1"/>
  <c r="C19" i="100"/>
  <c r="BW18" i="99"/>
  <c r="D19" i="100" s="1"/>
  <c r="C15" i="100"/>
  <c r="BW14" i="99"/>
  <c r="D15" i="100" s="1"/>
  <c r="C11" i="100"/>
  <c r="BW10" i="99"/>
  <c r="D11" i="100" s="1"/>
  <c r="C7" i="100"/>
  <c r="BI7" i="100" s="1"/>
  <c r="BW6" i="99"/>
  <c r="D7" i="100" s="1"/>
  <c r="C25" i="100"/>
  <c r="BW24" i="99"/>
  <c r="D25" i="100" s="1"/>
  <c r="C17" i="100"/>
  <c r="BW16" i="99"/>
  <c r="D17" i="100" s="1"/>
  <c r="C13" i="100"/>
  <c r="BI13" i="100" s="1"/>
  <c r="BW12" i="99"/>
  <c r="D13" i="100" s="1"/>
  <c r="C9" i="100"/>
  <c r="BW8" i="99"/>
  <c r="D9" i="100" s="1"/>
  <c r="C26" i="100"/>
  <c r="BW25" i="99"/>
  <c r="D26" i="100" s="1"/>
  <c r="C32" i="100"/>
  <c r="BI32" i="100" s="1"/>
  <c r="BW31" i="99"/>
  <c r="D32" i="100" s="1"/>
  <c r="C28" i="100"/>
  <c r="BW27" i="99"/>
  <c r="D28" i="100" s="1"/>
  <c r="C24" i="100"/>
  <c r="BI24" i="100" s="1"/>
  <c r="BW23" i="99"/>
  <c r="D24" i="100" s="1"/>
  <c r="C20" i="100"/>
  <c r="BW19" i="99"/>
  <c r="D20" i="100" s="1"/>
  <c r="C16" i="100"/>
  <c r="BI16" i="100" s="1"/>
  <c r="BW15" i="99"/>
  <c r="D16" i="100" s="1"/>
  <c r="C12" i="100"/>
  <c r="BW11" i="99"/>
  <c r="D12" i="100" s="1"/>
  <c r="C8" i="100"/>
  <c r="BW7" i="99"/>
  <c r="D8" i="100" s="1"/>
  <c r="AG6" i="99"/>
  <c r="AH6" i="99"/>
  <c r="AI6" i="99"/>
  <c r="AJ6" i="99"/>
  <c r="AK6" i="99"/>
  <c r="AL6" i="99"/>
  <c r="AM6" i="99"/>
  <c r="AN6" i="99"/>
  <c r="AO6" i="99"/>
  <c r="AP6" i="99"/>
  <c r="AQ6" i="99"/>
  <c r="AR6" i="99"/>
  <c r="AS6" i="99"/>
  <c r="AT6" i="99"/>
  <c r="AU6" i="99"/>
  <c r="AG7" i="99"/>
  <c r="AH7" i="99"/>
  <c r="AI7" i="99"/>
  <c r="AJ7" i="99"/>
  <c r="AK7" i="99"/>
  <c r="AL7" i="99"/>
  <c r="AM7" i="99"/>
  <c r="AN7" i="99"/>
  <c r="AO7" i="99"/>
  <c r="AP7" i="99"/>
  <c r="AQ7" i="99"/>
  <c r="AR7" i="99"/>
  <c r="AS7" i="99"/>
  <c r="AT7" i="99"/>
  <c r="AU7" i="99"/>
  <c r="AG8" i="99"/>
  <c r="AH8" i="99"/>
  <c r="AI8" i="99"/>
  <c r="AJ8" i="99"/>
  <c r="AK8" i="99"/>
  <c r="AL8" i="99"/>
  <c r="AM8" i="99"/>
  <c r="AN8" i="99"/>
  <c r="AO8" i="99"/>
  <c r="AP8" i="99"/>
  <c r="AQ8" i="99"/>
  <c r="AR8" i="99"/>
  <c r="AS8" i="99"/>
  <c r="AT8" i="99"/>
  <c r="AU8" i="99"/>
  <c r="AG9" i="99"/>
  <c r="AH9" i="99"/>
  <c r="AI9" i="99"/>
  <c r="AJ9" i="99"/>
  <c r="AK9" i="99"/>
  <c r="AL9" i="99"/>
  <c r="AM9" i="99"/>
  <c r="AN9" i="99"/>
  <c r="AO9" i="99"/>
  <c r="AP9" i="99"/>
  <c r="AQ9" i="99"/>
  <c r="AR9" i="99"/>
  <c r="AS9" i="99"/>
  <c r="AT9" i="99"/>
  <c r="AU9" i="99"/>
  <c r="AG10" i="99"/>
  <c r="AH10" i="99"/>
  <c r="AI10" i="99"/>
  <c r="AJ10" i="99"/>
  <c r="AK10" i="99"/>
  <c r="AL10" i="99"/>
  <c r="AM10" i="99"/>
  <c r="AN10" i="99"/>
  <c r="AO10" i="99"/>
  <c r="AP10" i="99"/>
  <c r="AQ10" i="99"/>
  <c r="AR10" i="99"/>
  <c r="AS10" i="99"/>
  <c r="AT10" i="99"/>
  <c r="AU10" i="99"/>
  <c r="AG11" i="99"/>
  <c r="AH11" i="99"/>
  <c r="AI11" i="99"/>
  <c r="AJ11" i="99"/>
  <c r="AK11" i="99"/>
  <c r="AL11" i="99"/>
  <c r="AM11" i="99"/>
  <c r="AN11" i="99"/>
  <c r="AO11" i="99"/>
  <c r="AP11" i="99"/>
  <c r="AQ11" i="99"/>
  <c r="AR11" i="99"/>
  <c r="AS11" i="99"/>
  <c r="AT11" i="99"/>
  <c r="AU11" i="99"/>
  <c r="AG12" i="99"/>
  <c r="AH12" i="99"/>
  <c r="AI12" i="99"/>
  <c r="AJ12" i="99"/>
  <c r="AK12" i="99"/>
  <c r="AL12" i="99"/>
  <c r="AM12" i="99"/>
  <c r="AN12" i="99"/>
  <c r="AO12" i="99"/>
  <c r="AP12" i="99"/>
  <c r="AQ12" i="99"/>
  <c r="AR12" i="99"/>
  <c r="AS12" i="99"/>
  <c r="AT12" i="99"/>
  <c r="AU12" i="99"/>
  <c r="AG13" i="99"/>
  <c r="AH13" i="99"/>
  <c r="AI13" i="99"/>
  <c r="AJ13" i="99"/>
  <c r="AK13" i="99"/>
  <c r="AL13" i="99"/>
  <c r="AM13" i="99"/>
  <c r="AN13" i="99"/>
  <c r="AO13" i="99"/>
  <c r="AP13" i="99"/>
  <c r="AQ13" i="99"/>
  <c r="AR13" i="99"/>
  <c r="AS13" i="99"/>
  <c r="AT13" i="99"/>
  <c r="AU13" i="99"/>
  <c r="AG14" i="99"/>
  <c r="AH14" i="99"/>
  <c r="AI14" i="99"/>
  <c r="AJ14" i="99"/>
  <c r="AK14" i="99"/>
  <c r="AL14" i="99"/>
  <c r="AM14" i="99"/>
  <c r="AN14" i="99"/>
  <c r="AO14" i="99"/>
  <c r="AP14" i="99"/>
  <c r="AQ14" i="99"/>
  <c r="AR14" i="99"/>
  <c r="AS14" i="99"/>
  <c r="AT14" i="99"/>
  <c r="AU14" i="99"/>
  <c r="AG15" i="99"/>
  <c r="AH15" i="99"/>
  <c r="AI15" i="99"/>
  <c r="AJ15" i="99"/>
  <c r="AK15" i="99"/>
  <c r="AL15" i="99"/>
  <c r="AM15" i="99"/>
  <c r="AN15" i="99"/>
  <c r="AO15" i="99"/>
  <c r="AP15" i="99"/>
  <c r="AQ15" i="99"/>
  <c r="AR15" i="99"/>
  <c r="AS15" i="99"/>
  <c r="AT15" i="99"/>
  <c r="AU15" i="99"/>
  <c r="AG16" i="99"/>
  <c r="AH16" i="99"/>
  <c r="AI16" i="99"/>
  <c r="AJ16" i="99"/>
  <c r="AK16" i="99"/>
  <c r="AL16" i="99"/>
  <c r="AM16" i="99"/>
  <c r="AN16" i="99"/>
  <c r="AO16" i="99"/>
  <c r="AP16" i="99"/>
  <c r="AQ16" i="99"/>
  <c r="AR16" i="99"/>
  <c r="AS16" i="99"/>
  <c r="AT16" i="99"/>
  <c r="AU16" i="99"/>
  <c r="AG17" i="99"/>
  <c r="AH17" i="99"/>
  <c r="AI17" i="99"/>
  <c r="AJ17" i="99"/>
  <c r="AK17" i="99"/>
  <c r="AL17" i="99"/>
  <c r="AM17" i="99"/>
  <c r="AN17" i="99"/>
  <c r="AO17" i="99"/>
  <c r="AP17" i="99"/>
  <c r="AQ17" i="99"/>
  <c r="AR17" i="99"/>
  <c r="AS17" i="99"/>
  <c r="AT17" i="99"/>
  <c r="AU17" i="99"/>
  <c r="AG18" i="99"/>
  <c r="AH18" i="99"/>
  <c r="AI18" i="99"/>
  <c r="AJ18" i="99"/>
  <c r="AK18" i="99"/>
  <c r="AL18" i="99"/>
  <c r="AM18" i="99"/>
  <c r="AN18" i="99"/>
  <c r="AO18" i="99"/>
  <c r="AP18" i="99"/>
  <c r="AQ18" i="99"/>
  <c r="AR18" i="99"/>
  <c r="AS18" i="99"/>
  <c r="AT18" i="99"/>
  <c r="AU18" i="99"/>
  <c r="AG19" i="99"/>
  <c r="AH19" i="99"/>
  <c r="AI19" i="99"/>
  <c r="AJ19" i="99"/>
  <c r="AK19" i="99"/>
  <c r="AL19" i="99"/>
  <c r="AM19" i="99"/>
  <c r="AN19" i="99"/>
  <c r="AO19" i="99"/>
  <c r="AP19" i="99"/>
  <c r="AQ19" i="99"/>
  <c r="AR19" i="99"/>
  <c r="AS19" i="99"/>
  <c r="AT19" i="99"/>
  <c r="AU19" i="99"/>
  <c r="AG20" i="99"/>
  <c r="AH20" i="99"/>
  <c r="AI20" i="99"/>
  <c r="AJ20" i="99"/>
  <c r="AK20" i="99"/>
  <c r="AL20" i="99"/>
  <c r="AM20" i="99"/>
  <c r="AN20" i="99"/>
  <c r="AO20" i="99"/>
  <c r="AP20" i="99"/>
  <c r="AQ20" i="99"/>
  <c r="AR20" i="99"/>
  <c r="AS20" i="99"/>
  <c r="AT20" i="99"/>
  <c r="AU20" i="99"/>
  <c r="AG21" i="99"/>
  <c r="AH21" i="99"/>
  <c r="AI21" i="99"/>
  <c r="AJ21" i="99"/>
  <c r="AK21" i="99"/>
  <c r="AL21" i="99"/>
  <c r="AM21" i="99"/>
  <c r="AN21" i="99"/>
  <c r="AO21" i="99"/>
  <c r="AP21" i="99"/>
  <c r="AQ21" i="99"/>
  <c r="AR21" i="99"/>
  <c r="AS21" i="99"/>
  <c r="AT21" i="99"/>
  <c r="AU21" i="99"/>
  <c r="AG22" i="99"/>
  <c r="AH22" i="99"/>
  <c r="AI22" i="99"/>
  <c r="AJ22" i="99"/>
  <c r="AK22" i="99"/>
  <c r="AL22" i="99"/>
  <c r="AM22" i="99"/>
  <c r="AN22" i="99"/>
  <c r="AO22" i="99"/>
  <c r="AP22" i="99"/>
  <c r="AQ22" i="99"/>
  <c r="AR22" i="99"/>
  <c r="AS22" i="99"/>
  <c r="AT22" i="99"/>
  <c r="AU22" i="99"/>
  <c r="AG23" i="99"/>
  <c r="AH23" i="99"/>
  <c r="AI23" i="99"/>
  <c r="AJ23" i="99"/>
  <c r="AK23" i="99"/>
  <c r="AL23" i="99"/>
  <c r="AM23" i="99"/>
  <c r="AN23" i="99"/>
  <c r="AO23" i="99"/>
  <c r="AP23" i="99"/>
  <c r="AQ23" i="99"/>
  <c r="AR23" i="99"/>
  <c r="AS23" i="99"/>
  <c r="AT23" i="99"/>
  <c r="AU23" i="99"/>
  <c r="AG24" i="99"/>
  <c r="AH24" i="99"/>
  <c r="AI24" i="99"/>
  <c r="AJ24" i="99"/>
  <c r="AK24" i="99"/>
  <c r="AL24" i="99"/>
  <c r="AM24" i="99"/>
  <c r="AN24" i="99"/>
  <c r="AO24" i="99"/>
  <c r="AP24" i="99"/>
  <c r="AQ24" i="99"/>
  <c r="AR24" i="99"/>
  <c r="AS24" i="99"/>
  <c r="AT24" i="99"/>
  <c r="AU24" i="99"/>
  <c r="AG25" i="99"/>
  <c r="AH25" i="99"/>
  <c r="AI25" i="99"/>
  <c r="AJ25" i="99"/>
  <c r="AK25" i="99"/>
  <c r="AL25" i="99"/>
  <c r="AM25" i="99"/>
  <c r="AN25" i="99"/>
  <c r="AO25" i="99"/>
  <c r="AP25" i="99"/>
  <c r="AQ25" i="99"/>
  <c r="AR25" i="99"/>
  <c r="AS25" i="99"/>
  <c r="AT25" i="99"/>
  <c r="AU25" i="99"/>
  <c r="AG26" i="99"/>
  <c r="AH26" i="99"/>
  <c r="AI26" i="99"/>
  <c r="AJ26" i="99"/>
  <c r="AK26" i="99"/>
  <c r="AL26" i="99"/>
  <c r="AM26" i="99"/>
  <c r="AN26" i="99"/>
  <c r="AO26" i="99"/>
  <c r="AP26" i="99"/>
  <c r="AQ26" i="99"/>
  <c r="AR26" i="99"/>
  <c r="AS26" i="99"/>
  <c r="AT26" i="99"/>
  <c r="AU26" i="99"/>
  <c r="AG27" i="99"/>
  <c r="AH27" i="99"/>
  <c r="AI27" i="99"/>
  <c r="AJ27" i="99"/>
  <c r="AK27" i="99"/>
  <c r="AL27" i="99"/>
  <c r="AM27" i="99"/>
  <c r="AN27" i="99"/>
  <c r="AO27" i="99"/>
  <c r="AP27" i="99"/>
  <c r="AQ27" i="99"/>
  <c r="AR27" i="99"/>
  <c r="AS27" i="99"/>
  <c r="AT27" i="99"/>
  <c r="AU27" i="99"/>
  <c r="AG28" i="99"/>
  <c r="AH28" i="99"/>
  <c r="AI28" i="99"/>
  <c r="AJ28" i="99"/>
  <c r="AK28" i="99"/>
  <c r="AL28" i="99"/>
  <c r="AM28" i="99"/>
  <c r="AN28" i="99"/>
  <c r="AO28" i="99"/>
  <c r="AP28" i="99"/>
  <c r="AQ28" i="99"/>
  <c r="AR28" i="99"/>
  <c r="AS28" i="99"/>
  <c r="AT28" i="99"/>
  <c r="AU28" i="99"/>
  <c r="AG29" i="99"/>
  <c r="AH29" i="99"/>
  <c r="AI29" i="99"/>
  <c r="AJ29" i="99"/>
  <c r="AK29" i="99"/>
  <c r="AL29" i="99"/>
  <c r="AM29" i="99"/>
  <c r="AN29" i="99"/>
  <c r="AO29" i="99"/>
  <c r="AP29" i="99"/>
  <c r="AQ29" i="99"/>
  <c r="AR29" i="99"/>
  <c r="AS29" i="99"/>
  <c r="AT29" i="99"/>
  <c r="AU29" i="99"/>
  <c r="AG30" i="99"/>
  <c r="AH30" i="99"/>
  <c r="AI30" i="99"/>
  <c r="AJ30" i="99"/>
  <c r="AK30" i="99"/>
  <c r="AL30" i="99"/>
  <c r="AM30" i="99"/>
  <c r="AN30" i="99"/>
  <c r="AO30" i="99"/>
  <c r="AP30" i="99"/>
  <c r="AQ30" i="99"/>
  <c r="AR30" i="99"/>
  <c r="AS30" i="99"/>
  <c r="AT30" i="99"/>
  <c r="AU30" i="99"/>
  <c r="AG31" i="99"/>
  <c r="AH31" i="99"/>
  <c r="AI31" i="99"/>
  <c r="AJ31" i="99"/>
  <c r="AK31" i="99"/>
  <c r="AL31" i="99"/>
  <c r="AM31" i="99"/>
  <c r="AN31" i="99"/>
  <c r="AO31" i="99"/>
  <c r="AP31" i="99"/>
  <c r="AQ31" i="99"/>
  <c r="AR31" i="99"/>
  <c r="AS31" i="99"/>
  <c r="AT31" i="99"/>
  <c r="AU31" i="99"/>
  <c r="AG32" i="99"/>
  <c r="AH32" i="99"/>
  <c r="AI32" i="99"/>
  <c r="AJ32" i="99"/>
  <c r="AK32" i="99"/>
  <c r="AL32" i="99"/>
  <c r="AM32" i="99"/>
  <c r="AN32" i="99"/>
  <c r="AO32" i="99"/>
  <c r="AP32" i="99"/>
  <c r="AQ32" i="99"/>
  <c r="AR32" i="99"/>
  <c r="AS32" i="99"/>
  <c r="AT32" i="99"/>
  <c r="AU32" i="99"/>
  <c r="AG33" i="99"/>
  <c r="AH33" i="99"/>
  <c r="AI33" i="99"/>
  <c r="AJ33" i="99"/>
  <c r="AK33" i="99"/>
  <c r="AL33" i="99"/>
  <c r="AM33" i="99"/>
  <c r="AN33" i="99"/>
  <c r="AO33" i="99"/>
  <c r="AP33" i="99"/>
  <c r="AQ33" i="99"/>
  <c r="AR33" i="99"/>
  <c r="AS33" i="99"/>
  <c r="AT33" i="99"/>
  <c r="AU33" i="99"/>
  <c r="AG34" i="99"/>
  <c r="AH34" i="99"/>
  <c r="AI34" i="99"/>
  <c r="AJ34" i="99"/>
  <c r="AK34" i="99"/>
  <c r="AL34" i="99"/>
  <c r="AM34" i="99"/>
  <c r="AN34" i="99"/>
  <c r="AO34" i="99"/>
  <c r="AP34" i="99"/>
  <c r="AQ34" i="99"/>
  <c r="AR34" i="99"/>
  <c r="AS34" i="99"/>
  <c r="AT34" i="99"/>
  <c r="AU34" i="99"/>
  <c r="AG35" i="99"/>
  <c r="AH35" i="99"/>
  <c r="AI35" i="99"/>
  <c r="AJ35" i="99"/>
  <c r="AK35" i="99"/>
  <c r="AL35" i="99"/>
  <c r="AM35" i="99"/>
  <c r="AN35" i="99"/>
  <c r="AO35" i="99"/>
  <c r="AP35" i="99"/>
  <c r="AQ35" i="99"/>
  <c r="AR35" i="99"/>
  <c r="AS35" i="99"/>
  <c r="AT35" i="99"/>
  <c r="AU35" i="99"/>
  <c r="AG36" i="99"/>
  <c r="AH36" i="99"/>
  <c r="AI36" i="99"/>
  <c r="AJ36" i="99"/>
  <c r="AK36" i="99"/>
  <c r="AL36" i="99"/>
  <c r="AM36" i="99"/>
  <c r="AN36" i="99"/>
  <c r="AO36" i="99"/>
  <c r="AP36" i="99"/>
  <c r="AQ36" i="99"/>
  <c r="AR36" i="99"/>
  <c r="AS36" i="99"/>
  <c r="AT36" i="99"/>
  <c r="AU36" i="99"/>
  <c r="AG37" i="99"/>
  <c r="AH37" i="99"/>
  <c r="AI37" i="99"/>
  <c r="AJ37" i="99"/>
  <c r="AK37" i="99"/>
  <c r="AL37" i="99"/>
  <c r="AM37" i="99"/>
  <c r="AN37" i="99"/>
  <c r="AO37" i="99"/>
  <c r="AP37" i="99"/>
  <c r="AQ37" i="99"/>
  <c r="AR37" i="99"/>
  <c r="AS37" i="99"/>
  <c r="AT37" i="99"/>
  <c r="AU37" i="99"/>
  <c r="AG38" i="99"/>
  <c r="AH38" i="99"/>
  <c r="AI38" i="99"/>
  <c r="AJ38" i="99"/>
  <c r="AK38" i="99"/>
  <c r="AL38" i="99"/>
  <c r="AM38" i="99"/>
  <c r="AN38" i="99"/>
  <c r="AO38" i="99"/>
  <c r="AP38" i="99"/>
  <c r="AQ38" i="99"/>
  <c r="AR38" i="99"/>
  <c r="AS38" i="99"/>
  <c r="AT38" i="99"/>
  <c r="AU38" i="99"/>
  <c r="AG39" i="99"/>
  <c r="AH39" i="99"/>
  <c r="AI39" i="99"/>
  <c r="AJ39" i="99"/>
  <c r="AK39" i="99"/>
  <c r="AL39" i="99"/>
  <c r="AM39" i="99"/>
  <c r="AN39" i="99"/>
  <c r="AO39" i="99"/>
  <c r="AP39" i="99"/>
  <c r="AQ39" i="99"/>
  <c r="AR39" i="99"/>
  <c r="AS39" i="99"/>
  <c r="AT39" i="99"/>
  <c r="AU39" i="99"/>
  <c r="AG40" i="99"/>
  <c r="AH40" i="99"/>
  <c r="AI40" i="99"/>
  <c r="AJ40" i="99"/>
  <c r="AK40" i="99"/>
  <c r="AL40" i="99"/>
  <c r="AM40" i="99"/>
  <c r="AN40" i="99"/>
  <c r="AO40" i="99"/>
  <c r="AP40" i="99"/>
  <c r="AQ40" i="99"/>
  <c r="AR40" i="99"/>
  <c r="AS40" i="99"/>
  <c r="AT40" i="99"/>
  <c r="AU40" i="99"/>
  <c r="AG41" i="99"/>
  <c r="AH41" i="99"/>
  <c r="AI41" i="99"/>
  <c r="AJ41" i="99"/>
  <c r="AK41" i="99"/>
  <c r="AL41" i="99"/>
  <c r="AM41" i="99"/>
  <c r="AN41" i="99"/>
  <c r="AO41" i="99"/>
  <c r="AP41" i="99"/>
  <c r="AQ41" i="99"/>
  <c r="AR41" i="99"/>
  <c r="AS41" i="99"/>
  <c r="AT41" i="99"/>
  <c r="AU41" i="99"/>
  <c r="AG42" i="99"/>
  <c r="AH42" i="99"/>
  <c r="AI42" i="99"/>
  <c r="AJ42" i="99"/>
  <c r="AK42" i="99"/>
  <c r="AL42" i="99"/>
  <c r="AM42" i="99"/>
  <c r="AN42" i="99"/>
  <c r="AO42" i="99"/>
  <c r="AP42" i="99"/>
  <c r="AQ42" i="99"/>
  <c r="AR42" i="99"/>
  <c r="AS42" i="99"/>
  <c r="AT42" i="99"/>
  <c r="AU42" i="99"/>
  <c r="AG43" i="99"/>
  <c r="AH43" i="99"/>
  <c r="AI43" i="99"/>
  <c r="AJ43" i="99"/>
  <c r="AK43" i="99"/>
  <c r="AL43" i="99"/>
  <c r="AM43" i="99"/>
  <c r="AN43" i="99"/>
  <c r="AO43" i="99"/>
  <c r="AP43" i="99"/>
  <c r="AQ43" i="99"/>
  <c r="AR43" i="99"/>
  <c r="AS43" i="99"/>
  <c r="AT43" i="99"/>
  <c r="AU43" i="99"/>
  <c r="AG44" i="99"/>
  <c r="AH44" i="99"/>
  <c r="AI44" i="99"/>
  <c r="AJ44" i="99"/>
  <c r="AK44" i="99"/>
  <c r="AL44" i="99"/>
  <c r="AM44" i="99"/>
  <c r="AN44" i="99"/>
  <c r="AO44" i="99"/>
  <c r="AP44" i="99"/>
  <c r="AQ44" i="99"/>
  <c r="AR44" i="99"/>
  <c r="AS44" i="99"/>
  <c r="AT44" i="99"/>
  <c r="AU44" i="99"/>
  <c r="AG45" i="99"/>
  <c r="AH45" i="99"/>
  <c r="AI45" i="99"/>
  <c r="AJ45" i="99"/>
  <c r="AK45" i="99"/>
  <c r="AL45" i="99"/>
  <c r="AM45" i="99"/>
  <c r="AN45" i="99"/>
  <c r="AO45" i="99"/>
  <c r="AP45" i="99"/>
  <c r="AQ45" i="99"/>
  <c r="AR45" i="99"/>
  <c r="AS45" i="99"/>
  <c r="AT45" i="99"/>
  <c r="AU45" i="99"/>
  <c r="AG46" i="99"/>
  <c r="AH46" i="99"/>
  <c r="AI46" i="99"/>
  <c r="AJ46" i="99"/>
  <c r="AK46" i="99"/>
  <c r="AL46" i="99"/>
  <c r="AM46" i="99"/>
  <c r="AN46" i="99"/>
  <c r="AO46" i="99"/>
  <c r="AP46" i="99"/>
  <c r="AQ46" i="99"/>
  <c r="AR46" i="99"/>
  <c r="AS46" i="99"/>
  <c r="AT46" i="99"/>
  <c r="AU46" i="99"/>
  <c r="AG47" i="99"/>
  <c r="AH47" i="99"/>
  <c r="AI47" i="99"/>
  <c r="AJ47" i="99"/>
  <c r="AK47" i="99"/>
  <c r="AL47" i="99"/>
  <c r="AM47" i="99"/>
  <c r="AN47" i="99"/>
  <c r="AO47" i="99"/>
  <c r="AP47" i="99"/>
  <c r="AQ47" i="99"/>
  <c r="AR47" i="99"/>
  <c r="AS47" i="99"/>
  <c r="AT47" i="99"/>
  <c r="AU47" i="99"/>
  <c r="AG48" i="99"/>
  <c r="AH48" i="99"/>
  <c r="AI48" i="99"/>
  <c r="AJ48" i="99"/>
  <c r="AK48" i="99"/>
  <c r="AL48" i="99"/>
  <c r="AM48" i="99"/>
  <c r="AN48" i="99"/>
  <c r="AO48" i="99"/>
  <c r="AP48" i="99"/>
  <c r="AQ48" i="99"/>
  <c r="AR48" i="99"/>
  <c r="AS48" i="99"/>
  <c r="AT48" i="99"/>
  <c r="AU48" i="99"/>
  <c r="AG49" i="99"/>
  <c r="AH49" i="99"/>
  <c r="AI49" i="99"/>
  <c r="AJ49" i="99"/>
  <c r="AK49" i="99"/>
  <c r="AL49" i="99"/>
  <c r="AM49" i="99"/>
  <c r="AN49" i="99"/>
  <c r="AO49" i="99"/>
  <c r="AP49" i="99"/>
  <c r="AQ49" i="99"/>
  <c r="AR49" i="99"/>
  <c r="AS49" i="99"/>
  <c r="AT49" i="99"/>
  <c r="AU49" i="99"/>
  <c r="AG50" i="99"/>
  <c r="AH50" i="99"/>
  <c r="AI50" i="99"/>
  <c r="AJ50" i="99"/>
  <c r="AK50" i="99"/>
  <c r="AL50" i="99"/>
  <c r="AM50" i="99"/>
  <c r="AN50" i="99"/>
  <c r="AO50" i="99"/>
  <c r="AP50" i="99"/>
  <c r="AQ50" i="99"/>
  <c r="AR50" i="99"/>
  <c r="AS50" i="99"/>
  <c r="AT50" i="99"/>
  <c r="AU50" i="99"/>
  <c r="AG51" i="99"/>
  <c r="AH51" i="99"/>
  <c r="AI51" i="99"/>
  <c r="AJ51" i="99"/>
  <c r="AK51" i="99"/>
  <c r="AL51" i="99"/>
  <c r="AM51" i="99"/>
  <c r="AN51" i="99"/>
  <c r="AO51" i="99"/>
  <c r="AP51" i="99"/>
  <c r="AQ51" i="99"/>
  <c r="AR51" i="99"/>
  <c r="AS51" i="99"/>
  <c r="AT51" i="99"/>
  <c r="AU51" i="99"/>
  <c r="AG52" i="99"/>
  <c r="AH52" i="99"/>
  <c r="AI52" i="99"/>
  <c r="AJ52" i="99"/>
  <c r="AK52" i="99"/>
  <c r="AL52" i="99"/>
  <c r="AM52" i="99"/>
  <c r="AN52" i="99"/>
  <c r="AO52" i="99"/>
  <c r="AP52" i="99"/>
  <c r="AQ52" i="99"/>
  <c r="AR52" i="99"/>
  <c r="AS52" i="99"/>
  <c r="AT52" i="99"/>
  <c r="AU52" i="99"/>
  <c r="AG53" i="99"/>
  <c r="AH53" i="99"/>
  <c r="AI53" i="99"/>
  <c r="AJ53" i="99"/>
  <c r="AK53" i="99"/>
  <c r="AL53" i="99"/>
  <c r="AM53" i="99"/>
  <c r="AN53" i="99"/>
  <c r="AO53" i="99"/>
  <c r="AP53" i="99"/>
  <c r="AQ53" i="99"/>
  <c r="AR53" i="99"/>
  <c r="AS53" i="99"/>
  <c r="AT53" i="99"/>
  <c r="AU53" i="99"/>
  <c r="AG54" i="99"/>
  <c r="AH54" i="99"/>
  <c r="AI54" i="99"/>
  <c r="AJ54" i="99"/>
  <c r="AK54" i="99"/>
  <c r="AL54" i="99"/>
  <c r="AM54" i="99"/>
  <c r="AN54" i="99"/>
  <c r="AO54" i="99"/>
  <c r="AP54" i="99"/>
  <c r="AQ54" i="99"/>
  <c r="AR54" i="99"/>
  <c r="AS54" i="99"/>
  <c r="AT54" i="99"/>
  <c r="AU54" i="99"/>
  <c r="AG55" i="99"/>
  <c r="AH55" i="99"/>
  <c r="AI55" i="99"/>
  <c r="AJ55" i="99"/>
  <c r="AK55" i="99"/>
  <c r="AL55" i="99"/>
  <c r="AM55" i="99"/>
  <c r="AN55" i="99"/>
  <c r="AO55" i="99"/>
  <c r="AP55" i="99"/>
  <c r="AQ55" i="99"/>
  <c r="AR55" i="99"/>
  <c r="AS55" i="99"/>
  <c r="AT55" i="99"/>
  <c r="AU55" i="99"/>
  <c r="AG56" i="99"/>
  <c r="AH56" i="99"/>
  <c r="AI56" i="99"/>
  <c r="AJ56" i="99"/>
  <c r="AK56" i="99"/>
  <c r="AL56" i="99"/>
  <c r="AM56" i="99"/>
  <c r="AN56" i="99"/>
  <c r="AO56" i="99"/>
  <c r="AP56" i="99"/>
  <c r="AQ56" i="99"/>
  <c r="AR56" i="99"/>
  <c r="AS56" i="99"/>
  <c r="AT56" i="99"/>
  <c r="AU56" i="99"/>
  <c r="AG57" i="99"/>
  <c r="AH57" i="99"/>
  <c r="AI57" i="99"/>
  <c r="AJ57" i="99"/>
  <c r="AK57" i="99"/>
  <c r="AL57" i="99"/>
  <c r="AM57" i="99"/>
  <c r="AN57" i="99"/>
  <c r="AO57" i="99"/>
  <c r="AP57" i="99"/>
  <c r="AQ57" i="99"/>
  <c r="AR57" i="99"/>
  <c r="AS57" i="99"/>
  <c r="AT57" i="99"/>
  <c r="AU57" i="99"/>
  <c r="AG58" i="99"/>
  <c r="AH58" i="99"/>
  <c r="AI58" i="99"/>
  <c r="AJ58" i="99"/>
  <c r="AK58" i="99"/>
  <c r="AL58" i="99"/>
  <c r="AM58" i="99"/>
  <c r="AN58" i="99"/>
  <c r="AO58" i="99"/>
  <c r="AP58" i="99"/>
  <c r="AQ58" i="99"/>
  <c r="AR58" i="99"/>
  <c r="AS58" i="99"/>
  <c r="AT58" i="99"/>
  <c r="AU58" i="99"/>
  <c r="AG59" i="99"/>
  <c r="AH59" i="99"/>
  <c r="AI59" i="99"/>
  <c r="AJ59" i="99"/>
  <c r="AK59" i="99"/>
  <c r="AL59" i="99"/>
  <c r="AM59" i="99"/>
  <c r="AN59" i="99"/>
  <c r="AO59" i="99"/>
  <c r="AP59" i="99"/>
  <c r="AQ59" i="99"/>
  <c r="AR59" i="99"/>
  <c r="AS59" i="99"/>
  <c r="AT59" i="99"/>
  <c r="AU59" i="99"/>
  <c r="AG60" i="99"/>
  <c r="AH60" i="99"/>
  <c r="AI60" i="99"/>
  <c r="AJ60" i="99"/>
  <c r="AK60" i="99"/>
  <c r="AL60" i="99"/>
  <c r="AM60" i="99"/>
  <c r="AN60" i="99"/>
  <c r="AO60" i="99"/>
  <c r="AP60" i="99"/>
  <c r="AQ60" i="99"/>
  <c r="AR60" i="99"/>
  <c r="AS60" i="99"/>
  <c r="AT60" i="99"/>
  <c r="AU60" i="99"/>
  <c r="AG61" i="99"/>
  <c r="AH61" i="99"/>
  <c r="AI61" i="99"/>
  <c r="AJ61" i="99"/>
  <c r="AK61" i="99"/>
  <c r="AL61" i="99"/>
  <c r="AM61" i="99"/>
  <c r="AN61" i="99"/>
  <c r="AO61" i="99"/>
  <c r="AP61" i="99"/>
  <c r="AQ61" i="99"/>
  <c r="AR61" i="99"/>
  <c r="AS61" i="99"/>
  <c r="AT61" i="99"/>
  <c r="AU61" i="99"/>
  <c r="AG62" i="99"/>
  <c r="AH62" i="99"/>
  <c r="AI62" i="99"/>
  <c r="AJ62" i="99"/>
  <c r="AK62" i="99"/>
  <c r="AL62" i="99"/>
  <c r="AM62" i="99"/>
  <c r="AN62" i="99"/>
  <c r="AO62" i="99"/>
  <c r="AP62" i="99"/>
  <c r="AQ62" i="99"/>
  <c r="AR62" i="99"/>
  <c r="AS62" i="99"/>
  <c r="AT62" i="99"/>
  <c r="AU62" i="99"/>
  <c r="AG63" i="99"/>
  <c r="AH63" i="99"/>
  <c r="AI63" i="99"/>
  <c r="AJ63" i="99"/>
  <c r="AK63" i="99"/>
  <c r="AL63" i="99"/>
  <c r="AM63" i="99"/>
  <c r="AN63" i="99"/>
  <c r="AO63" i="99"/>
  <c r="AP63" i="99"/>
  <c r="AQ63" i="99"/>
  <c r="AR63" i="99"/>
  <c r="AS63" i="99"/>
  <c r="AT63" i="99"/>
  <c r="AU63" i="99"/>
  <c r="AG64" i="99"/>
  <c r="AH64" i="99"/>
  <c r="AI64" i="99"/>
  <c r="AJ64" i="99"/>
  <c r="AK64" i="99"/>
  <c r="AL64" i="99"/>
  <c r="AM64" i="99"/>
  <c r="AN64" i="99"/>
  <c r="AO64" i="99"/>
  <c r="AP64" i="99"/>
  <c r="AQ64" i="99"/>
  <c r="AR64" i="99"/>
  <c r="AS64" i="99"/>
  <c r="AT64" i="99"/>
  <c r="AU64" i="99"/>
  <c r="AG65" i="99"/>
  <c r="AH65" i="99"/>
  <c r="AI65" i="99"/>
  <c r="AJ65" i="99"/>
  <c r="AK65" i="99"/>
  <c r="AL65" i="99"/>
  <c r="AM65" i="99"/>
  <c r="AN65" i="99"/>
  <c r="AO65" i="99"/>
  <c r="AP65" i="99"/>
  <c r="AQ65" i="99"/>
  <c r="AR65" i="99"/>
  <c r="AS65" i="99"/>
  <c r="AT65" i="99"/>
  <c r="AU65" i="99"/>
  <c r="AG66" i="99"/>
  <c r="AH66" i="99"/>
  <c r="AI66" i="99"/>
  <c r="AJ66" i="99"/>
  <c r="AK66" i="99"/>
  <c r="AL66" i="99"/>
  <c r="AM66" i="99"/>
  <c r="AN66" i="99"/>
  <c r="AO66" i="99"/>
  <c r="AP66" i="99"/>
  <c r="AQ66" i="99"/>
  <c r="AR66" i="99"/>
  <c r="AS66" i="99"/>
  <c r="AT66" i="99"/>
  <c r="AU66" i="99"/>
  <c r="AG67" i="99"/>
  <c r="AH67" i="99"/>
  <c r="AI67" i="99"/>
  <c r="AJ67" i="99"/>
  <c r="AK67" i="99"/>
  <c r="AL67" i="99"/>
  <c r="AM67" i="99"/>
  <c r="AN67" i="99"/>
  <c r="AO67" i="99"/>
  <c r="AP67" i="99"/>
  <c r="AQ67" i="99"/>
  <c r="AR67" i="99"/>
  <c r="AS67" i="99"/>
  <c r="AT67" i="99"/>
  <c r="AU67" i="99"/>
  <c r="AG68" i="99"/>
  <c r="AH68" i="99"/>
  <c r="AI68" i="99"/>
  <c r="AJ68" i="99"/>
  <c r="AK68" i="99"/>
  <c r="AL68" i="99"/>
  <c r="AM68" i="99"/>
  <c r="AN68" i="99"/>
  <c r="AO68" i="99"/>
  <c r="AP68" i="99"/>
  <c r="AQ68" i="99"/>
  <c r="AR68" i="99"/>
  <c r="AS68" i="99"/>
  <c r="AT68" i="99"/>
  <c r="AU68" i="99"/>
  <c r="AG69" i="99"/>
  <c r="AH69" i="99"/>
  <c r="AI69" i="99"/>
  <c r="AJ69" i="99"/>
  <c r="AK69" i="99"/>
  <c r="AL69" i="99"/>
  <c r="AM69" i="99"/>
  <c r="AN69" i="99"/>
  <c r="AO69" i="99"/>
  <c r="AP69" i="99"/>
  <c r="AQ69" i="99"/>
  <c r="AR69" i="99"/>
  <c r="AS69" i="99"/>
  <c r="AT69" i="99"/>
  <c r="AU69" i="99"/>
  <c r="AG70" i="99"/>
  <c r="AH70" i="99"/>
  <c r="AI70" i="99"/>
  <c r="AJ70" i="99"/>
  <c r="AK70" i="99"/>
  <c r="AL70" i="99"/>
  <c r="AM70" i="99"/>
  <c r="AN70" i="99"/>
  <c r="AO70" i="99"/>
  <c r="AP70" i="99"/>
  <c r="AQ70" i="99"/>
  <c r="AR70" i="99"/>
  <c r="AS70" i="99"/>
  <c r="AT70" i="99"/>
  <c r="AU70" i="99"/>
  <c r="AG71" i="99"/>
  <c r="AH71" i="99"/>
  <c r="AI71" i="99"/>
  <c r="AJ71" i="99"/>
  <c r="AK71" i="99"/>
  <c r="AL71" i="99"/>
  <c r="AM71" i="99"/>
  <c r="AN71" i="99"/>
  <c r="AO71" i="99"/>
  <c r="AP71" i="99"/>
  <c r="AQ71" i="99"/>
  <c r="AR71" i="99"/>
  <c r="AS71" i="99"/>
  <c r="AT71" i="99"/>
  <c r="AU71" i="99"/>
  <c r="AG72" i="99"/>
  <c r="AH72" i="99"/>
  <c r="AI72" i="99"/>
  <c r="AJ72" i="99"/>
  <c r="AK72" i="99"/>
  <c r="AL72" i="99"/>
  <c r="AM72" i="99"/>
  <c r="AN72" i="99"/>
  <c r="AO72" i="99"/>
  <c r="AP72" i="99"/>
  <c r="AQ72" i="99"/>
  <c r="AR72" i="99"/>
  <c r="AS72" i="99"/>
  <c r="AT72" i="99"/>
  <c r="AU72" i="99"/>
  <c r="AG73" i="99"/>
  <c r="AH73" i="99"/>
  <c r="AI73" i="99"/>
  <c r="AJ73" i="99"/>
  <c r="AK73" i="99"/>
  <c r="AL73" i="99"/>
  <c r="AM73" i="99"/>
  <c r="AN73" i="99"/>
  <c r="AO73" i="99"/>
  <c r="AP73" i="99"/>
  <c r="AQ73" i="99"/>
  <c r="AR73" i="99"/>
  <c r="AS73" i="99"/>
  <c r="AT73" i="99"/>
  <c r="AU73" i="99"/>
  <c r="AG74" i="99"/>
  <c r="AH74" i="99"/>
  <c r="AI74" i="99"/>
  <c r="AJ74" i="99"/>
  <c r="AK74" i="99"/>
  <c r="AL74" i="99"/>
  <c r="AM74" i="99"/>
  <c r="AN74" i="99"/>
  <c r="AO74" i="99"/>
  <c r="AP74" i="99"/>
  <c r="AQ74" i="99"/>
  <c r="AR74" i="99"/>
  <c r="AS74" i="99"/>
  <c r="AT74" i="99"/>
  <c r="AU74" i="99"/>
  <c r="AG75" i="99"/>
  <c r="AH75" i="99"/>
  <c r="AI75" i="99"/>
  <c r="AJ75" i="99"/>
  <c r="AK75" i="99"/>
  <c r="AL75" i="99"/>
  <c r="AM75" i="99"/>
  <c r="AN75" i="99"/>
  <c r="AO75" i="99"/>
  <c r="AP75" i="99"/>
  <c r="AQ75" i="99"/>
  <c r="AR75" i="99"/>
  <c r="AS75" i="99"/>
  <c r="AT75" i="99"/>
  <c r="AU75" i="99"/>
  <c r="AG76" i="99"/>
  <c r="AH76" i="99"/>
  <c r="AI76" i="99"/>
  <c r="AJ76" i="99"/>
  <c r="AK76" i="99"/>
  <c r="AL76" i="99"/>
  <c r="AM76" i="99"/>
  <c r="AN76" i="99"/>
  <c r="AO76" i="99"/>
  <c r="AP76" i="99"/>
  <c r="AQ76" i="99"/>
  <c r="AR76" i="99"/>
  <c r="AS76" i="99"/>
  <c r="AT76" i="99"/>
  <c r="AU76" i="99"/>
  <c r="AG77" i="99"/>
  <c r="AH77" i="99"/>
  <c r="AI77" i="99"/>
  <c r="AJ77" i="99"/>
  <c r="AK77" i="99"/>
  <c r="AL77" i="99"/>
  <c r="AM77" i="99"/>
  <c r="AN77" i="99"/>
  <c r="AO77" i="99"/>
  <c r="AP77" i="99"/>
  <c r="AQ77" i="99"/>
  <c r="AR77" i="99"/>
  <c r="AS77" i="99"/>
  <c r="AT77" i="99"/>
  <c r="AU77" i="99"/>
  <c r="AG78" i="99"/>
  <c r="AH78" i="99"/>
  <c r="AI78" i="99"/>
  <c r="AJ78" i="99"/>
  <c r="AK78" i="99"/>
  <c r="AL78" i="99"/>
  <c r="AM78" i="99"/>
  <c r="AN78" i="99"/>
  <c r="AO78" i="99"/>
  <c r="AP78" i="99"/>
  <c r="AQ78" i="99"/>
  <c r="AR78" i="99"/>
  <c r="AS78" i="99"/>
  <c r="AT78" i="99"/>
  <c r="AU78" i="99"/>
  <c r="AG79" i="99"/>
  <c r="AH79" i="99"/>
  <c r="AI79" i="99"/>
  <c r="AJ79" i="99"/>
  <c r="AK79" i="99"/>
  <c r="AL79" i="99"/>
  <c r="AM79" i="99"/>
  <c r="AN79" i="99"/>
  <c r="AO79" i="99"/>
  <c r="AP79" i="99"/>
  <c r="AQ79" i="99"/>
  <c r="AR79" i="99"/>
  <c r="AS79" i="99"/>
  <c r="AT79" i="99"/>
  <c r="AU79" i="99"/>
  <c r="AG80" i="99"/>
  <c r="AH80" i="99"/>
  <c r="AI80" i="99"/>
  <c r="AJ80" i="99"/>
  <c r="AK80" i="99"/>
  <c r="AL80" i="99"/>
  <c r="AM80" i="99"/>
  <c r="AN80" i="99"/>
  <c r="AO80" i="99"/>
  <c r="AP80" i="99"/>
  <c r="AQ80" i="99"/>
  <c r="AR80" i="99"/>
  <c r="AS80" i="99"/>
  <c r="AT80" i="99"/>
  <c r="AU80" i="99"/>
  <c r="AG81" i="99"/>
  <c r="AH81" i="99"/>
  <c r="AI81" i="99"/>
  <c r="AJ81" i="99"/>
  <c r="AK81" i="99"/>
  <c r="AL81" i="99"/>
  <c r="AM81" i="99"/>
  <c r="AN81" i="99"/>
  <c r="AO81" i="99"/>
  <c r="AP81" i="99"/>
  <c r="AQ81" i="99"/>
  <c r="AR81" i="99"/>
  <c r="AS81" i="99"/>
  <c r="AT81" i="99"/>
  <c r="AU81" i="99"/>
  <c r="AG82" i="99"/>
  <c r="AH82" i="99"/>
  <c r="AI82" i="99"/>
  <c r="AJ82" i="99"/>
  <c r="AK82" i="99"/>
  <c r="AL82" i="99"/>
  <c r="AM82" i="99"/>
  <c r="AN82" i="99"/>
  <c r="AO82" i="99"/>
  <c r="AP82" i="99"/>
  <c r="AQ82" i="99"/>
  <c r="AR82" i="99"/>
  <c r="AS82" i="99"/>
  <c r="AT82" i="99"/>
  <c r="AU82" i="99"/>
  <c r="AG83" i="99"/>
  <c r="AH83" i="99"/>
  <c r="AI83" i="99"/>
  <c r="AJ83" i="99"/>
  <c r="AK83" i="99"/>
  <c r="AL83" i="99"/>
  <c r="AM83" i="99"/>
  <c r="AN83" i="99"/>
  <c r="AO83" i="99"/>
  <c r="AP83" i="99"/>
  <c r="AQ83" i="99"/>
  <c r="AR83" i="99"/>
  <c r="AS83" i="99"/>
  <c r="AT83" i="99"/>
  <c r="AU83" i="99"/>
  <c r="AG84" i="99"/>
  <c r="AH84" i="99"/>
  <c r="AI84" i="99"/>
  <c r="AJ84" i="99"/>
  <c r="AK84" i="99"/>
  <c r="AL84" i="99"/>
  <c r="AM84" i="99"/>
  <c r="AN84" i="99"/>
  <c r="AO84" i="99"/>
  <c r="AP84" i="99"/>
  <c r="AQ84" i="99"/>
  <c r="AR84" i="99"/>
  <c r="AS84" i="99"/>
  <c r="AT84" i="99"/>
  <c r="AU84" i="99"/>
  <c r="AH5" i="99"/>
  <c r="AI5" i="99"/>
  <c r="AJ5" i="99"/>
  <c r="AK5" i="99"/>
  <c r="AL5" i="99"/>
  <c r="AM5" i="99"/>
  <c r="AN5" i="99"/>
  <c r="AO5" i="99"/>
  <c r="AP5" i="99"/>
  <c r="AQ5" i="99"/>
  <c r="AR5" i="99"/>
  <c r="AS5" i="99"/>
  <c r="AT5" i="99"/>
  <c r="AU5" i="99"/>
  <c r="AG5" i="99"/>
  <c r="AC6" i="99"/>
  <c r="AD6" i="99"/>
  <c r="AE6" i="99"/>
  <c r="AC7" i="99"/>
  <c r="AD7" i="99"/>
  <c r="AE7" i="99"/>
  <c r="AC8" i="99"/>
  <c r="AD8" i="99"/>
  <c r="AE8" i="99"/>
  <c r="AC9" i="99"/>
  <c r="AD9" i="99"/>
  <c r="AE9" i="99"/>
  <c r="AC10" i="99"/>
  <c r="AD10" i="99"/>
  <c r="AE10" i="99"/>
  <c r="AC11" i="99"/>
  <c r="AD11" i="99"/>
  <c r="AE11" i="99"/>
  <c r="AC12" i="99"/>
  <c r="AD12" i="99"/>
  <c r="AE12" i="99"/>
  <c r="AC13" i="99"/>
  <c r="AD13" i="99"/>
  <c r="AE13" i="99"/>
  <c r="AC14" i="99"/>
  <c r="AD14" i="99"/>
  <c r="AE14" i="99"/>
  <c r="AC15" i="99"/>
  <c r="AD15" i="99"/>
  <c r="AE15" i="99"/>
  <c r="AC16" i="99"/>
  <c r="AD16" i="99"/>
  <c r="AE16" i="99"/>
  <c r="AC17" i="99"/>
  <c r="AD17" i="99"/>
  <c r="AE17" i="99"/>
  <c r="AC18" i="99"/>
  <c r="AD18" i="99"/>
  <c r="AE18" i="99"/>
  <c r="AC19" i="99"/>
  <c r="AD19" i="99"/>
  <c r="AE19" i="99"/>
  <c r="AC20" i="99"/>
  <c r="AD20" i="99"/>
  <c r="AE20" i="99"/>
  <c r="AC21" i="99"/>
  <c r="AD21" i="99"/>
  <c r="AE21" i="99"/>
  <c r="AC22" i="99"/>
  <c r="AD22" i="99"/>
  <c r="AE22" i="99"/>
  <c r="AC23" i="99"/>
  <c r="AD23" i="99"/>
  <c r="AE23" i="99"/>
  <c r="AC24" i="99"/>
  <c r="AD24" i="99"/>
  <c r="AE24" i="99"/>
  <c r="AC25" i="99"/>
  <c r="AD25" i="99"/>
  <c r="AE25" i="99"/>
  <c r="AC26" i="99"/>
  <c r="AD26" i="99"/>
  <c r="AE26" i="99"/>
  <c r="AC27" i="99"/>
  <c r="AD27" i="99"/>
  <c r="AE27" i="99"/>
  <c r="AC28" i="99"/>
  <c r="AD28" i="99"/>
  <c r="AE28" i="99"/>
  <c r="AC29" i="99"/>
  <c r="AD29" i="99"/>
  <c r="AE29" i="99"/>
  <c r="AC30" i="99"/>
  <c r="AD30" i="99"/>
  <c r="AE30" i="99"/>
  <c r="AC31" i="99"/>
  <c r="AD31" i="99"/>
  <c r="AE31" i="99"/>
  <c r="AC32" i="99"/>
  <c r="AD32" i="99"/>
  <c r="AE32" i="99"/>
  <c r="AC33" i="99"/>
  <c r="AD33" i="99"/>
  <c r="AE33" i="99"/>
  <c r="AC34" i="99"/>
  <c r="AD34" i="99"/>
  <c r="AE34" i="99"/>
  <c r="AC35" i="99"/>
  <c r="AD35" i="99"/>
  <c r="AE35" i="99"/>
  <c r="AC36" i="99"/>
  <c r="AD36" i="99"/>
  <c r="AE36" i="99"/>
  <c r="AC37" i="99"/>
  <c r="AD37" i="99"/>
  <c r="AE37" i="99"/>
  <c r="AC38" i="99"/>
  <c r="AD38" i="99"/>
  <c r="AE38" i="99"/>
  <c r="AC39" i="99"/>
  <c r="AD39" i="99"/>
  <c r="AE39" i="99"/>
  <c r="AC40" i="99"/>
  <c r="AD40" i="99"/>
  <c r="AE40" i="99"/>
  <c r="AC41" i="99"/>
  <c r="AD41" i="99"/>
  <c r="AE41" i="99"/>
  <c r="AC42" i="99"/>
  <c r="AD42" i="99"/>
  <c r="AE42" i="99"/>
  <c r="AC43" i="99"/>
  <c r="AD43" i="99"/>
  <c r="AE43" i="99"/>
  <c r="AC44" i="99"/>
  <c r="AD44" i="99"/>
  <c r="AE44" i="99"/>
  <c r="AC45" i="99"/>
  <c r="AD45" i="99"/>
  <c r="AE45" i="99"/>
  <c r="AC46" i="99"/>
  <c r="AD46" i="99"/>
  <c r="AE46" i="99"/>
  <c r="AC47" i="99"/>
  <c r="AD47" i="99"/>
  <c r="AE47" i="99"/>
  <c r="AC48" i="99"/>
  <c r="AD48" i="99"/>
  <c r="AE48" i="99"/>
  <c r="AC49" i="99"/>
  <c r="AD49" i="99"/>
  <c r="AE49" i="99"/>
  <c r="AC50" i="99"/>
  <c r="AD50" i="99"/>
  <c r="AE50" i="99"/>
  <c r="AC51" i="99"/>
  <c r="AD51" i="99"/>
  <c r="AE51" i="99"/>
  <c r="AC52" i="99"/>
  <c r="AD52" i="99"/>
  <c r="AE52" i="99"/>
  <c r="AC53" i="99"/>
  <c r="AD53" i="99"/>
  <c r="AE53" i="99"/>
  <c r="AC54" i="99"/>
  <c r="AD54" i="99"/>
  <c r="AE54" i="99"/>
  <c r="AC55" i="99"/>
  <c r="AD55" i="99"/>
  <c r="AE55" i="99"/>
  <c r="AC56" i="99"/>
  <c r="AD56" i="99"/>
  <c r="AE56" i="99"/>
  <c r="AC57" i="99"/>
  <c r="AD57" i="99"/>
  <c r="AE57" i="99"/>
  <c r="AC58" i="99"/>
  <c r="AD58" i="99"/>
  <c r="AE58" i="99"/>
  <c r="AC59" i="99"/>
  <c r="AD59" i="99"/>
  <c r="AE59" i="99"/>
  <c r="AC60" i="99"/>
  <c r="AD60" i="99"/>
  <c r="AE60" i="99"/>
  <c r="AC61" i="99"/>
  <c r="AD61" i="99"/>
  <c r="AE61" i="99"/>
  <c r="AC62" i="99"/>
  <c r="AD62" i="99"/>
  <c r="AE62" i="99"/>
  <c r="AC63" i="99"/>
  <c r="AD63" i="99"/>
  <c r="AE63" i="99"/>
  <c r="AC64" i="99"/>
  <c r="AD64" i="99"/>
  <c r="AE64" i="99"/>
  <c r="AC65" i="99"/>
  <c r="AD65" i="99"/>
  <c r="AE65" i="99"/>
  <c r="AC66" i="99"/>
  <c r="AD66" i="99"/>
  <c r="AE66" i="99"/>
  <c r="AC67" i="99"/>
  <c r="AD67" i="99"/>
  <c r="AE67" i="99"/>
  <c r="AC68" i="99"/>
  <c r="AD68" i="99"/>
  <c r="AE68" i="99"/>
  <c r="AC69" i="99"/>
  <c r="AD69" i="99"/>
  <c r="AE69" i="99"/>
  <c r="AC70" i="99"/>
  <c r="AD70" i="99"/>
  <c r="AE70" i="99"/>
  <c r="AC71" i="99"/>
  <c r="AD71" i="99"/>
  <c r="AE71" i="99"/>
  <c r="AC72" i="99"/>
  <c r="AD72" i="99"/>
  <c r="AE72" i="99"/>
  <c r="AC73" i="99"/>
  <c r="AD73" i="99"/>
  <c r="AE73" i="99"/>
  <c r="AC74" i="99"/>
  <c r="AD74" i="99"/>
  <c r="AE74" i="99"/>
  <c r="AC75" i="99"/>
  <c r="AD75" i="99"/>
  <c r="AE75" i="99"/>
  <c r="AC76" i="99"/>
  <c r="AD76" i="99"/>
  <c r="AE76" i="99"/>
  <c r="AC77" i="99"/>
  <c r="AD77" i="99"/>
  <c r="AE77" i="99"/>
  <c r="AC78" i="99"/>
  <c r="AD78" i="99"/>
  <c r="AE78" i="99"/>
  <c r="AC79" i="99"/>
  <c r="AD79" i="99"/>
  <c r="AE79" i="99"/>
  <c r="AC80" i="99"/>
  <c r="AD80" i="99"/>
  <c r="AE80" i="99"/>
  <c r="AC81" i="99"/>
  <c r="AD81" i="99"/>
  <c r="AE81" i="99"/>
  <c r="AC82" i="99"/>
  <c r="AD82" i="99"/>
  <c r="AE82" i="99"/>
  <c r="AC83" i="99"/>
  <c r="AD83" i="99"/>
  <c r="AE83" i="99"/>
  <c r="AC84" i="99"/>
  <c r="AD84" i="99"/>
  <c r="AE84" i="99"/>
  <c r="AD5" i="99"/>
  <c r="AE5" i="99"/>
  <c r="AC5" i="99"/>
  <c r="W6" i="99"/>
  <c r="X6" i="99"/>
  <c r="Y6" i="99"/>
  <c r="Z6" i="99"/>
  <c r="AA6" i="99"/>
  <c r="AB6" i="99"/>
  <c r="W7" i="99"/>
  <c r="X7" i="99"/>
  <c r="Y7" i="99"/>
  <c r="Z7" i="99"/>
  <c r="AA7" i="99"/>
  <c r="AB7" i="99"/>
  <c r="W8" i="99"/>
  <c r="X8" i="99"/>
  <c r="Y8" i="99"/>
  <c r="Z8" i="99"/>
  <c r="AA8" i="99"/>
  <c r="AB8" i="99"/>
  <c r="W9" i="99"/>
  <c r="X9" i="99"/>
  <c r="Y9" i="99"/>
  <c r="Z9" i="99"/>
  <c r="AA9" i="99"/>
  <c r="AB9" i="99"/>
  <c r="W10" i="99"/>
  <c r="X10" i="99"/>
  <c r="Y10" i="99"/>
  <c r="Z10" i="99"/>
  <c r="AA10" i="99"/>
  <c r="AB10" i="99"/>
  <c r="W11" i="99"/>
  <c r="X11" i="99"/>
  <c r="Y11" i="99"/>
  <c r="Z11" i="99"/>
  <c r="AA11" i="99"/>
  <c r="AB11" i="99"/>
  <c r="W12" i="99"/>
  <c r="X12" i="99"/>
  <c r="Y12" i="99"/>
  <c r="Z12" i="99"/>
  <c r="AA12" i="99"/>
  <c r="AB12" i="99"/>
  <c r="W13" i="99"/>
  <c r="X13" i="99"/>
  <c r="Y13" i="99"/>
  <c r="Z13" i="99"/>
  <c r="AA13" i="99"/>
  <c r="AB13" i="99"/>
  <c r="W14" i="99"/>
  <c r="X14" i="99"/>
  <c r="Y14" i="99"/>
  <c r="Z14" i="99"/>
  <c r="AA14" i="99"/>
  <c r="AB14" i="99"/>
  <c r="W15" i="99"/>
  <c r="X15" i="99"/>
  <c r="Y15" i="99"/>
  <c r="Z15" i="99"/>
  <c r="AA15" i="99"/>
  <c r="AB15" i="99"/>
  <c r="W16" i="99"/>
  <c r="X16" i="99"/>
  <c r="Y16" i="99"/>
  <c r="Z16" i="99"/>
  <c r="AA16" i="99"/>
  <c r="AB16" i="99"/>
  <c r="W17" i="99"/>
  <c r="X17" i="99"/>
  <c r="Y17" i="99"/>
  <c r="Z17" i="99"/>
  <c r="AA17" i="99"/>
  <c r="AB17" i="99"/>
  <c r="W18" i="99"/>
  <c r="X18" i="99"/>
  <c r="Y18" i="99"/>
  <c r="Z18" i="99"/>
  <c r="AA18" i="99"/>
  <c r="AB18" i="99"/>
  <c r="W19" i="99"/>
  <c r="X19" i="99"/>
  <c r="Y19" i="99"/>
  <c r="Z19" i="99"/>
  <c r="AA19" i="99"/>
  <c r="AB19" i="99"/>
  <c r="W20" i="99"/>
  <c r="X20" i="99"/>
  <c r="Y20" i="99"/>
  <c r="Z20" i="99"/>
  <c r="AA20" i="99"/>
  <c r="AB20" i="99"/>
  <c r="W21" i="99"/>
  <c r="X21" i="99"/>
  <c r="Y21" i="99"/>
  <c r="Z21" i="99"/>
  <c r="AA21" i="99"/>
  <c r="AB21" i="99"/>
  <c r="W22" i="99"/>
  <c r="X22" i="99"/>
  <c r="Y22" i="99"/>
  <c r="Z22" i="99"/>
  <c r="AA22" i="99"/>
  <c r="AB22" i="99"/>
  <c r="W23" i="99"/>
  <c r="X23" i="99"/>
  <c r="Y23" i="99"/>
  <c r="Z23" i="99"/>
  <c r="AA23" i="99"/>
  <c r="AB23" i="99"/>
  <c r="W24" i="99"/>
  <c r="X24" i="99"/>
  <c r="Y24" i="99"/>
  <c r="Z24" i="99"/>
  <c r="AA24" i="99"/>
  <c r="AB24" i="99"/>
  <c r="W25" i="99"/>
  <c r="AC6" i="100" s="1"/>
  <c r="X25" i="99"/>
  <c r="AD6" i="100" s="1"/>
  <c r="Y25" i="99"/>
  <c r="AE6" i="100" s="1"/>
  <c r="Z25" i="99"/>
  <c r="AA25" i="99"/>
  <c r="AB25" i="99"/>
  <c r="W26" i="99"/>
  <c r="X26" i="99"/>
  <c r="Y26" i="99"/>
  <c r="Z26" i="99"/>
  <c r="AA26" i="99"/>
  <c r="AB26" i="99"/>
  <c r="W27" i="99"/>
  <c r="X27" i="99"/>
  <c r="Y27" i="99"/>
  <c r="Z27" i="99"/>
  <c r="AA27" i="99"/>
  <c r="AB27" i="99"/>
  <c r="W28" i="99"/>
  <c r="X28" i="99"/>
  <c r="Y28" i="99"/>
  <c r="Z28" i="99"/>
  <c r="AA28" i="99"/>
  <c r="AB28" i="99"/>
  <c r="W29" i="99"/>
  <c r="X29" i="99"/>
  <c r="Y29" i="99"/>
  <c r="Z29" i="99"/>
  <c r="AA29" i="99"/>
  <c r="AB29" i="99"/>
  <c r="W30" i="99"/>
  <c r="X30" i="99"/>
  <c r="Y30" i="99"/>
  <c r="Z30" i="99"/>
  <c r="AA30" i="99"/>
  <c r="AB30" i="99"/>
  <c r="W31" i="99"/>
  <c r="X31" i="99"/>
  <c r="Y31" i="99"/>
  <c r="Z31" i="99"/>
  <c r="AA31" i="99"/>
  <c r="AB31" i="99"/>
  <c r="W32" i="99"/>
  <c r="X32" i="99"/>
  <c r="Y32" i="99"/>
  <c r="Z32" i="99"/>
  <c r="AA32" i="99"/>
  <c r="AB32" i="99"/>
  <c r="W33" i="99"/>
  <c r="X33" i="99"/>
  <c r="Y33" i="99"/>
  <c r="Z33" i="99"/>
  <c r="AA33" i="99"/>
  <c r="AB33" i="99"/>
  <c r="W34" i="99"/>
  <c r="X34" i="99"/>
  <c r="Y34" i="99"/>
  <c r="Z34" i="99"/>
  <c r="AA34" i="99"/>
  <c r="AB34" i="99"/>
  <c r="W35" i="99"/>
  <c r="X35" i="99"/>
  <c r="Y35" i="99"/>
  <c r="Z35" i="99"/>
  <c r="AA35" i="99"/>
  <c r="AB35" i="99"/>
  <c r="W36" i="99"/>
  <c r="X36" i="99"/>
  <c r="Y36" i="99"/>
  <c r="Z36" i="99"/>
  <c r="AA36" i="99"/>
  <c r="AB36" i="99"/>
  <c r="W37" i="99"/>
  <c r="X37" i="99"/>
  <c r="Y37" i="99"/>
  <c r="Z37" i="99"/>
  <c r="AA37" i="99"/>
  <c r="AB37" i="99"/>
  <c r="W38" i="99"/>
  <c r="X38" i="99"/>
  <c r="Y38" i="99"/>
  <c r="Z38" i="99"/>
  <c r="AA38" i="99"/>
  <c r="AB38" i="99"/>
  <c r="W39" i="99"/>
  <c r="X39" i="99"/>
  <c r="Y39" i="99"/>
  <c r="Z39" i="99"/>
  <c r="AA39" i="99"/>
  <c r="AB39" i="99"/>
  <c r="W40" i="99"/>
  <c r="X40" i="99"/>
  <c r="Y40" i="99"/>
  <c r="Z40" i="99"/>
  <c r="AA40" i="99"/>
  <c r="AB40" i="99"/>
  <c r="W41" i="99"/>
  <c r="X41" i="99"/>
  <c r="Y41" i="99"/>
  <c r="Z41" i="99"/>
  <c r="AA41" i="99"/>
  <c r="AB41" i="99"/>
  <c r="W42" i="99"/>
  <c r="X42" i="99"/>
  <c r="Y42" i="99"/>
  <c r="Z42" i="99"/>
  <c r="AA42" i="99"/>
  <c r="AB42" i="99"/>
  <c r="W43" i="99"/>
  <c r="X43" i="99"/>
  <c r="Y43" i="99"/>
  <c r="Z43" i="99"/>
  <c r="AA43" i="99"/>
  <c r="AB43" i="99"/>
  <c r="W44" i="99"/>
  <c r="X44" i="99"/>
  <c r="Y44" i="99"/>
  <c r="Z44" i="99"/>
  <c r="AA44" i="99"/>
  <c r="AB44" i="99"/>
  <c r="W45" i="99"/>
  <c r="X45" i="99"/>
  <c r="Y45" i="99"/>
  <c r="Z45" i="99"/>
  <c r="AA45" i="99"/>
  <c r="AB45" i="99"/>
  <c r="W46" i="99"/>
  <c r="X46" i="99"/>
  <c r="Y46" i="99"/>
  <c r="Z46" i="99"/>
  <c r="AA46" i="99"/>
  <c r="AB46" i="99"/>
  <c r="W47" i="99"/>
  <c r="X47" i="99"/>
  <c r="Y47" i="99"/>
  <c r="Z47" i="99"/>
  <c r="AA47" i="99"/>
  <c r="AB47" i="99"/>
  <c r="W48" i="99"/>
  <c r="X48" i="99"/>
  <c r="Y48" i="99"/>
  <c r="Z48" i="99"/>
  <c r="AA48" i="99"/>
  <c r="AB48" i="99"/>
  <c r="W49" i="99"/>
  <c r="X49" i="99"/>
  <c r="Y49" i="99"/>
  <c r="Z49" i="99"/>
  <c r="AA49" i="99"/>
  <c r="AB49" i="99"/>
  <c r="W50" i="99"/>
  <c r="X50" i="99"/>
  <c r="Y50" i="99"/>
  <c r="Z50" i="99"/>
  <c r="AA50" i="99"/>
  <c r="AB50" i="99"/>
  <c r="W51" i="99"/>
  <c r="X51" i="99"/>
  <c r="Y51" i="99"/>
  <c r="Z51" i="99"/>
  <c r="AA51" i="99"/>
  <c r="AB51" i="99"/>
  <c r="W52" i="99"/>
  <c r="X52" i="99"/>
  <c r="Y52" i="99"/>
  <c r="Z52" i="99"/>
  <c r="AA52" i="99"/>
  <c r="AB52" i="99"/>
  <c r="W53" i="99"/>
  <c r="X53" i="99"/>
  <c r="Y53" i="99"/>
  <c r="Z53" i="99"/>
  <c r="AA53" i="99"/>
  <c r="AB53" i="99"/>
  <c r="W54" i="99"/>
  <c r="X54" i="99"/>
  <c r="Y54" i="99"/>
  <c r="Z54" i="99"/>
  <c r="AA54" i="99"/>
  <c r="AB54" i="99"/>
  <c r="W55" i="99"/>
  <c r="X55" i="99"/>
  <c r="Y55" i="99"/>
  <c r="Z55" i="99"/>
  <c r="AA55" i="99"/>
  <c r="AB55" i="99"/>
  <c r="W56" i="99"/>
  <c r="X56" i="99"/>
  <c r="Y56" i="99"/>
  <c r="Z56" i="99"/>
  <c r="AA56" i="99"/>
  <c r="AB56" i="99"/>
  <c r="W57" i="99"/>
  <c r="X57" i="99"/>
  <c r="Y57" i="99"/>
  <c r="Z57" i="99"/>
  <c r="AA57" i="99"/>
  <c r="AB57" i="99"/>
  <c r="W58" i="99"/>
  <c r="X58" i="99"/>
  <c r="Y58" i="99"/>
  <c r="Z58" i="99"/>
  <c r="AA58" i="99"/>
  <c r="AB58" i="99"/>
  <c r="W59" i="99"/>
  <c r="X59" i="99"/>
  <c r="Y59" i="99"/>
  <c r="Z59" i="99"/>
  <c r="AA59" i="99"/>
  <c r="AB59" i="99"/>
  <c r="W60" i="99"/>
  <c r="X60" i="99"/>
  <c r="Y60" i="99"/>
  <c r="Z60" i="99"/>
  <c r="AA60" i="99"/>
  <c r="AB60" i="99"/>
  <c r="W61" i="99"/>
  <c r="X61" i="99"/>
  <c r="Y61" i="99"/>
  <c r="Z61" i="99"/>
  <c r="AA61" i="99"/>
  <c r="AB61" i="99"/>
  <c r="W62" i="99"/>
  <c r="X62" i="99"/>
  <c r="Y62" i="99"/>
  <c r="Z62" i="99"/>
  <c r="AA62" i="99"/>
  <c r="AB62" i="99"/>
  <c r="W63" i="99"/>
  <c r="X63" i="99"/>
  <c r="Y63" i="99"/>
  <c r="Z63" i="99"/>
  <c r="AA63" i="99"/>
  <c r="AB63" i="99"/>
  <c r="W64" i="99"/>
  <c r="X64" i="99"/>
  <c r="Y64" i="99"/>
  <c r="Z64" i="99"/>
  <c r="AA64" i="99"/>
  <c r="AB64" i="99"/>
  <c r="W65" i="99"/>
  <c r="X65" i="99"/>
  <c r="Y65" i="99"/>
  <c r="Z65" i="99"/>
  <c r="AA65" i="99"/>
  <c r="AB65" i="99"/>
  <c r="W66" i="99"/>
  <c r="X66" i="99"/>
  <c r="Y66" i="99"/>
  <c r="Z66" i="99"/>
  <c r="AA66" i="99"/>
  <c r="AB66" i="99"/>
  <c r="W67" i="99"/>
  <c r="X67" i="99"/>
  <c r="Y67" i="99"/>
  <c r="Z67" i="99"/>
  <c r="AA67" i="99"/>
  <c r="AB67" i="99"/>
  <c r="W68" i="99"/>
  <c r="X68" i="99"/>
  <c r="Y68" i="99"/>
  <c r="Z68" i="99"/>
  <c r="AA68" i="99"/>
  <c r="AB68" i="99"/>
  <c r="W69" i="99"/>
  <c r="X69" i="99"/>
  <c r="Y69" i="99"/>
  <c r="Z69" i="99"/>
  <c r="AA69" i="99"/>
  <c r="AB69" i="99"/>
  <c r="W70" i="99"/>
  <c r="X70" i="99"/>
  <c r="Y70" i="99"/>
  <c r="Z70" i="99"/>
  <c r="AA70" i="99"/>
  <c r="AB70" i="99"/>
  <c r="W71" i="99"/>
  <c r="X71" i="99"/>
  <c r="Y71" i="99"/>
  <c r="Z71" i="99"/>
  <c r="AA71" i="99"/>
  <c r="AB71" i="99"/>
  <c r="W72" i="99"/>
  <c r="X72" i="99"/>
  <c r="Y72" i="99"/>
  <c r="Z72" i="99"/>
  <c r="AA72" i="99"/>
  <c r="AB72" i="99"/>
  <c r="W73" i="99"/>
  <c r="X73" i="99"/>
  <c r="Y73" i="99"/>
  <c r="Z73" i="99"/>
  <c r="AA73" i="99"/>
  <c r="AB73" i="99"/>
  <c r="W74" i="99"/>
  <c r="X74" i="99"/>
  <c r="Y74" i="99"/>
  <c r="Z74" i="99"/>
  <c r="AA74" i="99"/>
  <c r="AB74" i="99"/>
  <c r="W75" i="99"/>
  <c r="X75" i="99"/>
  <c r="Y75" i="99"/>
  <c r="Z75" i="99"/>
  <c r="AA75" i="99"/>
  <c r="AB75" i="99"/>
  <c r="W76" i="99"/>
  <c r="X76" i="99"/>
  <c r="Y76" i="99"/>
  <c r="Z76" i="99"/>
  <c r="AA76" i="99"/>
  <c r="AB76" i="99"/>
  <c r="W77" i="99"/>
  <c r="X77" i="99"/>
  <c r="Y77" i="99"/>
  <c r="Z77" i="99"/>
  <c r="AA77" i="99"/>
  <c r="AB77" i="99"/>
  <c r="W78" i="99"/>
  <c r="X78" i="99"/>
  <c r="Y78" i="99"/>
  <c r="Z78" i="99"/>
  <c r="AA78" i="99"/>
  <c r="AB78" i="99"/>
  <c r="W79" i="99"/>
  <c r="X79" i="99"/>
  <c r="Y79" i="99"/>
  <c r="Z79" i="99"/>
  <c r="AA79" i="99"/>
  <c r="AB79" i="99"/>
  <c r="W80" i="99"/>
  <c r="X80" i="99"/>
  <c r="Y80" i="99"/>
  <c r="Z80" i="99"/>
  <c r="AA80" i="99"/>
  <c r="AB80" i="99"/>
  <c r="W81" i="99"/>
  <c r="X81" i="99"/>
  <c r="Y81" i="99"/>
  <c r="Z81" i="99"/>
  <c r="AA81" i="99"/>
  <c r="AB81" i="99"/>
  <c r="W82" i="99"/>
  <c r="X82" i="99"/>
  <c r="Y82" i="99"/>
  <c r="Z82" i="99"/>
  <c r="AA82" i="99"/>
  <c r="AB82" i="99"/>
  <c r="W83" i="99"/>
  <c r="X83" i="99"/>
  <c r="Y83" i="99"/>
  <c r="Z83" i="99"/>
  <c r="AA83" i="99"/>
  <c r="AB83" i="99"/>
  <c r="W84" i="99"/>
  <c r="X84" i="99"/>
  <c r="Y84" i="99"/>
  <c r="Z84" i="99"/>
  <c r="AA84" i="99"/>
  <c r="AB84" i="99"/>
  <c r="X5" i="99"/>
  <c r="Y5" i="99"/>
  <c r="Z5" i="99"/>
  <c r="AA5" i="99"/>
  <c r="AB5" i="99"/>
  <c r="W5" i="99"/>
  <c r="S6" i="99"/>
  <c r="T6" i="99"/>
  <c r="U6" i="99"/>
  <c r="V6" i="99"/>
  <c r="S7" i="99"/>
  <c r="T7" i="99"/>
  <c r="U7" i="99"/>
  <c r="V7" i="99"/>
  <c r="S8" i="99"/>
  <c r="T8" i="99"/>
  <c r="U8" i="99"/>
  <c r="V8" i="99"/>
  <c r="S9" i="99"/>
  <c r="T9" i="99"/>
  <c r="U9" i="99"/>
  <c r="V9" i="99"/>
  <c r="S10" i="99"/>
  <c r="T10" i="99"/>
  <c r="U10" i="99"/>
  <c r="V10" i="99"/>
  <c r="S11" i="99"/>
  <c r="T11" i="99"/>
  <c r="U11" i="99"/>
  <c r="V11" i="99"/>
  <c r="S12" i="99"/>
  <c r="T12" i="99"/>
  <c r="U12" i="99"/>
  <c r="V12" i="99"/>
  <c r="S13" i="99"/>
  <c r="T13" i="99"/>
  <c r="U13" i="99"/>
  <c r="V13" i="99"/>
  <c r="S14" i="99"/>
  <c r="T14" i="99"/>
  <c r="U14" i="99"/>
  <c r="V14" i="99"/>
  <c r="S15" i="99"/>
  <c r="T15" i="99"/>
  <c r="U15" i="99"/>
  <c r="V15" i="99"/>
  <c r="S16" i="99"/>
  <c r="T16" i="99"/>
  <c r="U16" i="99"/>
  <c r="V16" i="99"/>
  <c r="S17" i="99"/>
  <c r="T17" i="99"/>
  <c r="U17" i="99"/>
  <c r="V17" i="99"/>
  <c r="S18" i="99"/>
  <c r="T18" i="99"/>
  <c r="U18" i="99"/>
  <c r="V18" i="99"/>
  <c r="S19" i="99"/>
  <c r="T19" i="99"/>
  <c r="U19" i="99"/>
  <c r="V19" i="99"/>
  <c r="S20" i="99"/>
  <c r="T20" i="99"/>
  <c r="U20" i="99"/>
  <c r="V20" i="99"/>
  <c r="S21" i="99"/>
  <c r="T21" i="99"/>
  <c r="U21" i="99"/>
  <c r="V21" i="99"/>
  <c r="S22" i="99"/>
  <c r="T22" i="99"/>
  <c r="U22" i="99"/>
  <c r="V22" i="99"/>
  <c r="S23" i="99"/>
  <c r="T23" i="99"/>
  <c r="U23" i="99"/>
  <c r="V23" i="99"/>
  <c r="S24" i="99"/>
  <c r="T24" i="99"/>
  <c r="U24" i="99"/>
  <c r="V24" i="99"/>
  <c r="S25" i="99"/>
  <c r="T25" i="99"/>
  <c r="U25" i="99"/>
  <c r="V25" i="99"/>
  <c r="M6" i="100" s="1"/>
  <c r="Y6" i="100" s="1"/>
  <c r="S26" i="99"/>
  <c r="T26" i="99"/>
  <c r="U26" i="99"/>
  <c r="V26" i="99"/>
  <c r="S27" i="99"/>
  <c r="T27" i="99"/>
  <c r="U27" i="99"/>
  <c r="V27" i="99"/>
  <c r="S28" i="99"/>
  <c r="T28" i="99"/>
  <c r="U28" i="99"/>
  <c r="V28" i="99"/>
  <c r="S29" i="99"/>
  <c r="T29" i="99"/>
  <c r="U29" i="99"/>
  <c r="V29" i="99"/>
  <c r="S30" i="99"/>
  <c r="T30" i="99"/>
  <c r="U30" i="99"/>
  <c r="V30" i="99"/>
  <c r="S31" i="99"/>
  <c r="T31" i="99"/>
  <c r="U31" i="99"/>
  <c r="V31" i="99"/>
  <c r="S32" i="99"/>
  <c r="T32" i="99"/>
  <c r="U32" i="99"/>
  <c r="V32" i="99"/>
  <c r="S33" i="99"/>
  <c r="T33" i="99"/>
  <c r="U33" i="99"/>
  <c r="V33" i="99"/>
  <c r="S34" i="99"/>
  <c r="T34" i="99"/>
  <c r="U34" i="99"/>
  <c r="V34" i="99"/>
  <c r="S35" i="99"/>
  <c r="T35" i="99"/>
  <c r="U35" i="99"/>
  <c r="V35" i="99"/>
  <c r="S36" i="99"/>
  <c r="T36" i="99"/>
  <c r="U36" i="99"/>
  <c r="V36" i="99"/>
  <c r="S37" i="99"/>
  <c r="T37" i="99"/>
  <c r="U37" i="99"/>
  <c r="V37" i="99"/>
  <c r="S38" i="99"/>
  <c r="T38" i="99"/>
  <c r="U38" i="99"/>
  <c r="V38" i="99"/>
  <c r="S39" i="99"/>
  <c r="T39" i="99"/>
  <c r="U39" i="99"/>
  <c r="V39" i="99"/>
  <c r="S40" i="99"/>
  <c r="T40" i="99"/>
  <c r="U40" i="99"/>
  <c r="V40" i="99"/>
  <c r="S41" i="99"/>
  <c r="T41" i="99"/>
  <c r="U41" i="99"/>
  <c r="V41" i="99"/>
  <c r="S42" i="99"/>
  <c r="T42" i="99"/>
  <c r="U42" i="99"/>
  <c r="V42" i="99"/>
  <c r="S43" i="99"/>
  <c r="T43" i="99"/>
  <c r="U43" i="99"/>
  <c r="V43" i="99"/>
  <c r="S44" i="99"/>
  <c r="T44" i="99"/>
  <c r="U44" i="99"/>
  <c r="V44" i="99"/>
  <c r="S45" i="99"/>
  <c r="T45" i="99"/>
  <c r="U45" i="99"/>
  <c r="V45" i="99"/>
  <c r="S46" i="99"/>
  <c r="T46" i="99"/>
  <c r="U46" i="99"/>
  <c r="V46" i="99"/>
  <c r="S47" i="99"/>
  <c r="T47" i="99"/>
  <c r="U47" i="99"/>
  <c r="V47" i="99"/>
  <c r="S48" i="99"/>
  <c r="T48" i="99"/>
  <c r="U48" i="99"/>
  <c r="V48" i="99"/>
  <c r="S49" i="99"/>
  <c r="T49" i="99"/>
  <c r="U49" i="99"/>
  <c r="V49" i="99"/>
  <c r="S50" i="99"/>
  <c r="T50" i="99"/>
  <c r="U50" i="99"/>
  <c r="V50" i="99"/>
  <c r="S51" i="99"/>
  <c r="T51" i="99"/>
  <c r="U51" i="99"/>
  <c r="V51" i="99"/>
  <c r="S52" i="99"/>
  <c r="T52" i="99"/>
  <c r="U52" i="99"/>
  <c r="V52" i="99"/>
  <c r="S53" i="99"/>
  <c r="T53" i="99"/>
  <c r="U53" i="99"/>
  <c r="V53" i="99"/>
  <c r="S54" i="99"/>
  <c r="T54" i="99"/>
  <c r="U54" i="99"/>
  <c r="V54" i="99"/>
  <c r="S55" i="99"/>
  <c r="T55" i="99"/>
  <c r="U55" i="99"/>
  <c r="V55" i="99"/>
  <c r="S56" i="99"/>
  <c r="T56" i="99"/>
  <c r="U56" i="99"/>
  <c r="V56" i="99"/>
  <c r="S57" i="99"/>
  <c r="T57" i="99"/>
  <c r="U57" i="99"/>
  <c r="V57" i="99"/>
  <c r="S58" i="99"/>
  <c r="T58" i="99"/>
  <c r="U58" i="99"/>
  <c r="V58" i="99"/>
  <c r="S59" i="99"/>
  <c r="T59" i="99"/>
  <c r="U59" i="99"/>
  <c r="V59" i="99"/>
  <c r="S60" i="99"/>
  <c r="T60" i="99"/>
  <c r="U60" i="99"/>
  <c r="V60" i="99"/>
  <c r="S61" i="99"/>
  <c r="T61" i="99"/>
  <c r="U61" i="99"/>
  <c r="V61" i="99"/>
  <c r="S62" i="99"/>
  <c r="T62" i="99"/>
  <c r="U62" i="99"/>
  <c r="V62" i="99"/>
  <c r="S63" i="99"/>
  <c r="T63" i="99"/>
  <c r="U63" i="99"/>
  <c r="V63" i="99"/>
  <c r="S64" i="99"/>
  <c r="T64" i="99"/>
  <c r="U64" i="99"/>
  <c r="V64" i="99"/>
  <c r="S65" i="99"/>
  <c r="T65" i="99"/>
  <c r="U65" i="99"/>
  <c r="V65" i="99"/>
  <c r="S66" i="99"/>
  <c r="T66" i="99"/>
  <c r="U66" i="99"/>
  <c r="V66" i="99"/>
  <c r="S67" i="99"/>
  <c r="T67" i="99"/>
  <c r="U67" i="99"/>
  <c r="V67" i="99"/>
  <c r="S68" i="99"/>
  <c r="T68" i="99"/>
  <c r="U68" i="99"/>
  <c r="V68" i="99"/>
  <c r="S69" i="99"/>
  <c r="T69" i="99"/>
  <c r="U69" i="99"/>
  <c r="V69" i="99"/>
  <c r="S70" i="99"/>
  <c r="T70" i="99"/>
  <c r="U70" i="99"/>
  <c r="V70" i="99"/>
  <c r="S71" i="99"/>
  <c r="T71" i="99"/>
  <c r="U71" i="99"/>
  <c r="V71" i="99"/>
  <c r="S72" i="99"/>
  <c r="T72" i="99"/>
  <c r="U72" i="99"/>
  <c r="V72" i="99"/>
  <c r="S73" i="99"/>
  <c r="T73" i="99"/>
  <c r="U73" i="99"/>
  <c r="V73" i="99"/>
  <c r="S74" i="99"/>
  <c r="T74" i="99"/>
  <c r="U74" i="99"/>
  <c r="V74" i="99"/>
  <c r="S75" i="99"/>
  <c r="T75" i="99"/>
  <c r="U75" i="99"/>
  <c r="V75" i="99"/>
  <c r="S76" i="99"/>
  <c r="T76" i="99"/>
  <c r="U76" i="99"/>
  <c r="V76" i="99"/>
  <c r="S77" i="99"/>
  <c r="T77" i="99"/>
  <c r="U77" i="99"/>
  <c r="V77" i="99"/>
  <c r="S78" i="99"/>
  <c r="T78" i="99"/>
  <c r="U78" i="99"/>
  <c r="V78" i="99"/>
  <c r="S79" i="99"/>
  <c r="T79" i="99"/>
  <c r="U79" i="99"/>
  <c r="V79" i="99"/>
  <c r="S80" i="99"/>
  <c r="T80" i="99"/>
  <c r="U80" i="99"/>
  <c r="V80" i="99"/>
  <c r="S81" i="99"/>
  <c r="T81" i="99"/>
  <c r="U81" i="99"/>
  <c r="V81" i="99"/>
  <c r="S82" i="99"/>
  <c r="T82" i="99"/>
  <c r="U82" i="99"/>
  <c r="V82" i="99"/>
  <c r="S83" i="99"/>
  <c r="T83" i="99"/>
  <c r="U83" i="99"/>
  <c r="V83" i="99"/>
  <c r="S84" i="99"/>
  <c r="T84" i="99"/>
  <c r="U84" i="99"/>
  <c r="V84" i="99"/>
  <c r="T5" i="99"/>
  <c r="U5" i="99"/>
  <c r="V5" i="99"/>
  <c r="S5" i="99"/>
  <c r="P6" i="99"/>
  <c r="Q6" i="99"/>
  <c r="R6" i="99"/>
  <c r="P7" i="99"/>
  <c r="Q7" i="99"/>
  <c r="R7" i="99"/>
  <c r="P8" i="99"/>
  <c r="Q8" i="99"/>
  <c r="R8" i="99"/>
  <c r="P9" i="99"/>
  <c r="Q9" i="99"/>
  <c r="R9" i="99"/>
  <c r="P10" i="99"/>
  <c r="Q10" i="99"/>
  <c r="R10" i="99"/>
  <c r="P11" i="99"/>
  <c r="Q11" i="99"/>
  <c r="R11" i="99"/>
  <c r="P12" i="99"/>
  <c r="Q12" i="99"/>
  <c r="R12" i="99"/>
  <c r="P13" i="99"/>
  <c r="Q13" i="99"/>
  <c r="R13" i="99"/>
  <c r="P14" i="99"/>
  <c r="Q14" i="99"/>
  <c r="R14" i="99"/>
  <c r="P15" i="99"/>
  <c r="Q15" i="99"/>
  <c r="R15" i="99"/>
  <c r="P16" i="99"/>
  <c r="Q16" i="99"/>
  <c r="R16" i="99"/>
  <c r="P17" i="99"/>
  <c r="Q17" i="99"/>
  <c r="R17" i="99"/>
  <c r="P18" i="99"/>
  <c r="Q18" i="99"/>
  <c r="R18" i="99"/>
  <c r="P19" i="99"/>
  <c r="Q19" i="99"/>
  <c r="R19" i="99"/>
  <c r="P20" i="99"/>
  <c r="Q20" i="99"/>
  <c r="R20" i="99"/>
  <c r="P21" i="99"/>
  <c r="Q21" i="99"/>
  <c r="R21" i="99"/>
  <c r="P22" i="99"/>
  <c r="Q22" i="99"/>
  <c r="R22" i="99"/>
  <c r="P23" i="99"/>
  <c r="Q23" i="99"/>
  <c r="R23" i="99"/>
  <c r="P24" i="99"/>
  <c r="Q24" i="99"/>
  <c r="R24" i="99"/>
  <c r="P25" i="99"/>
  <c r="E6" i="100" s="1"/>
  <c r="Q25" i="99"/>
  <c r="F6" i="100" s="1"/>
  <c r="R25" i="99"/>
  <c r="G6" i="100" s="1"/>
  <c r="P26" i="99"/>
  <c r="Q26" i="99"/>
  <c r="R26" i="99"/>
  <c r="P27" i="99"/>
  <c r="Q27" i="99"/>
  <c r="R27" i="99"/>
  <c r="P28" i="99"/>
  <c r="Q28" i="99"/>
  <c r="R28" i="99"/>
  <c r="P29" i="99"/>
  <c r="Q29" i="99"/>
  <c r="R29" i="99"/>
  <c r="P30" i="99"/>
  <c r="Q30" i="99"/>
  <c r="R30" i="99"/>
  <c r="P31" i="99"/>
  <c r="Q31" i="99"/>
  <c r="R31" i="99"/>
  <c r="P32" i="99"/>
  <c r="Q32" i="99"/>
  <c r="R32" i="99"/>
  <c r="P33" i="99"/>
  <c r="Q33" i="99"/>
  <c r="R33" i="99"/>
  <c r="P34" i="99"/>
  <c r="Q34" i="99"/>
  <c r="R34" i="99"/>
  <c r="P35" i="99"/>
  <c r="Q35" i="99"/>
  <c r="R35" i="99"/>
  <c r="P36" i="99"/>
  <c r="Q36" i="99"/>
  <c r="R36" i="99"/>
  <c r="P37" i="99"/>
  <c r="Q37" i="99"/>
  <c r="R37" i="99"/>
  <c r="P38" i="99"/>
  <c r="Q38" i="99"/>
  <c r="R38" i="99"/>
  <c r="P39" i="99"/>
  <c r="Q39" i="99"/>
  <c r="R39" i="99"/>
  <c r="P40" i="99"/>
  <c r="Q40" i="99"/>
  <c r="R40" i="99"/>
  <c r="P41" i="99"/>
  <c r="Q41" i="99"/>
  <c r="R41" i="99"/>
  <c r="P42" i="99"/>
  <c r="Q42" i="99"/>
  <c r="R42" i="99"/>
  <c r="P43" i="99"/>
  <c r="Q43" i="99"/>
  <c r="R43" i="99"/>
  <c r="P44" i="99"/>
  <c r="Q44" i="99"/>
  <c r="R44" i="99"/>
  <c r="P45" i="99"/>
  <c r="Q45" i="99"/>
  <c r="R45" i="99"/>
  <c r="P46" i="99"/>
  <c r="Q46" i="99"/>
  <c r="R46" i="99"/>
  <c r="P47" i="99"/>
  <c r="Q47" i="99"/>
  <c r="R47" i="99"/>
  <c r="P48" i="99"/>
  <c r="Q48" i="99"/>
  <c r="R48" i="99"/>
  <c r="P49" i="99"/>
  <c r="Q49" i="99"/>
  <c r="R49" i="99"/>
  <c r="P50" i="99"/>
  <c r="Q50" i="99"/>
  <c r="R50" i="99"/>
  <c r="P51" i="99"/>
  <c r="Q51" i="99"/>
  <c r="R51" i="99"/>
  <c r="P52" i="99"/>
  <c r="Q52" i="99"/>
  <c r="R52" i="99"/>
  <c r="P53" i="99"/>
  <c r="Q53" i="99"/>
  <c r="R53" i="99"/>
  <c r="P54" i="99"/>
  <c r="Q54" i="99"/>
  <c r="R54" i="99"/>
  <c r="P55" i="99"/>
  <c r="Q55" i="99"/>
  <c r="R55" i="99"/>
  <c r="P56" i="99"/>
  <c r="Q56" i="99"/>
  <c r="R56" i="99"/>
  <c r="P57" i="99"/>
  <c r="Q57" i="99"/>
  <c r="R57" i="99"/>
  <c r="P58" i="99"/>
  <c r="Q58" i="99"/>
  <c r="R58" i="99"/>
  <c r="P59" i="99"/>
  <c r="Q59" i="99"/>
  <c r="R59" i="99"/>
  <c r="P60" i="99"/>
  <c r="Q60" i="99"/>
  <c r="R60" i="99"/>
  <c r="P61" i="99"/>
  <c r="Q61" i="99"/>
  <c r="R61" i="99"/>
  <c r="P62" i="99"/>
  <c r="Q62" i="99"/>
  <c r="R62" i="99"/>
  <c r="P63" i="99"/>
  <c r="Q63" i="99"/>
  <c r="R63" i="99"/>
  <c r="P64" i="99"/>
  <c r="Q64" i="99"/>
  <c r="R64" i="99"/>
  <c r="P65" i="99"/>
  <c r="Q65" i="99"/>
  <c r="R65" i="99"/>
  <c r="P66" i="99"/>
  <c r="Q66" i="99"/>
  <c r="R66" i="99"/>
  <c r="P67" i="99"/>
  <c r="Q67" i="99"/>
  <c r="R67" i="99"/>
  <c r="P68" i="99"/>
  <c r="Q68" i="99"/>
  <c r="R68" i="99"/>
  <c r="P69" i="99"/>
  <c r="Q69" i="99"/>
  <c r="R69" i="99"/>
  <c r="P70" i="99"/>
  <c r="Q70" i="99"/>
  <c r="R70" i="99"/>
  <c r="P71" i="99"/>
  <c r="Q71" i="99"/>
  <c r="R71" i="99"/>
  <c r="P72" i="99"/>
  <c r="Q72" i="99"/>
  <c r="R72" i="99"/>
  <c r="P73" i="99"/>
  <c r="Q73" i="99"/>
  <c r="R73" i="99"/>
  <c r="P74" i="99"/>
  <c r="Q74" i="99"/>
  <c r="R74" i="99"/>
  <c r="P75" i="99"/>
  <c r="Q75" i="99"/>
  <c r="R75" i="99"/>
  <c r="P76" i="99"/>
  <c r="Q76" i="99"/>
  <c r="R76" i="99"/>
  <c r="P77" i="99"/>
  <c r="Q77" i="99"/>
  <c r="R77" i="99"/>
  <c r="P78" i="99"/>
  <c r="Q78" i="99"/>
  <c r="R78" i="99"/>
  <c r="P79" i="99"/>
  <c r="Q79" i="99"/>
  <c r="R79" i="99"/>
  <c r="P80" i="99"/>
  <c r="Q80" i="99"/>
  <c r="R80" i="99"/>
  <c r="P81" i="99"/>
  <c r="Q81" i="99"/>
  <c r="R81" i="99"/>
  <c r="P82" i="99"/>
  <c r="Q82" i="99"/>
  <c r="R82" i="99"/>
  <c r="P83" i="99"/>
  <c r="Q83" i="99"/>
  <c r="R83" i="99"/>
  <c r="P84" i="99"/>
  <c r="Q84" i="99"/>
  <c r="R84" i="99"/>
  <c r="R5" i="99"/>
  <c r="Q5" i="99"/>
  <c r="P5" i="99"/>
  <c r="BE12" i="100" l="1"/>
  <c r="BF12" i="100"/>
  <c r="BG12" i="100"/>
  <c r="BE20" i="100"/>
  <c r="BF20" i="100"/>
  <c r="BG20" i="100"/>
  <c r="BF28" i="100"/>
  <c r="BE28" i="100"/>
  <c r="BG28" i="100"/>
  <c r="BF26" i="100"/>
  <c r="BE26" i="100"/>
  <c r="BH26" i="100" s="1"/>
  <c r="BG26" i="100"/>
  <c r="BE13" i="100"/>
  <c r="BG13" i="100"/>
  <c r="BF13" i="100"/>
  <c r="BG25" i="100"/>
  <c r="BF25" i="100"/>
  <c r="BE25" i="100"/>
  <c r="BH25" i="100" s="1"/>
  <c r="BE11" i="100"/>
  <c r="BH11" i="100" s="1"/>
  <c r="BG11" i="100"/>
  <c r="BF11" i="100"/>
  <c r="BE19" i="100"/>
  <c r="BG19" i="100"/>
  <c r="BF19" i="100"/>
  <c r="BG27" i="100"/>
  <c r="BE27" i="100"/>
  <c r="BF27" i="100"/>
  <c r="BF14" i="100"/>
  <c r="BG14" i="100"/>
  <c r="BE14" i="100"/>
  <c r="BH14" i="100" s="1"/>
  <c r="BF22" i="100"/>
  <c r="BE22" i="100"/>
  <c r="BG22" i="100"/>
  <c r="BG29" i="100"/>
  <c r="BE29" i="100"/>
  <c r="BH29" i="100" s="1"/>
  <c r="BF29" i="100"/>
  <c r="BI14" i="100"/>
  <c r="BI20" i="100"/>
  <c r="BI11" i="100"/>
  <c r="BI27" i="100"/>
  <c r="BE8" i="100"/>
  <c r="BF8" i="100"/>
  <c r="BG8" i="100"/>
  <c r="BF16" i="100"/>
  <c r="BE16" i="100"/>
  <c r="BG16" i="100"/>
  <c r="BE24" i="100"/>
  <c r="BH24" i="100" s="1"/>
  <c r="BF24" i="100"/>
  <c r="BG24" i="100"/>
  <c r="BF32" i="100"/>
  <c r="BE32" i="100"/>
  <c r="BH32" i="100" s="1"/>
  <c r="BG32" i="100"/>
  <c r="BF9" i="100"/>
  <c r="BG9" i="100"/>
  <c r="BE9" i="100"/>
  <c r="BH9" i="100" s="1"/>
  <c r="BF17" i="100"/>
  <c r="BG17" i="100"/>
  <c r="BE17" i="100"/>
  <c r="BH17" i="100" s="1"/>
  <c r="BG7" i="100"/>
  <c r="BE7" i="100"/>
  <c r="BF7" i="100"/>
  <c r="BG15" i="100"/>
  <c r="BE15" i="100"/>
  <c r="BH15" i="100" s="1"/>
  <c r="BF15" i="100"/>
  <c r="BG23" i="100"/>
  <c r="BE23" i="100"/>
  <c r="BF23" i="100"/>
  <c r="BE31" i="100"/>
  <c r="BG31" i="100"/>
  <c r="BF31" i="100"/>
  <c r="BF10" i="100"/>
  <c r="BG10" i="100"/>
  <c r="BE10" i="100"/>
  <c r="BF18" i="100"/>
  <c r="BG18" i="100"/>
  <c r="BE18" i="100"/>
  <c r="BF30" i="100"/>
  <c r="BE30" i="100"/>
  <c r="BG30" i="100"/>
  <c r="BG21" i="100"/>
  <c r="BE21" i="100"/>
  <c r="BF21" i="100"/>
  <c r="BG33" i="100"/>
  <c r="BE33" i="100"/>
  <c r="BF33" i="100"/>
  <c r="BI15" i="100"/>
  <c r="BI31" i="100"/>
  <c r="BI22" i="100"/>
  <c r="BI9" i="100"/>
  <c r="BI25" i="100"/>
  <c r="BI12" i="100"/>
  <c r="BI28" i="100"/>
  <c r="AF6" i="100"/>
  <c r="AN6" i="100" s="1"/>
  <c r="N30" i="100"/>
  <c r="AG30" i="100" s="1"/>
  <c r="O6" i="100"/>
  <c r="N8" i="100"/>
  <c r="AH8" i="100" s="1"/>
  <c r="N24" i="100"/>
  <c r="AK24" i="100" s="1"/>
  <c r="N32" i="100"/>
  <c r="AG32" i="100" s="1"/>
  <c r="N17" i="100"/>
  <c r="AK17" i="100" s="1"/>
  <c r="N15" i="100"/>
  <c r="AK15" i="100" s="1"/>
  <c r="N31" i="100"/>
  <c r="AN31" i="100" s="1"/>
  <c r="N10" i="100"/>
  <c r="AN10" i="100" s="1"/>
  <c r="N18" i="100"/>
  <c r="AK18" i="100" s="1"/>
  <c r="N33" i="100"/>
  <c r="AN33" i="100" s="1"/>
  <c r="N16" i="100"/>
  <c r="AN16" i="100" s="1"/>
  <c r="N9" i="100"/>
  <c r="AH9" i="100" s="1"/>
  <c r="N7" i="100"/>
  <c r="AG7" i="100" s="1"/>
  <c r="N23" i="100"/>
  <c r="AI23" i="100" s="1"/>
  <c r="N21" i="100"/>
  <c r="AJ21" i="100" s="1"/>
  <c r="N12" i="100"/>
  <c r="AK12" i="100" s="1"/>
  <c r="N20" i="100"/>
  <c r="AG20" i="100" s="1"/>
  <c r="N28" i="100"/>
  <c r="AN28" i="100" s="1"/>
  <c r="N26" i="100"/>
  <c r="AH26" i="100" s="1"/>
  <c r="N13" i="100"/>
  <c r="AG13" i="100" s="1"/>
  <c r="N25" i="100"/>
  <c r="AN25" i="100" s="1"/>
  <c r="N11" i="100"/>
  <c r="AG11" i="100" s="1"/>
  <c r="N19" i="100"/>
  <c r="AN19" i="100" s="1"/>
  <c r="N27" i="100"/>
  <c r="AG27" i="100" s="1"/>
  <c r="N14" i="100"/>
  <c r="AH14" i="100" s="1"/>
  <c r="N22" i="100"/>
  <c r="AN22" i="100" s="1"/>
  <c r="N29" i="100"/>
  <c r="AI29" i="100" s="1"/>
  <c r="AC29" i="100"/>
  <c r="X6" i="100"/>
  <c r="M8" i="100"/>
  <c r="M24" i="100"/>
  <c r="Y24" i="100" s="1"/>
  <c r="M9" i="100"/>
  <c r="O9" i="100" s="1"/>
  <c r="M7" i="100"/>
  <c r="Y7" i="100" s="1"/>
  <c r="M23" i="100"/>
  <c r="X23" i="100" s="1"/>
  <c r="M10" i="100"/>
  <c r="O10" i="100" s="1"/>
  <c r="M21" i="100"/>
  <c r="M16" i="100"/>
  <c r="Y16" i="100" s="1"/>
  <c r="M32" i="100"/>
  <c r="M17" i="100"/>
  <c r="Y17" i="100" s="1"/>
  <c r="M15" i="100"/>
  <c r="M31" i="100"/>
  <c r="P31" i="100" s="1"/>
  <c r="M18" i="100"/>
  <c r="Y18" i="100" s="1"/>
  <c r="M30" i="100"/>
  <c r="M33" i="100"/>
  <c r="Y33" i="100" s="1"/>
  <c r="Q6" i="100"/>
  <c r="P6" i="100"/>
  <c r="M12" i="100"/>
  <c r="Y12" i="100" s="1"/>
  <c r="M20" i="100"/>
  <c r="M28" i="100"/>
  <c r="X28" i="100" s="1"/>
  <c r="M26" i="100"/>
  <c r="M13" i="100"/>
  <c r="Y13" i="100" s="1"/>
  <c r="M25" i="100"/>
  <c r="Y25" i="100" s="1"/>
  <c r="M11" i="100"/>
  <c r="Y11" i="100" s="1"/>
  <c r="M19" i="100"/>
  <c r="Y19" i="100" s="1"/>
  <c r="M27" i="100"/>
  <c r="Y27" i="100" s="1"/>
  <c r="M14" i="100"/>
  <c r="X14" i="100" s="1"/>
  <c r="M22" i="100"/>
  <c r="Y22" i="100" s="1"/>
  <c r="M29" i="100"/>
  <c r="Y29" i="100" s="1"/>
  <c r="I20" i="100"/>
  <c r="J20" i="100" s="1"/>
  <c r="K20" i="100" s="1"/>
  <c r="I26" i="100"/>
  <c r="J26" i="100" s="1"/>
  <c r="K26" i="100" s="1"/>
  <c r="I25" i="100"/>
  <c r="J25" i="100" s="1"/>
  <c r="K25" i="100" s="1"/>
  <c r="I19" i="100"/>
  <c r="J19" i="100" s="1"/>
  <c r="K19" i="100" s="1"/>
  <c r="I35" i="100"/>
  <c r="J35" i="100" s="1"/>
  <c r="I22" i="100"/>
  <c r="J22" i="100" s="1"/>
  <c r="K22" i="100" s="1"/>
  <c r="I8" i="100"/>
  <c r="J8" i="100" s="1"/>
  <c r="K8" i="100" s="1"/>
  <c r="I16" i="100"/>
  <c r="J16" i="100" s="1"/>
  <c r="K16" i="100" s="1"/>
  <c r="I24" i="100"/>
  <c r="J24" i="100" s="1"/>
  <c r="K24" i="100" s="1"/>
  <c r="I32" i="100"/>
  <c r="J32" i="100" s="1"/>
  <c r="K32" i="100" s="1"/>
  <c r="I9" i="100"/>
  <c r="J9" i="100" s="1"/>
  <c r="K9" i="100" s="1"/>
  <c r="I17" i="100"/>
  <c r="J17" i="100" s="1"/>
  <c r="K17" i="100" s="1"/>
  <c r="I7" i="100"/>
  <c r="J7" i="100" s="1"/>
  <c r="K7" i="100" s="1"/>
  <c r="I15" i="100"/>
  <c r="J15" i="100" s="1"/>
  <c r="K15" i="100" s="1"/>
  <c r="I23" i="100"/>
  <c r="J23" i="100" s="1"/>
  <c r="K23" i="100" s="1"/>
  <c r="I31" i="100"/>
  <c r="J31" i="100" s="1"/>
  <c r="K31" i="100" s="1"/>
  <c r="I10" i="100"/>
  <c r="J10" i="100" s="1"/>
  <c r="K10" i="100" s="1"/>
  <c r="I18" i="100"/>
  <c r="J18" i="100" s="1"/>
  <c r="K18" i="100" s="1"/>
  <c r="I30" i="100"/>
  <c r="J30" i="100" s="1"/>
  <c r="K30" i="100" s="1"/>
  <c r="I21" i="100"/>
  <c r="J21" i="100" s="1"/>
  <c r="K21" i="100" s="1"/>
  <c r="I33" i="100"/>
  <c r="J33" i="100" s="1"/>
  <c r="K33" i="100" s="1"/>
  <c r="I12" i="100"/>
  <c r="J12" i="100" s="1"/>
  <c r="K12" i="100" s="1"/>
  <c r="I28" i="100"/>
  <c r="J28" i="100" s="1"/>
  <c r="K28" i="100" s="1"/>
  <c r="I13" i="100"/>
  <c r="J13" i="100" s="1"/>
  <c r="K13" i="100" s="1"/>
  <c r="I11" i="100"/>
  <c r="J11" i="100" s="1"/>
  <c r="K11" i="100" s="1"/>
  <c r="I27" i="100"/>
  <c r="J27" i="100" s="1"/>
  <c r="K27" i="100" s="1"/>
  <c r="I14" i="100"/>
  <c r="J14" i="100" s="1"/>
  <c r="K14" i="100" s="1"/>
  <c r="I34" i="100"/>
  <c r="J34" i="100" s="1"/>
  <c r="I29" i="100"/>
  <c r="J29" i="100" s="1"/>
  <c r="K29" i="100" s="1"/>
  <c r="H6" i="100"/>
  <c r="L6" i="100" s="1"/>
  <c r="G12" i="100"/>
  <c r="E12" i="100"/>
  <c r="F12" i="100"/>
  <c r="F20" i="100"/>
  <c r="E20" i="100"/>
  <c r="G20" i="100"/>
  <c r="F28" i="100"/>
  <c r="G28" i="100"/>
  <c r="E28" i="100"/>
  <c r="F26" i="100"/>
  <c r="G26" i="100"/>
  <c r="E26" i="100"/>
  <c r="F13" i="100"/>
  <c r="E13" i="100"/>
  <c r="G13" i="100"/>
  <c r="G25" i="100"/>
  <c r="F25" i="100"/>
  <c r="E25" i="100"/>
  <c r="F11" i="100"/>
  <c r="G11" i="100"/>
  <c r="E11" i="100"/>
  <c r="F19" i="100"/>
  <c r="G19" i="100"/>
  <c r="E19" i="100"/>
  <c r="F27" i="100"/>
  <c r="G27" i="100"/>
  <c r="E27" i="100"/>
  <c r="F35" i="100"/>
  <c r="G35" i="100"/>
  <c r="E35" i="100"/>
  <c r="G14" i="100"/>
  <c r="E14" i="100"/>
  <c r="F14" i="100"/>
  <c r="G22" i="100"/>
  <c r="F22" i="100"/>
  <c r="E22" i="100"/>
  <c r="G34" i="100"/>
  <c r="F34" i="100"/>
  <c r="E34" i="100"/>
  <c r="F29" i="100"/>
  <c r="G29" i="100"/>
  <c r="E29" i="100"/>
  <c r="E8" i="100"/>
  <c r="G8" i="100"/>
  <c r="F8" i="100"/>
  <c r="F16" i="100"/>
  <c r="E16" i="100"/>
  <c r="G16" i="100"/>
  <c r="E24" i="100"/>
  <c r="G24" i="100"/>
  <c r="F24" i="100"/>
  <c r="E32" i="100"/>
  <c r="F32" i="100"/>
  <c r="G32" i="100"/>
  <c r="G9" i="100"/>
  <c r="E9" i="100"/>
  <c r="F9" i="100"/>
  <c r="G17" i="100"/>
  <c r="E17" i="100"/>
  <c r="F17" i="100"/>
  <c r="G7" i="100"/>
  <c r="E7" i="100"/>
  <c r="F7" i="100"/>
  <c r="G15" i="100"/>
  <c r="E15" i="100"/>
  <c r="F15" i="100"/>
  <c r="F23" i="100"/>
  <c r="G23" i="100"/>
  <c r="E23" i="100"/>
  <c r="G31" i="100"/>
  <c r="E31" i="100"/>
  <c r="F31" i="100"/>
  <c r="F10" i="100"/>
  <c r="G10" i="100"/>
  <c r="E10" i="100"/>
  <c r="G18" i="100"/>
  <c r="E18" i="100"/>
  <c r="F18" i="100"/>
  <c r="E30" i="100"/>
  <c r="F30" i="100"/>
  <c r="G30" i="100"/>
  <c r="E21" i="100"/>
  <c r="G21" i="100"/>
  <c r="F21" i="100"/>
  <c r="F33" i="100"/>
  <c r="E33" i="100"/>
  <c r="G33" i="100"/>
  <c r="M6" i="99"/>
  <c r="N6" i="99"/>
  <c r="O6" i="99"/>
  <c r="M7" i="99"/>
  <c r="N7" i="99"/>
  <c r="O7" i="99"/>
  <c r="M8" i="99"/>
  <c r="N8" i="99"/>
  <c r="O8" i="99"/>
  <c r="M9" i="99"/>
  <c r="N9" i="99"/>
  <c r="O9" i="99"/>
  <c r="M10" i="99"/>
  <c r="N10" i="99"/>
  <c r="O10" i="99"/>
  <c r="M11" i="99"/>
  <c r="N11" i="99"/>
  <c r="O11" i="99"/>
  <c r="M12" i="99"/>
  <c r="N12" i="99"/>
  <c r="O12" i="99"/>
  <c r="M13" i="99"/>
  <c r="N13" i="99"/>
  <c r="O13" i="99"/>
  <c r="M14" i="99"/>
  <c r="N14" i="99"/>
  <c r="O14" i="99"/>
  <c r="M15" i="99"/>
  <c r="N15" i="99"/>
  <c r="O15" i="99"/>
  <c r="M16" i="99"/>
  <c r="N16" i="99"/>
  <c r="O16" i="99"/>
  <c r="M17" i="99"/>
  <c r="N17" i="99"/>
  <c r="O17" i="99"/>
  <c r="M18" i="99"/>
  <c r="N18" i="99"/>
  <c r="O18" i="99"/>
  <c r="M19" i="99"/>
  <c r="N19" i="99"/>
  <c r="O19" i="99"/>
  <c r="M20" i="99"/>
  <c r="N20" i="99"/>
  <c r="O20" i="99"/>
  <c r="M21" i="99"/>
  <c r="N21" i="99"/>
  <c r="O21" i="99"/>
  <c r="M22" i="99"/>
  <c r="N22" i="99"/>
  <c r="O22" i="99"/>
  <c r="M23" i="99"/>
  <c r="N23" i="99"/>
  <c r="O23" i="99"/>
  <c r="M24" i="99"/>
  <c r="N24" i="99"/>
  <c r="O24" i="99"/>
  <c r="M25" i="99"/>
  <c r="N25" i="99"/>
  <c r="O25" i="99"/>
  <c r="M26" i="99"/>
  <c r="N26" i="99"/>
  <c r="O26" i="99"/>
  <c r="M27" i="99"/>
  <c r="N27" i="99"/>
  <c r="O27" i="99"/>
  <c r="M28" i="99"/>
  <c r="N28" i="99"/>
  <c r="O28" i="99"/>
  <c r="M29" i="99"/>
  <c r="N29" i="99"/>
  <c r="O29" i="99"/>
  <c r="M30" i="99"/>
  <c r="N30" i="99"/>
  <c r="O30" i="99"/>
  <c r="M31" i="99"/>
  <c r="N31" i="99"/>
  <c r="O31" i="99"/>
  <c r="M32" i="99"/>
  <c r="N32" i="99"/>
  <c r="O32" i="99"/>
  <c r="M33" i="99"/>
  <c r="N33" i="99"/>
  <c r="O33" i="99"/>
  <c r="M34" i="99"/>
  <c r="N34" i="99"/>
  <c r="O34" i="99"/>
  <c r="M35" i="99"/>
  <c r="N35" i="99"/>
  <c r="O35" i="99"/>
  <c r="M36" i="99"/>
  <c r="N36" i="99"/>
  <c r="O36" i="99"/>
  <c r="M37" i="99"/>
  <c r="N37" i="99"/>
  <c r="O37" i="99"/>
  <c r="M38" i="99"/>
  <c r="N38" i="99"/>
  <c r="O38" i="99"/>
  <c r="M39" i="99"/>
  <c r="N39" i="99"/>
  <c r="O39" i="99"/>
  <c r="M40" i="99"/>
  <c r="N40" i="99"/>
  <c r="O40" i="99"/>
  <c r="M41" i="99"/>
  <c r="N41" i="99"/>
  <c r="O41" i="99"/>
  <c r="M42" i="99"/>
  <c r="N42" i="99"/>
  <c r="O42" i="99"/>
  <c r="M43" i="99"/>
  <c r="N43" i="99"/>
  <c r="O43" i="99"/>
  <c r="M44" i="99"/>
  <c r="N44" i="99"/>
  <c r="O44" i="99"/>
  <c r="M45" i="99"/>
  <c r="N45" i="99"/>
  <c r="O45" i="99"/>
  <c r="M46" i="99"/>
  <c r="N46" i="99"/>
  <c r="O46" i="99"/>
  <c r="M47" i="99"/>
  <c r="N47" i="99"/>
  <c r="O47" i="99"/>
  <c r="M48" i="99"/>
  <c r="N48" i="99"/>
  <c r="O48" i="99"/>
  <c r="M49" i="99"/>
  <c r="N49" i="99"/>
  <c r="O49" i="99"/>
  <c r="M50" i="99"/>
  <c r="N50" i="99"/>
  <c r="O50" i="99"/>
  <c r="M51" i="99"/>
  <c r="N51" i="99"/>
  <c r="O51" i="99"/>
  <c r="M52" i="99"/>
  <c r="N52" i="99"/>
  <c r="O52" i="99"/>
  <c r="M53" i="99"/>
  <c r="N53" i="99"/>
  <c r="O53" i="99"/>
  <c r="M54" i="99"/>
  <c r="N54" i="99"/>
  <c r="O54" i="99"/>
  <c r="M55" i="99"/>
  <c r="N55" i="99"/>
  <c r="O55" i="99"/>
  <c r="M56" i="99"/>
  <c r="N56" i="99"/>
  <c r="O56" i="99"/>
  <c r="M57" i="99"/>
  <c r="N57" i="99"/>
  <c r="O57" i="99"/>
  <c r="M58" i="99"/>
  <c r="N58" i="99"/>
  <c r="O58" i="99"/>
  <c r="M59" i="99"/>
  <c r="N59" i="99"/>
  <c r="O59" i="99"/>
  <c r="M60" i="99"/>
  <c r="N60" i="99"/>
  <c r="O60" i="99"/>
  <c r="M61" i="99"/>
  <c r="N61" i="99"/>
  <c r="O61" i="99"/>
  <c r="M62" i="99"/>
  <c r="N62" i="99"/>
  <c r="O62" i="99"/>
  <c r="M63" i="99"/>
  <c r="N63" i="99"/>
  <c r="O63" i="99"/>
  <c r="M64" i="99"/>
  <c r="N64" i="99"/>
  <c r="O64" i="99"/>
  <c r="M65" i="99"/>
  <c r="N65" i="99"/>
  <c r="O65" i="99"/>
  <c r="M66" i="99"/>
  <c r="N66" i="99"/>
  <c r="O66" i="99"/>
  <c r="M67" i="99"/>
  <c r="N67" i="99"/>
  <c r="O67" i="99"/>
  <c r="M68" i="99"/>
  <c r="N68" i="99"/>
  <c r="O68" i="99"/>
  <c r="M69" i="99"/>
  <c r="N69" i="99"/>
  <c r="O69" i="99"/>
  <c r="M70" i="99"/>
  <c r="N70" i="99"/>
  <c r="O70" i="99"/>
  <c r="M71" i="99"/>
  <c r="N71" i="99"/>
  <c r="O71" i="99"/>
  <c r="M72" i="99"/>
  <c r="N72" i="99"/>
  <c r="O72" i="99"/>
  <c r="M73" i="99"/>
  <c r="N73" i="99"/>
  <c r="O73" i="99"/>
  <c r="M74" i="99"/>
  <c r="N74" i="99"/>
  <c r="O74" i="99"/>
  <c r="M75" i="99"/>
  <c r="N75" i="99"/>
  <c r="O75" i="99"/>
  <c r="M76" i="99"/>
  <c r="N76" i="99"/>
  <c r="O76" i="99"/>
  <c r="M77" i="99"/>
  <c r="N77" i="99"/>
  <c r="O77" i="99"/>
  <c r="M78" i="99"/>
  <c r="N78" i="99"/>
  <c r="O78" i="99"/>
  <c r="M79" i="99"/>
  <c r="N79" i="99"/>
  <c r="O79" i="99"/>
  <c r="M80" i="99"/>
  <c r="N80" i="99"/>
  <c r="O80" i="99"/>
  <c r="M81" i="99"/>
  <c r="N81" i="99"/>
  <c r="O81" i="99"/>
  <c r="M82" i="99"/>
  <c r="N82" i="99"/>
  <c r="O82" i="99"/>
  <c r="M83" i="99"/>
  <c r="N83" i="99"/>
  <c r="O83" i="99"/>
  <c r="M84" i="99"/>
  <c r="N84" i="99"/>
  <c r="O84" i="99"/>
  <c r="N5" i="99"/>
  <c r="O5" i="99"/>
  <c r="M5" i="99"/>
  <c r="BH33" i="100" l="1"/>
  <c r="BH18" i="100"/>
  <c r="BH31" i="100"/>
  <c r="BH7" i="100"/>
  <c r="BH22" i="100"/>
  <c r="BH28" i="100"/>
  <c r="BH20" i="100"/>
  <c r="BH30" i="100"/>
  <c r="BH23" i="100"/>
  <c r="BH27" i="100"/>
  <c r="BH19" i="100"/>
  <c r="BH21" i="100"/>
  <c r="BH10" i="100"/>
  <c r="BH16" i="100"/>
  <c r="BH8" i="100"/>
  <c r="BH13" i="100"/>
  <c r="BH12" i="100"/>
  <c r="AC24" i="100"/>
  <c r="AE25" i="100"/>
  <c r="AC7" i="100"/>
  <c r="AC14" i="100"/>
  <c r="AE26" i="100"/>
  <c r="AE18" i="100"/>
  <c r="AE20" i="100"/>
  <c r="AC16" i="100"/>
  <c r="AE17" i="100"/>
  <c r="AI18" i="100"/>
  <c r="AE19" i="100"/>
  <c r="AD21" i="100"/>
  <c r="AC31" i="100"/>
  <c r="AH15" i="100"/>
  <c r="AG8" i="100"/>
  <c r="Y10" i="100"/>
  <c r="AK11" i="100"/>
  <c r="AK29" i="100"/>
  <c r="AG26" i="100"/>
  <c r="AJ7" i="100"/>
  <c r="AC22" i="100"/>
  <c r="AD27" i="100"/>
  <c r="AE11" i="100"/>
  <c r="AC13" i="100"/>
  <c r="AD28" i="100"/>
  <c r="AD12" i="100"/>
  <c r="AC23" i="100"/>
  <c r="AC9" i="100"/>
  <c r="AC33" i="100"/>
  <c r="AE10" i="100"/>
  <c r="AC15" i="100"/>
  <c r="AC32" i="100"/>
  <c r="AE8" i="100"/>
  <c r="AJ33" i="100"/>
  <c r="AK14" i="100"/>
  <c r="AK9" i="100"/>
  <c r="AK22" i="100"/>
  <c r="AH28" i="100"/>
  <c r="AG12" i="100"/>
  <c r="AK32" i="100"/>
  <c r="AK23" i="100"/>
  <c r="AH33" i="100"/>
  <c r="AK8" i="100"/>
  <c r="AJ27" i="100"/>
  <c r="AD29" i="100"/>
  <c r="AD22" i="100"/>
  <c r="AE14" i="100"/>
  <c r="AC27" i="100"/>
  <c r="AD19" i="100"/>
  <c r="AC11" i="100"/>
  <c r="AD25" i="100"/>
  <c r="AE13" i="100"/>
  <c r="AD26" i="100"/>
  <c r="AE28" i="100"/>
  <c r="AC20" i="100"/>
  <c r="AE12" i="100"/>
  <c r="AE21" i="100"/>
  <c r="AE23" i="100"/>
  <c r="AD7" i="100"/>
  <c r="AD9" i="100"/>
  <c r="AD16" i="100"/>
  <c r="AE33" i="100"/>
  <c r="AC18" i="100"/>
  <c r="AD10" i="100"/>
  <c r="AD31" i="100"/>
  <c r="AE15" i="100"/>
  <c r="AD17" i="100"/>
  <c r="AD32" i="100"/>
  <c r="AE24" i="100"/>
  <c r="AC8" i="100"/>
  <c r="AI15" i="100"/>
  <c r="AJ9" i="100"/>
  <c r="AJ29" i="100"/>
  <c r="AG22" i="100"/>
  <c r="AJ13" i="100"/>
  <c r="AG28" i="100"/>
  <c r="AG21" i="100"/>
  <c r="AJ31" i="100"/>
  <c r="AJ32" i="100"/>
  <c r="AH17" i="100"/>
  <c r="AE29" i="100"/>
  <c r="AE22" i="100"/>
  <c r="AD14" i="100"/>
  <c r="AE27" i="100"/>
  <c r="AC19" i="100"/>
  <c r="AD11" i="100"/>
  <c r="AC25" i="100"/>
  <c r="AD13" i="100"/>
  <c r="AC26" i="100"/>
  <c r="AF26" i="100" s="1"/>
  <c r="AC28" i="100"/>
  <c r="AD20" i="100"/>
  <c r="AC12" i="100"/>
  <c r="AC21" i="100"/>
  <c r="AD23" i="100"/>
  <c r="AE7" i="100"/>
  <c r="AE9" i="100"/>
  <c r="AE16" i="100"/>
  <c r="AD33" i="100"/>
  <c r="AD18" i="100"/>
  <c r="AC10" i="100"/>
  <c r="AE31" i="100"/>
  <c r="AD15" i="100"/>
  <c r="AC17" i="100"/>
  <c r="AE32" i="100"/>
  <c r="AD24" i="100"/>
  <c r="AF24" i="100" s="1"/>
  <c r="AD8" i="100"/>
  <c r="AG15" i="100"/>
  <c r="AI8" i="100"/>
  <c r="AG14" i="100"/>
  <c r="AJ19" i="100"/>
  <c r="AI13" i="100"/>
  <c r="AI20" i="100"/>
  <c r="AJ18" i="100"/>
  <c r="AH31" i="100"/>
  <c r="AJ17" i="100"/>
  <c r="X9" i="100"/>
  <c r="AE30" i="100"/>
  <c r="Y9" i="100"/>
  <c r="AJ14" i="100"/>
  <c r="AI27" i="100"/>
  <c r="AG19" i="100"/>
  <c r="AH19" i="100"/>
  <c r="AI11" i="100"/>
  <c r="AK25" i="100"/>
  <c r="AJ25" i="100"/>
  <c r="AK26" i="100"/>
  <c r="AJ26" i="100"/>
  <c r="Y28" i="100"/>
  <c r="AK20" i="100"/>
  <c r="AH20" i="100"/>
  <c r="AI12" i="100"/>
  <c r="Y21" i="100"/>
  <c r="AH21" i="100"/>
  <c r="AH18" i="100"/>
  <c r="AG10" i="100"/>
  <c r="AJ10" i="100"/>
  <c r="AI31" i="100"/>
  <c r="AI7" i="100"/>
  <c r="AI32" i="100"/>
  <c r="AJ24" i="100"/>
  <c r="AI24" i="100"/>
  <c r="AK30" i="100"/>
  <c r="Y23" i="100"/>
  <c r="AG17" i="100"/>
  <c r="AG16" i="100"/>
  <c r="AD30" i="100"/>
  <c r="AK33" i="100"/>
  <c r="AG33" i="100"/>
  <c r="AI9" i="100"/>
  <c r="AG29" i="100"/>
  <c r="AI22" i="100"/>
  <c r="Y14" i="100"/>
  <c r="AK19" i="100"/>
  <c r="AI25" i="100"/>
  <c r="AH25" i="100"/>
  <c r="AI26" i="100"/>
  <c r="AI28" i="100"/>
  <c r="Y20" i="100"/>
  <c r="AK21" i="100"/>
  <c r="AI10" i="100"/>
  <c r="AH10" i="100"/>
  <c r="AG31" i="100"/>
  <c r="AH7" i="100"/>
  <c r="AG24" i="100"/>
  <c r="Y30" i="100"/>
  <c r="AH23" i="100"/>
  <c r="AH16" i="100"/>
  <c r="AI16" i="100"/>
  <c r="AI30" i="100"/>
  <c r="AH30" i="100"/>
  <c r="R6" i="100"/>
  <c r="P8" i="100"/>
  <c r="AC30" i="100"/>
  <c r="AI33" i="100"/>
  <c r="AJ15" i="100"/>
  <c r="Y15" i="100"/>
  <c r="AG9" i="100"/>
  <c r="AJ8" i="100"/>
  <c r="Y8" i="100"/>
  <c r="AH29" i="100"/>
  <c r="AH22" i="100"/>
  <c r="AJ22" i="100"/>
  <c r="AI14" i="100"/>
  <c r="AK27" i="100"/>
  <c r="AH27" i="100"/>
  <c r="AI19" i="100"/>
  <c r="AH11" i="100"/>
  <c r="AJ11" i="100"/>
  <c r="AG25" i="100"/>
  <c r="AH13" i="100"/>
  <c r="AK13" i="100"/>
  <c r="Y26" i="100"/>
  <c r="AJ28" i="100"/>
  <c r="AK28" i="100"/>
  <c r="AJ20" i="100"/>
  <c r="AH12" i="100"/>
  <c r="AJ12" i="100"/>
  <c r="AI21" i="100"/>
  <c r="AG18" i="100"/>
  <c r="AK10" i="100"/>
  <c r="AK31" i="100"/>
  <c r="Y31" i="100"/>
  <c r="AK7" i="100"/>
  <c r="Y32" i="100"/>
  <c r="AH32" i="100"/>
  <c r="AH24" i="100"/>
  <c r="AJ30" i="100"/>
  <c r="AJ23" i="100"/>
  <c r="AG23" i="100"/>
  <c r="AI17" i="100"/>
  <c r="AK16" i="100"/>
  <c r="AJ16" i="100"/>
  <c r="O30" i="100"/>
  <c r="Q31" i="100"/>
  <c r="O21" i="100"/>
  <c r="P15" i="100"/>
  <c r="Q8" i="100"/>
  <c r="X25" i="100"/>
  <c r="Q21" i="100"/>
  <c r="P7" i="100"/>
  <c r="O29" i="100"/>
  <c r="O19" i="100"/>
  <c r="AB19" i="100"/>
  <c r="O26" i="100"/>
  <c r="P10" i="100"/>
  <c r="AB10" i="100"/>
  <c r="Q22" i="100"/>
  <c r="AB22" i="100"/>
  <c r="P11" i="100"/>
  <c r="O28" i="100"/>
  <c r="AB28" i="100"/>
  <c r="Q30" i="100"/>
  <c r="O31" i="100"/>
  <c r="AB31" i="100"/>
  <c r="O17" i="100"/>
  <c r="P23" i="100"/>
  <c r="P9" i="100"/>
  <c r="O8" i="100"/>
  <c r="X7" i="100"/>
  <c r="P27" i="100"/>
  <c r="O13" i="100"/>
  <c r="P12" i="100"/>
  <c r="O33" i="100"/>
  <c r="AB33" i="100"/>
  <c r="O16" i="100"/>
  <c r="AB16" i="100"/>
  <c r="Q15" i="100"/>
  <c r="O14" i="100"/>
  <c r="O25" i="100"/>
  <c r="AB25" i="100"/>
  <c r="O20" i="100"/>
  <c r="Q33" i="100"/>
  <c r="Q18" i="100"/>
  <c r="O15" i="100"/>
  <c r="O32" i="100"/>
  <c r="P21" i="100"/>
  <c r="O7" i="100"/>
  <c r="O24" i="100"/>
  <c r="X21" i="100"/>
  <c r="X33" i="100"/>
  <c r="X30" i="100"/>
  <c r="X31" i="100"/>
  <c r="X26" i="100"/>
  <c r="X10" i="100"/>
  <c r="Q16" i="100"/>
  <c r="X29" i="100"/>
  <c r="X13" i="100"/>
  <c r="X20" i="100"/>
  <c r="X18" i="100"/>
  <c r="X15" i="100"/>
  <c r="X24" i="100"/>
  <c r="X16" i="100"/>
  <c r="X8" i="100"/>
  <c r="X19" i="100"/>
  <c r="P33" i="100"/>
  <c r="Q17" i="100"/>
  <c r="P16" i="100"/>
  <c r="Q7" i="100"/>
  <c r="X22" i="100"/>
  <c r="X27" i="100"/>
  <c r="X11" i="100"/>
  <c r="X12" i="100"/>
  <c r="X17" i="100"/>
  <c r="X32" i="100"/>
  <c r="O18" i="100"/>
  <c r="P32" i="100"/>
  <c r="Q23" i="100"/>
  <c r="Q24" i="100"/>
  <c r="P30" i="100"/>
  <c r="P18" i="100"/>
  <c r="P17" i="100"/>
  <c r="Q32" i="100"/>
  <c r="Q10" i="100"/>
  <c r="O23" i="100"/>
  <c r="P24" i="100"/>
  <c r="Q29" i="100"/>
  <c r="P22" i="100"/>
  <c r="P14" i="100"/>
  <c r="Q27" i="100"/>
  <c r="P19" i="100"/>
  <c r="Q11" i="100"/>
  <c r="P25" i="100"/>
  <c r="P13" i="100"/>
  <c r="P26" i="100"/>
  <c r="Q28" i="100"/>
  <c r="Q20" i="100"/>
  <c r="Q12" i="100"/>
  <c r="Q9" i="100"/>
  <c r="P29" i="100"/>
  <c r="O22" i="100"/>
  <c r="Q14" i="100"/>
  <c r="O27" i="100"/>
  <c r="Q19" i="100"/>
  <c r="O11" i="100"/>
  <c r="Q25" i="100"/>
  <c r="Q13" i="100"/>
  <c r="Q26" i="100"/>
  <c r="P28" i="100"/>
  <c r="P20" i="100"/>
  <c r="O12" i="100"/>
  <c r="H29" i="100"/>
  <c r="L29" i="100" s="1"/>
  <c r="H35" i="100"/>
  <c r="H25" i="100"/>
  <c r="L25" i="100" s="1"/>
  <c r="H30" i="100"/>
  <c r="L30" i="100" s="1"/>
  <c r="H10" i="100"/>
  <c r="L10" i="100" s="1"/>
  <c r="H8" i="100"/>
  <c r="L8" i="100" s="1"/>
  <c r="H31" i="100"/>
  <c r="L31" i="100" s="1"/>
  <c r="H17" i="100"/>
  <c r="L17" i="100" s="1"/>
  <c r="H16" i="100"/>
  <c r="L16" i="100" s="1"/>
  <c r="H34" i="100"/>
  <c r="H27" i="100"/>
  <c r="L27" i="100" s="1"/>
  <c r="H21" i="100"/>
  <c r="L21" i="100" s="1"/>
  <c r="H12" i="100"/>
  <c r="L12" i="100" s="1"/>
  <c r="H18" i="100"/>
  <c r="L18" i="100" s="1"/>
  <c r="H23" i="100"/>
  <c r="L23" i="100" s="1"/>
  <c r="H15" i="100"/>
  <c r="L15" i="100" s="1"/>
  <c r="H24" i="100"/>
  <c r="L24" i="100" s="1"/>
  <c r="H11" i="100"/>
  <c r="L11" i="100" s="1"/>
  <c r="H28" i="100"/>
  <c r="L28" i="100" s="1"/>
  <c r="H20" i="100"/>
  <c r="L20" i="100" s="1"/>
  <c r="H33" i="100"/>
  <c r="L33" i="100" s="1"/>
  <c r="H7" i="100"/>
  <c r="L7" i="100" s="1"/>
  <c r="H13" i="100"/>
  <c r="L13" i="100" s="1"/>
  <c r="H9" i="100"/>
  <c r="L9" i="100" s="1"/>
  <c r="H32" i="100"/>
  <c r="L32" i="100" s="1"/>
  <c r="H22" i="100"/>
  <c r="L22" i="100" s="1"/>
  <c r="H14" i="100"/>
  <c r="L14" i="100" s="1"/>
  <c r="H19" i="100"/>
  <c r="L19" i="100" s="1"/>
  <c r="H26" i="100"/>
  <c r="L26" i="100" s="1"/>
  <c r="I2" i="98"/>
  <c r="J2" i="98" s="1"/>
  <c r="K2" i="98" s="1"/>
  <c r="L2" i="98" s="1"/>
  <c r="M2" i="98" s="1"/>
  <c r="N2" i="98" s="1"/>
  <c r="O2" i="98" s="1"/>
  <c r="D4" i="98"/>
  <c r="R4" i="98"/>
  <c r="S4" i="98"/>
  <c r="D5" i="98"/>
  <c r="R5" i="98"/>
  <c r="D6" i="98"/>
  <c r="R6" i="98"/>
  <c r="D7" i="98"/>
  <c r="R7" i="98"/>
  <c r="D8" i="98"/>
  <c r="C13" i="98"/>
  <c r="V13" i="98"/>
  <c r="W11" i="98" s="1"/>
  <c r="C14" i="98"/>
  <c r="V14" i="98"/>
  <c r="W14" i="98" s="1"/>
  <c r="C15" i="98"/>
  <c r="V15" i="98"/>
  <c r="W15" i="98" s="1"/>
  <c r="C16" i="98"/>
  <c r="V16" i="98"/>
  <c r="W16" i="98" s="1"/>
  <c r="C17" i="98"/>
  <c r="V17" i="98"/>
  <c r="W17" i="98" s="1"/>
  <c r="C18" i="98"/>
  <c r="C19" i="98"/>
  <c r="C20" i="98"/>
  <c r="C21" i="98"/>
  <c r="C22" i="98"/>
  <c r="C23" i="98"/>
  <c r="C24" i="98"/>
  <c r="C25" i="98"/>
  <c r="C26" i="98"/>
  <c r="C27" i="98"/>
  <c r="C28" i="98"/>
  <c r="C29" i="98"/>
  <c r="C30" i="98"/>
  <c r="C31" i="98"/>
  <c r="C32" i="98"/>
  <c r="C33" i="98"/>
  <c r="C97" i="98"/>
  <c r="D97" i="98" s="1"/>
  <c r="C98" i="98"/>
  <c r="D98" i="98"/>
  <c r="C99" i="98"/>
  <c r="D99" i="98"/>
  <c r="C100" i="98"/>
  <c r="D100" i="98" s="1"/>
  <c r="C101" i="98"/>
  <c r="D101" i="98" s="1"/>
  <c r="C102" i="98"/>
  <c r="D102" i="98"/>
  <c r="C103" i="98"/>
  <c r="D103" i="98"/>
  <c r="C104" i="98"/>
  <c r="D104" i="98" s="1"/>
  <c r="C105" i="98"/>
  <c r="D105" i="98" s="1"/>
  <c r="C106" i="98"/>
  <c r="D106" i="98"/>
  <c r="C107" i="98"/>
  <c r="D107" i="98"/>
  <c r="C108" i="98"/>
  <c r="D108" i="98" s="1"/>
  <c r="C109" i="98"/>
  <c r="D109" i="98" s="1"/>
  <c r="C110" i="98"/>
  <c r="D110" i="98"/>
  <c r="C111" i="98"/>
  <c r="D111" i="98"/>
  <c r="C112" i="98"/>
  <c r="D112" i="98" s="1"/>
  <c r="C113" i="98"/>
  <c r="D113" i="98"/>
  <c r="C114" i="98"/>
  <c r="D114" i="98"/>
  <c r="C115" i="98"/>
  <c r="D115" i="98"/>
  <c r="C116" i="98"/>
  <c r="D116" i="98" s="1"/>
  <c r="C117" i="98"/>
  <c r="D117" i="98"/>
  <c r="AF25" i="100" l="1"/>
  <c r="AF19" i="100"/>
  <c r="AL32" i="100"/>
  <c r="AM32" i="100" s="1"/>
  <c r="AF21" i="100"/>
  <c r="AF27" i="100"/>
  <c r="AF32" i="100"/>
  <c r="AF7" i="100"/>
  <c r="AF9" i="100"/>
  <c r="AL9" i="100"/>
  <c r="AM9" i="100" s="1"/>
  <c r="AF15" i="100"/>
  <c r="AF23" i="100"/>
  <c r="AF13" i="100"/>
  <c r="AF14" i="100"/>
  <c r="AL27" i="100"/>
  <c r="AM27" i="100" s="1"/>
  <c r="AN27" i="100" s="1"/>
  <c r="AF10" i="100"/>
  <c r="AF12" i="100"/>
  <c r="AF11" i="100"/>
  <c r="AF8" i="100"/>
  <c r="AF33" i="100"/>
  <c r="AF28" i="100"/>
  <c r="AF22" i="100"/>
  <c r="R9" i="100"/>
  <c r="R21" i="100"/>
  <c r="R30" i="100"/>
  <c r="AL28" i="100"/>
  <c r="AM28" i="100" s="1"/>
  <c r="AL22" i="100"/>
  <c r="AM22" i="100" s="1"/>
  <c r="AF17" i="100"/>
  <c r="AF31" i="100"/>
  <c r="AF16" i="100"/>
  <c r="AF29" i="100"/>
  <c r="AL18" i="100"/>
  <c r="AM18" i="100" s="1"/>
  <c r="AL10" i="100"/>
  <c r="AM10" i="100" s="1"/>
  <c r="AL11" i="100"/>
  <c r="AM11" i="100" s="1"/>
  <c r="AF18" i="100"/>
  <c r="AF20" i="100"/>
  <c r="AL21" i="100"/>
  <c r="AM21" i="100" s="1"/>
  <c r="AN21" i="100" s="1"/>
  <c r="AL30" i="100"/>
  <c r="AM30" i="100" s="1"/>
  <c r="AL29" i="100"/>
  <c r="AM29" i="100" s="1"/>
  <c r="AN29" i="100" s="1"/>
  <c r="AL31" i="100"/>
  <c r="AM31" i="100" s="1"/>
  <c r="AL12" i="100"/>
  <c r="AM12" i="100" s="1"/>
  <c r="AL20" i="100"/>
  <c r="AM20" i="100" s="1"/>
  <c r="AL14" i="100"/>
  <c r="AM14" i="100" s="1"/>
  <c r="AN14" i="100" s="1"/>
  <c r="AL15" i="100"/>
  <c r="AM15" i="100" s="1"/>
  <c r="AL26" i="100"/>
  <c r="AM26" i="100" s="1"/>
  <c r="AN26" i="100" s="1"/>
  <c r="AF30" i="100"/>
  <c r="AN30" i="100" s="1"/>
  <c r="R31" i="100"/>
  <c r="AL13" i="100"/>
  <c r="AM13" i="100" s="1"/>
  <c r="AL8" i="100"/>
  <c r="AM8" i="100" s="1"/>
  <c r="AL7" i="100"/>
  <c r="AM7" i="100" s="1"/>
  <c r="R8" i="100"/>
  <c r="AL23" i="100"/>
  <c r="AM23" i="100" s="1"/>
  <c r="AN23" i="100" s="1"/>
  <c r="AL25" i="100"/>
  <c r="AM25" i="100" s="1"/>
  <c r="R12" i="100"/>
  <c r="R27" i="100"/>
  <c r="AL24" i="100"/>
  <c r="AM24" i="100" s="1"/>
  <c r="AN24" i="100" s="1"/>
  <c r="AL33" i="100"/>
  <c r="AM33" i="100" s="1"/>
  <c r="AL16" i="100"/>
  <c r="AM16" i="100" s="1"/>
  <c r="AL19" i="100"/>
  <c r="AM19" i="100" s="1"/>
  <c r="R15" i="100"/>
  <c r="R33" i="100"/>
  <c r="R10" i="100"/>
  <c r="AL17" i="100"/>
  <c r="AM17" i="100" s="1"/>
  <c r="R17" i="100"/>
  <c r="R7" i="100"/>
  <c r="R24" i="100"/>
  <c r="R16" i="100"/>
  <c r="R23" i="100"/>
  <c r="R18" i="100"/>
  <c r="R32" i="100"/>
  <c r="R20" i="100"/>
  <c r="R29" i="100"/>
  <c r="R13" i="100"/>
  <c r="R25" i="100"/>
  <c r="R14" i="100"/>
  <c r="R28" i="100"/>
  <c r="R26" i="100"/>
  <c r="R19" i="100"/>
  <c r="R11" i="100"/>
  <c r="R22" i="100"/>
  <c r="E97" i="98"/>
  <c r="D95" i="98"/>
  <c r="E117" i="98" s="1"/>
  <c r="E109" i="98"/>
  <c r="E106" i="98"/>
  <c r="W13" i="98"/>
  <c r="AN32" i="100" l="1"/>
  <c r="AN7" i="100"/>
  <c r="AN13" i="100"/>
  <c r="AN9" i="100"/>
  <c r="AN15" i="100"/>
  <c r="AN12" i="100"/>
  <c r="AN11" i="100"/>
  <c r="AN8" i="100"/>
  <c r="AN17" i="100"/>
  <c r="AN18" i="100"/>
  <c r="AN20" i="100"/>
  <c r="E112" i="98"/>
  <c r="E98" i="98"/>
  <c r="E116" i="98"/>
  <c r="E105" i="98"/>
  <c r="E102" i="98"/>
  <c r="E101" i="98"/>
  <c r="E104" i="98"/>
  <c r="E100" i="98"/>
  <c r="E110" i="98"/>
  <c r="E103" i="98"/>
  <c r="E111" i="98"/>
  <c r="E99" i="98"/>
  <c r="E107" i="98"/>
  <c r="E115" i="98"/>
  <c r="E114" i="98"/>
  <c r="E113" i="98"/>
  <c r="E108" i="98"/>
  <c r="BD18" i="99" l="1"/>
  <c r="BD70" i="99"/>
  <c r="BD122" i="99"/>
  <c r="BD174" i="99"/>
  <c r="BD25" i="99"/>
  <c r="BD77" i="99"/>
  <c r="BD129" i="99"/>
  <c r="BD181" i="99"/>
  <c r="BD16" i="99"/>
  <c r="BD68" i="99"/>
  <c r="BD120" i="99"/>
  <c r="BD172" i="99"/>
  <c r="AZ57" i="99"/>
  <c r="S6" i="100" s="1"/>
  <c r="AZ161" i="99"/>
  <c r="AZ109" i="99"/>
  <c r="AZ5" i="99"/>
  <c r="AZ25" i="99"/>
  <c r="AZ77" i="99"/>
  <c r="AZ129" i="99"/>
  <c r="AZ181" i="99"/>
  <c r="AZ51" i="99"/>
  <c r="AZ103" i="99"/>
  <c r="AZ155" i="99"/>
  <c r="AZ207" i="99"/>
  <c r="BA29" i="99"/>
  <c r="BA81" i="99"/>
  <c r="BA133" i="99"/>
  <c r="BA185" i="99"/>
  <c r="BA53" i="99"/>
  <c r="BA105" i="99"/>
  <c r="BA157" i="99"/>
  <c r="BA209" i="99"/>
  <c r="BA57" i="99"/>
  <c r="T6" i="100" s="1"/>
  <c r="BA109" i="99"/>
  <c r="BA161" i="99"/>
  <c r="BA5" i="99"/>
  <c r="BA44" i="99"/>
  <c r="BA96" i="99"/>
  <c r="BA148" i="99"/>
  <c r="BA200" i="99"/>
  <c r="BA28" i="99"/>
  <c r="BA80" i="99"/>
  <c r="BA132" i="99"/>
  <c r="BA184" i="99"/>
  <c r="BA12" i="99"/>
  <c r="BA64" i="99"/>
  <c r="BA116" i="99"/>
  <c r="BA168" i="99"/>
  <c r="BA15" i="99"/>
  <c r="BA67" i="99"/>
  <c r="BA119" i="99"/>
  <c r="BA171" i="99"/>
  <c r="BA50" i="99"/>
  <c r="BA102" i="99"/>
  <c r="BA154" i="99"/>
  <c r="BA206" i="99"/>
  <c r="BA34" i="99"/>
  <c r="BA86" i="99"/>
  <c r="BA138" i="99"/>
  <c r="BA190" i="99"/>
  <c r="BA18" i="99"/>
  <c r="BA70" i="99"/>
  <c r="BA122" i="99"/>
  <c r="BA174" i="99"/>
  <c r="BC35" i="99"/>
  <c r="BC87" i="99"/>
  <c r="BC191" i="99"/>
  <c r="BC139" i="99"/>
  <c r="BC27" i="99"/>
  <c r="BC79" i="99"/>
  <c r="BC131" i="99"/>
  <c r="BC183" i="99"/>
  <c r="BC15" i="99"/>
  <c r="BC67" i="99"/>
  <c r="BC119" i="99"/>
  <c r="BC171" i="99"/>
  <c r="BC7" i="99"/>
  <c r="BC59" i="99"/>
  <c r="BC111" i="99"/>
  <c r="BC163" i="99"/>
  <c r="BC42" i="99"/>
  <c r="BC94" i="99"/>
  <c r="BC146" i="99"/>
  <c r="BC198" i="99"/>
  <c r="BC26" i="99"/>
  <c r="BC78" i="99"/>
  <c r="BC182" i="99"/>
  <c r="BC130" i="99"/>
  <c r="BC10" i="99"/>
  <c r="BC62" i="99"/>
  <c r="BC114" i="99"/>
  <c r="BC166" i="99"/>
  <c r="BC45" i="99"/>
  <c r="BC97" i="99"/>
  <c r="BC201" i="99"/>
  <c r="BC149" i="99"/>
  <c r="BC29" i="99"/>
  <c r="BC81" i="99"/>
  <c r="BC185" i="99"/>
  <c r="BC133" i="99"/>
  <c r="BC13" i="99"/>
  <c r="BC65" i="99"/>
  <c r="BC117" i="99"/>
  <c r="BC169" i="99"/>
  <c r="BC52" i="99"/>
  <c r="BC156" i="99"/>
  <c r="BC104" i="99"/>
  <c r="BC208" i="99"/>
  <c r="BC36" i="99"/>
  <c r="BC88" i="99"/>
  <c r="BC140" i="99"/>
  <c r="BC192" i="99"/>
  <c r="BC20" i="99"/>
  <c r="BC72" i="99"/>
  <c r="BC124" i="99"/>
  <c r="BC176" i="99"/>
  <c r="BB48" i="99"/>
  <c r="BB100" i="99"/>
  <c r="BB152" i="99"/>
  <c r="BB204" i="99"/>
  <c r="BB40" i="99"/>
  <c r="BB92" i="99"/>
  <c r="BB144" i="99"/>
  <c r="BB196" i="99"/>
  <c r="BB16" i="99"/>
  <c r="BB68" i="99"/>
  <c r="BB120" i="99"/>
  <c r="BB172" i="99"/>
  <c r="BB36" i="99"/>
  <c r="BB88" i="99"/>
  <c r="BB140" i="99"/>
  <c r="BB192" i="99"/>
  <c r="BB47" i="99"/>
  <c r="BB99" i="99"/>
  <c r="BB151" i="99"/>
  <c r="BB203" i="99"/>
  <c r="BB31" i="99"/>
  <c r="BB83" i="99"/>
  <c r="BB135" i="99"/>
  <c r="BB187" i="99"/>
  <c r="BB15" i="99"/>
  <c r="BB67" i="99"/>
  <c r="BB119" i="99"/>
  <c r="BB171" i="99"/>
  <c r="BB50" i="99"/>
  <c r="BB102" i="99"/>
  <c r="BB154" i="99"/>
  <c r="BB206" i="99"/>
  <c r="BB34" i="99"/>
  <c r="BB86" i="99"/>
  <c r="BB138" i="99"/>
  <c r="BB190" i="99"/>
  <c r="BB18" i="99"/>
  <c r="BB70" i="99"/>
  <c r="BB122" i="99"/>
  <c r="BB174" i="99"/>
  <c r="BB53" i="99"/>
  <c r="BB105" i="99"/>
  <c r="BB157" i="99"/>
  <c r="BB209" i="99"/>
  <c r="BB37" i="99"/>
  <c r="BB89" i="99"/>
  <c r="BB141" i="99"/>
  <c r="BB193" i="99"/>
  <c r="BB21" i="99"/>
  <c r="BB73" i="99"/>
  <c r="BB125" i="99"/>
  <c r="BB177" i="99"/>
  <c r="BD22" i="99"/>
  <c r="BD74" i="99"/>
  <c r="BD126" i="99"/>
  <c r="BD178" i="99"/>
  <c r="BD14" i="99"/>
  <c r="BD66" i="99"/>
  <c r="BD118" i="99"/>
  <c r="BD170" i="99"/>
  <c r="BD42" i="99"/>
  <c r="BD94" i="99"/>
  <c r="BD146" i="99"/>
  <c r="BD198" i="99"/>
  <c r="BD53" i="99"/>
  <c r="BD105" i="99"/>
  <c r="BD157" i="99"/>
  <c r="BD209" i="99"/>
  <c r="BD37" i="99"/>
  <c r="BD89" i="99"/>
  <c r="BD141" i="99"/>
  <c r="BD193" i="99"/>
  <c r="BD21" i="99"/>
  <c r="BD73" i="99"/>
  <c r="BD125" i="99"/>
  <c r="BD177" i="99"/>
  <c r="BD57" i="99"/>
  <c r="W6" i="100" s="1"/>
  <c r="BD109" i="99"/>
  <c r="BD161" i="99"/>
  <c r="BD5" i="99"/>
  <c r="BD44" i="99"/>
  <c r="BD96" i="99"/>
  <c r="BD148" i="99"/>
  <c r="BD200" i="99"/>
  <c r="BD28" i="99"/>
  <c r="BD80" i="99"/>
  <c r="BD132" i="99"/>
  <c r="BD184" i="99"/>
  <c r="BD12" i="99"/>
  <c r="BD64" i="99"/>
  <c r="BD116" i="99"/>
  <c r="BD168" i="99"/>
  <c r="BD47" i="99"/>
  <c r="BD99" i="99"/>
  <c r="BD151" i="99"/>
  <c r="BD203" i="99"/>
  <c r="BD31" i="99"/>
  <c r="BD83" i="99"/>
  <c r="BD135" i="99"/>
  <c r="BD187" i="99"/>
  <c r="BD15" i="99"/>
  <c r="BD67" i="99"/>
  <c r="BD119" i="99"/>
  <c r="BD171" i="99"/>
  <c r="AZ10" i="99"/>
  <c r="AZ62" i="99"/>
  <c r="AZ114" i="99"/>
  <c r="AZ166" i="99"/>
  <c r="AZ34" i="99"/>
  <c r="AZ138" i="99"/>
  <c r="AZ190" i="99"/>
  <c r="AZ86" i="99"/>
  <c r="AZ46" i="99"/>
  <c r="AZ150" i="99"/>
  <c r="AZ202" i="99"/>
  <c r="AZ98" i="99"/>
  <c r="AZ53" i="99"/>
  <c r="AZ209" i="99"/>
  <c r="AZ105" i="99"/>
  <c r="AZ157" i="99"/>
  <c r="AZ37" i="99"/>
  <c r="AZ89" i="99"/>
  <c r="AZ141" i="99"/>
  <c r="AZ193" i="99"/>
  <c r="AZ21" i="99"/>
  <c r="AZ177" i="99"/>
  <c r="AZ73" i="99"/>
  <c r="AZ125" i="99"/>
  <c r="AZ56" i="99"/>
  <c r="AZ212" i="99"/>
  <c r="AZ108" i="99"/>
  <c r="AZ160" i="99"/>
  <c r="AZ40" i="99"/>
  <c r="AZ92" i="99"/>
  <c r="AZ196" i="99"/>
  <c r="AZ144" i="99"/>
  <c r="AZ24" i="99"/>
  <c r="AZ76" i="99"/>
  <c r="AZ180" i="99"/>
  <c r="AZ128" i="99"/>
  <c r="AZ8" i="99"/>
  <c r="AZ60" i="99"/>
  <c r="AZ112" i="99"/>
  <c r="AZ164" i="99"/>
  <c r="AZ47" i="99"/>
  <c r="AZ151" i="99"/>
  <c r="AZ203" i="99"/>
  <c r="AZ99" i="99"/>
  <c r="AZ31" i="99"/>
  <c r="AZ83" i="99"/>
  <c r="AZ135" i="99"/>
  <c r="AZ187" i="99"/>
  <c r="AZ15" i="99"/>
  <c r="AZ67" i="99"/>
  <c r="AZ119" i="99"/>
  <c r="AZ171" i="99"/>
  <c r="BA13" i="99"/>
  <c r="BA65" i="99"/>
  <c r="BA117" i="99"/>
  <c r="BA169" i="99"/>
  <c r="BA45" i="99"/>
  <c r="BA97" i="99"/>
  <c r="BA149" i="99"/>
  <c r="BA201" i="99"/>
  <c r="BA49" i="99"/>
  <c r="BA101" i="99"/>
  <c r="BA153" i="99"/>
  <c r="BA205" i="99"/>
  <c r="BA56" i="99"/>
  <c r="BA108" i="99"/>
  <c r="BA160" i="99"/>
  <c r="BA212" i="99"/>
  <c r="BA40" i="99"/>
  <c r="BA92" i="99"/>
  <c r="BA144" i="99"/>
  <c r="BA196" i="99"/>
  <c r="BA24" i="99"/>
  <c r="BA76" i="99"/>
  <c r="BA128" i="99"/>
  <c r="BA180" i="99"/>
  <c r="BA8" i="99"/>
  <c r="BA60" i="99"/>
  <c r="BA112" i="99"/>
  <c r="BA164" i="99"/>
  <c r="BA43" i="99"/>
  <c r="BA95" i="99"/>
  <c r="BA147" i="99"/>
  <c r="BA199" i="99"/>
  <c r="BA27" i="99"/>
  <c r="BA79" i="99"/>
  <c r="BA131" i="99"/>
  <c r="BA183" i="99"/>
  <c r="BA11" i="99"/>
  <c r="BA63" i="99"/>
  <c r="BA115" i="99"/>
  <c r="BA167" i="99"/>
  <c r="BA46" i="99"/>
  <c r="BA98" i="99"/>
  <c r="BA150" i="99"/>
  <c r="BA202" i="99"/>
  <c r="BA30" i="99"/>
  <c r="BA82" i="99"/>
  <c r="BA134" i="99"/>
  <c r="BA186" i="99"/>
  <c r="BA14" i="99"/>
  <c r="BA66" i="99"/>
  <c r="T12" i="100" s="1"/>
  <c r="BA118" i="99"/>
  <c r="BA170" i="99"/>
  <c r="BC19" i="99"/>
  <c r="BC71" i="99"/>
  <c r="BC123" i="99"/>
  <c r="BC175" i="99"/>
  <c r="BC11" i="99"/>
  <c r="BC63" i="99"/>
  <c r="BC115" i="99"/>
  <c r="BC167" i="99"/>
  <c r="BC55" i="99"/>
  <c r="BC107" i="99"/>
  <c r="BC211" i="99"/>
  <c r="BC159" i="99"/>
  <c r="BC54" i="99"/>
  <c r="BC210" i="99"/>
  <c r="BC106" i="99"/>
  <c r="BC158" i="99"/>
  <c r="BC38" i="99"/>
  <c r="BC90" i="99"/>
  <c r="BC194" i="99"/>
  <c r="BC142" i="99"/>
  <c r="BC22" i="99"/>
  <c r="BC74" i="99"/>
  <c r="BC126" i="99"/>
  <c r="BC178" i="99"/>
  <c r="BC6" i="99"/>
  <c r="BC58" i="99"/>
  <c r="V7" i="100" s="1"/>
  <c r="BC110" i="99"/>
  <c r="BC162" i="99"/>
  <c r="BC41" i="99"/>
  <c r="BC93" i="99"/>
  <c r="BC145" i="99"/>
  <c r="BC197" i="99"/>
  <c r="BC25" i="99"/>
  <c r="BC77" i="99"/>
  <c r="BC129" i="99"/>
  <c r="BC181" i="99"/>
  <c r="BC9" i="99"/>
  <c r="BC61" i="99"/>
  <c r="BC113" i="99"/>
  <c r="BC165" i="99"/>
  <c r="BC48" i="99"/>
  <c r="BC100" i="99"/>
  <c r="BC152" i="99"/>
  <c r="BC204" i="99"/>
  <c r="BC32" i="99"/>
  <c r="BC84" i="99"/>
  <c r="BC136" i="99"/>
  <c r="BC188" i="99"/>
  <c r="BC16" i="99"/>
  <c r="BC68" i="99"/>
  <c r="BC172" i="99"/>
  <c r="BC120" i="99"/>
  <c r="BB28" i="99"/>
  <c r="BB80" i="99"/>
  <c r="BB132" i="99"/>
  <c r="BB184" i="99"/>
  <c r="BB24" i="99"/>
  <c r="BB76" i="99"/>
  <c r="BB128" i="99"/>
  <c r="BB180" i="99"/>
  <c r="BB57" i="99"/>
  <c r="U6" i="100" s="1"/>
  <c r="BB109" i="99"/>
  <c r="BB161" i="99"/>
  <c r="BB5" i="99"/>
  <c r="BB20" i="99"/>
  <c r="BB72" i="99"/>
  <c r="BB124" i="99"/>
  <c r="BB176" i="99"/>
  <c r="BB43" i="99"/>
  <c r="BB95" i="99"/>
  <c r="BB147" i="99"/>
  <c r="BB199" i="99"/>
  <c r="BB27" i="99"/>
  <c r="BB79" i="99"/>
  <c r="BB131" i="99"/>
  <c r="BB183" i="99"/>
  <c r="BB11" i="99"/>
  <c r="BB63" i="99"/>
  <c r="BB115" i="99"/>
  <c r="BB167" i="99"/>
  <c r="BB46" i="99"/>
  <c r="BB98" i="99"/>
  <c r="BB150" i="99"/>
  <c r="BB202" i="99"/>
  <c r="BB30" i="99"/>
  <c r="BB82" i="99"/>
  <c r="BB134" i="99"/>
  <c r="BB186" i="99"/>
  <c r="BB14" i="99"/>
  <c r="BB66" i="99"/>
  <c r="U12" i="100" s="1"/>
  <c r="BB118" i="99"/>
  <c r="BB170" i="99"/>
  <c r="BB49" i="99"/>
  <c r="BB101" i="99"/>
  <c r="BB153" i="99"/>
  <c r="BB205" i="99"/>
  <c r="BB33" i="99"/>
  <c r="BB85" i="99"/>
  <c r="BB137" i="99"/>
  <c r="BB189" i="99"/>
  <c r="BB17" i="99"/>
  <c r="BB69" i="99"/>
  <c r="BB121" i="99"/>
  <c r="BB173" i="99"/>
  <c r="BD30" i="99"/>
  <c r="BD82" i="99"/>
  <c r="BD134" i="99"/>
  <c r="BD186" i="99"/>
  <c r="BD41" i="99"/>
  <c r="BD93" i="99"/>
  <c r="BD145" i="99"/>
  <c r="BD197" i="99"/>
  <c r="BD9" i="99"/>
  <c r="BD61" i="99"/>
  <c r="BD113" i="99"/>
  <c r="BD165" i="99"/>
  <c r="BD51" i="99"/>
  <c r="BD103" i="99"/>
  <c r="BD155" i="99"/>
  <c r="BD207" i="99"/>
  <c r="BD19" i="99"/>
  <c r="BD71" i="99"/>
  <c r="BD123" i="99"/>
  <c r="BD175" i="99"/>
  <c r="AZ50" i="99"/>
  <c r="AZ154" i="99"/>
  <c r="AZ206" i="99"/>
  <c r="AZ102" i="99"/>
  <c r="AZ9" i="99"/>
  <c r="AZ61" i="99"/>
  <c r="AZ165" i="99"/>
  <c r="AZ113" i="99"/>
  <c r="AZ28" i="99"/>
  <c r="AZ80" i="99"/>
  <c r="AZ132" i="99"/>
  <c r="AZ184" i="99"/>
  <c r="AZ35" i="99"/>
  <c r="AZ139" i="99"/>
  <c r="AZ191" i="99"/>
  <c r="AZ87" i="99"/>
  <c r="BA31" i="99"/>
  <c r="BA83" i="99"/>
  <c r="BA135" i="99"/>
  <c r="BA187" i="99"/>
  <c r="BD34" i="99"/>
  <c r="BD86" i="99"/>
  <c r="BD138" i="99"/>
  <c r="BD190" i="99"/>
  <c r="BD38" i="99"/>
  <c r="BD90" i="99"/>
  <c r="BD142" i="99"/>
  <c r="BD194" i="99"/>
  <c r="BD26" i="99"/>
  <c r="BD78" i="99"/>
  <c r="BD130" i="99"/>
  <c r="BD182" i="99"/>
  <c r="BD49" i="99"/>
  <c r="BD101" i="99"/>
  <c r="BD153" i="99"/>
  <c r="BD205" i="99"/>
  <c r="BD33" i="99"/>
  <c r="BD85" i="99"/>
  <c r="BD137" i="99"/>
  <c r="BD189" i="99"/>
  <c r="BD17" i="99"/>
  <c r="BD69" i="99"/>
  <c r="BD121" i="99"/>
  <c r="BD173" i="99"/>
  <c r="BD56" i="99"/>
  <c r="BD108" i="99"/>
  <c r="BD160" i="99"/>
  <c r="BD212" i="99"/>
  <c r="BD40" i="99"/>
  <c r="BD92" i="99"/>
  <c r="BD144" i="99"/>
  <c r="BD196" i="99"/>
  <c r="BD24" i="99"/>
  <c r="BD76" i="99"/>
  <c r="BD128" i="99"/>
  <c r="BD180" i="99"/>
  <c r="BD8" i="99"/>
  <c r="BD60" i="99"/>
  <c r="W8" i="100" s="1"/>
  <c r="BD112" i="99"/>
  <c r="BD164" i="99"/>
  <c r="BD43" i="99"/>
  <c r="BD95" i="99"/>
  <c r="BD147" i="99"/>
  <c r="BD199" i="99"/>
  <c r="BD27" i="99"/>
  <c r="BD79" i="99"/>
  <c r="BD131" i="99"/>
  <c r="BD183" i="99"/>
  <c r="BD11" i="99"/>
  <c r="BD63" i="99"/>
  <c r="BD115" i="99"/>
  <c r="BD167" i="99"/>
  <c r="AZ54" i="99"/>
  <c r="AZ106" i="99"/>
  <c r="AZ158" i="99"/>
  <c r="AZ210" i="99"/>
  <c r="AZ18" i="99"/>
  <c r="AZ122" i="99"/>
  <c r="AZ174" i="99"/>
  <c r="AZ70" i="99"/>
  <c r="AZ30" i="99"/>
  <c r="AZ134" i="99"/>
  <c r="AZ186" i="99"/>
  <c r="AZ82" i="99"/>
  <c r="AZ49" i="99"/>
  <c r="AZ101" i="99"/>
  <c r="AZ153" i="99"/>
  <c r="AZ205" i="99"/>
  <c r="AZ33" i="99"/>
  <c r="AZ137" i="99"/>
  <c r="AZ189" i="99"/>
  <c r="AZ85" i="99"/>
  <c r="AZ17" i="99"/>
  <c r="AZ121" i="99"/>
  <c r="AZ173" i="99"/>
  <c r="AZ69" i="99"/>
  <c r="AZ52" i="99"/>
  <c r="AZ104" i="99"/>
  <c r="AZ156" i="99"/>
  <c r="AZ208" i="99"/>
  <c r="AZ36" i="99"/>
  <c r="AZ88" i="99"/>
  <c r="AZ140" i="99"/>
  <c r="AZ192" i="99"/>
  <c r="AZ20" i="99"/>
  <c r="AZ72" i="99"/>
  <c r="AZ124" i="99"/>
  <c r="AZ176" i="99"/>
  <c r="AZ6" i="99"/>
  <c r="AZ58" i="99"/>
  <c r="AZ110" i="99"/>
  <c r="AZ162" i="99"/>
  <c r="AZ43" i="99"/>
  <c r="AZ95" i="99"/>
  <c r="AZ147" i="99"/>
  <c r="AZ199" i="99"/>
  <c r="AZ27" i="99"/>
  <c r="AZ79" i="99"/>
  <c r="AZ131" i="99"/>
  <c r="AZ183" i="99"/>
  <c r="AZ11" i="99"/>
  <c r="AZ63" i="99"/>
  <c r="AZ115" i="99"/>
  <c r="AZ167" i="99"/>
  <c r="BA41" i="99"/>
  <c r="BA93" i="99"/>
  <c r="BA145" i="99"/>
  <c r="BA197" i="99"/>
  <c r="BA25" i="99"/>
  <c r="BA77" i="99"/>
  <c r="BA129" i="99"/>
  <c r="BA181" i="99"/>
  <c r="BA33" i="99"/>
  <c r="BA85" i="99"/>
  <c r="BA137" i="99"/>
  <c r="BA189" i="99"/>
  <c r="BA52" i="99"/>
  <c r="BA104" i="99"/>
  <c r="BA156" i="99"/>
  <c r="BA208" i="99"/>
  <c r="BA36" i="99"/>
  <c r="BA88" i="99"/>
  <c r="BA140" i="99"/>
  <c r="BA192" i="99"/>
  <c r="BA20" i="99"/>
  <c r="BA72" i="99"/>
  <c r="BA124" i="99"/>
  <c r="BA176" i="99"/>
  <c r="BA55" i="99"/>
  <c r="BA107" i="99"/>
  <c r="BA159" i="99"/>
  <c r="BA211" i="99"/>
  <c r="BA39" i="99"/>
  <c r="BA91" i="99"/>
  <c r="BA143" i="99"/>
  <c r="BA195" i="99"/>
  <c r="BA23" i="99"/>
  <c r="BA75" i="99"/>
  <c r="T17" i="100" s="1"/>
  <c r="BA127" i="99"/>
  <c r="BA179" i="99"/>
  <c r="BA7" i="99"/>
  <c r="BA59" i="99"/>
  <c r="BA111" i="99"/>
  <c r="BA163" i="99"/>
  <c r="BA42" i="99"/>
  <c r="BA94" i="99"/>
  <c r="BA146" i="99"/>
  <c r="BA198" i="99"/>
  <c r="BA26" i="99"/>
  <c r="BA78" i="99"/>
  <c r="BA130" i="99"/>
  <c r="BA182" i="99"/>
  <c r="BA10" i="99"/>
  <c r="BA62" i="99"/>
  <c r="BA114" i="99"/>
  <c r="BA166" i="99"/>
  <c r="BC47" i="99"/>
  <c r="BC99" i="99"/>
  <c r="BC203" i="99"/>
  <c r="BC151" i="99"/>
  <c r="BC51" i="99"/>
  <c r="BC103" i="99"/>
  <c r="BC207" i="99"/>
  <c r="BC155" i="99"/>
  <c r="BC39" i="99"/>
  <c r="BC91" i="99"/>
  <c r="BC195" i="99"/>
  <c r="BC143" i="99"/>
  <c r="BC50" i="99"/>
  <c r="BC102" i="99"/>
  <c r="BC154" i="99"/>
  <c r="BC206" i="99"/>
  <c r="BC34" i="99"/>
  <c r="BC86" i="99"/>
  <c r="BC138" i="99"/>
  <c r="BC190" i="99"/>
  <c r="BC18" i="99"/>
  <c r="BC70" i="99"/>
  <c r="V14" i="100" s="1"/>
  <c r="BC122" i="99"/>
  <c r="BC174" i="99"/>
  <c r="BC53" i="99"/>
  <c r="BC105" i="99"/>
  <c r="BC209" i="99"/>
  <c r="BC157" i="99"/>
  <c r="BC37" i="99"/>
  <c r="BC89" i="99"/>
  <c r="BC193" i="99"/>
  <c r="BC141" i="99"/>
  <c r="BC21" i="99"/>
  <c r="BC73" i="99"/>
  <c r="BC125" i="99"/>
  <c r="BC177" i="99"/>
  <c r="BC57" i="99"/>
  <c r="V6" i="100" s="1"/>
  <c r="BC109" i="99"/>
  <c r="BC161" i="99"/>
  <c r="BC5" i="99"/>
  <c r="BC44" i="99"/>
  <c r="BC148" i="99"/>
  <c r="BC96" i="99"/>
  <c r="BC200" i="99"/>
  <c r="BC28" i="99"/>
  <c r="BC80" i="99"/>
  <c r="BC132" i="99"/>
  <c r="BC184" i="99"/>
  <c r="BC12" i="99"/>
  <c r="BC64" i="99"/>
  <c r="V11" i="100" s="1"/>
  <c r="BC116" i="99"/>
  <c r="BC168" i="99"/>
  <c r="BB12" i="99"/>
  <c r="BB64" i="99"/>
  <c r="BB116" i="99"/>
  <c r="BB168" i="99"/>
  <c r="BB8" i="99"/>
  <c r="BB60" i="99"/>
  <c r="BB112" i="99"/>
  <c r="BB164" i="99"/>
  <c r="BB44" i="99"/>
  <c r="BB96" i="99"/>
  <c r="BB148" i="99"/>
  <c r="BB200" i="99"/>
  <c r="BB55" i="99"/>
  <c r="BB107" i="99"/>
  <c r="BB159" i="99"/>
  <c r="BB211" i="99"/>
  <c r="BB39" i="99"/>
  <c r="BB91" i="99"/>
  <c r="BB143" i="99"/>
  <c r="BB195" i="99"/>
  <c r="BB23" i="99"/>
  <c r="BB75" i="99"/>
  <c r="BB127" i="99"/>
  <c r="BB179" i="99"/>
  <c r="BB7" i="99"/>
  <c r="BB59" i="99"/>
  <c r="BB111" i="99"/>
  <c r="BB163" i="99"/>
  <c r="BB42" i="99"/>
  <c r="BB94" i="99"/>
  <c r="BB146" i="99"/>
  <c r="BB198" i="99"/>
  <c r="BB26" i="99"/>
  <c r="BB78" i="99"/>
  <c r="BB130" i="99"/>
  <c r="BB182" i="99"/>
  <c r="BB10" i="99"/>
  <c r="BB62" i="99"/>
  <c r="BB114" i="99"/>
  <c r="BB166" i="99"/>
  <c r="BB45" i="99"/>
  <c r="BB97" i="99"/>
  <c r="BB149" i="99"/>
  <c r="BB201" i="99"/>
  <c r="BB29" i="99"/>
  <c r="BB81" i="99"/>
  <c r="U20" i="100" s="1"/>
  <c r="BB133" i="99"/>
  <c r="BB185" i="99"/>
  <c r="BB13" i="99"/>
  <c r="BB65" i="99"/>
  <c r="BB117" i="99"/>
  <c r="BB169" i="99"/>
  <c r="BD54" i="99"/>
  <c r="BD106" i="99"/>
  <c r="BD158" i="99"/>
  <c r="BD210" i="99"/>
  <c r="BD6" i="99"/>
  <c r="BD58" i="99"/>
  <c r="BD110" i="99"/>
  <c r="BD162" i="99"/>
  <c r="BD48" i="99"/>
  <c r="BD100" i="99"/>
  <c r="BD152" i="99"/>
  <c r="BD204" i="99"/>
  <c r="BD32" i="99"/>
  <c r="BD84" i="99"/>
  <c r="BD136" i="99"/>
  <c r="BD188" i="99"/>
  <c r="BD35" i="99"/>
  <c r="BD87" i="99"/>
  <c r="BD139" i="99"/>
  <c r="BD191" i="99"/>
  <c r="AZ42" i="99"/>
  <c r="AZ146" i="99"/>
  <c r="AZ198" i="99"/>
  <c r="AZ94" i="99"/>
  <c r="AZ38" i="99"/>
  <c r="AZ90" i="99"/>
  <c r="AZ142" i="99"/>
  <c r="AZ194" i="99"/>
  <c r="AZ41" i="99"/>
  <c r="AZ93" i="99"/>
  <c r="AZ145" i="99"/>
  <c r="AZ197" i="99"/>
  <c r="AZ44" i="99"/>
  <c r="AZ96" i="99"/>
  <c r="AZ148" i="99"/>
  <c r="AZ200" i="99"/>
  <c r="AZ12" i="99"/>
  <c r="AZ64" i="99"/>
  <c r="AZ116" i="99"/>
  <c r="AZ168" i="99"/>
  <c r="AZ19" i="99"/>
  <c r="AZ71" i="99"/>
  <c r="AZ123" i="99"/>
  <c r="AZ175" i="99"/>
  <c r="BA21" i="99"/>
  <c r="BA73" i="99"/>
  <c r="BA125" i="99"/>
  <c r="BA177" i="99"/>
  <c r="BA47" i="99"/>
  <c r="BA99" i="99"/>
  <c r="BA151" i="99"/>
  <c r="BA203" i="99"/>
  <c r="BD46" i="99"/>
  <c r="BD98" i="99"/>
  <c r="BD150" i="99"/>
  <c r="BD202" i="99"/>
  <c r="BD50" i="99"/>
  <c r="BD102" i="99"/>
  <c r="BD154" i="99"/>
  <c r="BD206" i="99"/>
  <c r="BD10" i="99"/>
  <c r="BD62" i="99"/>
  <c r="BD114" i="99"/>
  <c r="BD166" i="99"/>
  <c r="BD45" i="99"/>
  <c r="BD97" i="99"/>
  <c r="BD149" i="99"/>
  <c r="BD201" i="99"/>
  <c r="BD29" i="99"/>
  <c r="BD81" i="99"/>
  <c r="W20" i="100" s="1"/>
  <c r="BD133" i="99"/>
  <c r="BD185" i="99"/>
  <c r="BD13" i="99"/>
  <c r="BD65" i="99"/>
  <c r="BD117" i="99"/>
  <c r="BD169" i="99"/>
  <c r="BD52" i="99"/>
  <c r="BD104" i="99"/>
  <c r="BD156" i="99"/>
  <c r="BD208" i="99"/>
  <c r="BD36" i="99"/>
  <c r="BD88" i="99"/>
  <c r="BD140" i="99"/>
  <c r="BD192" i="99"/>
  <c r="BD20" i="99"/>
  <c r="BD72" i="99"/>
  <c r="BD124" i="99"/>
  <c r="BD176" i="99"/>
  <c r="BD55" i="99"/>
  <c r="BD107" i="99"/>
  <c r="BD159" i="99"/>
  <c r="BD211" i="99"/>
  <c r="BD39" i="99"/>
  <c r="BD91" i="99"/>
  <c r="BD143" i="99"/>
  <c r="BD195" i="99"/>
  <c r="BD23" i="99"/>
  <c r="BD75" i="99"/>
  <c r="W17" i="100" s="1"/>
  <c r="BD127" i="99"/>
  <c r="BD179" i="99"/>
  <c r="BD7" i="99"/>
  <c r="BD59" i="99"/>
  <c r="BD111" i="99"/>
  <c r="BD163" i="99"/>
  <c r="AZ22" i="99"/>
  <c r="AZ74" i="99"/>
  <c r="AZ126" i="99"/>
  <c r="AZ178" i="99"/>
  <c r="AZ26" i="99"/>
  <c r="AZ130" i="99"/>
  <c r="AZ182" i="99"/>
  <c r="AZ78" i="99"/>
  <c r="AZ14" i="99"/>
  <c r="AZ66" i="99"/>
  <c r="S12" i="100" s="1"/>
  <c r="AZ118" i="99"/>
  <c r="AZ170" i="99"/>
  <c r="AZ45" i="99"/>
  <c r="AZ97" i="99"/>
  <c r="AZ149" i="99"/>
  <c r="AZ201" i="99"/>
  <c r="AZ29" i="99"/>
  <c r="AZ133" i="99"/>
  <c r="AZ185" i="99"/>
  <c r="AZ81" i="99"/>
  <c r="S20" i="100" s="1"/>
  <c r="AZ13" i="99"/>
  <c r="AZ65" i="99"/>
  <c r="AZ117" i="99"/>
  <c r="AZ169" i="99"/>
  <c r="AZ48" i="99"/>
  <c r="AZ100" i="99"/>
  <c r="AZ204" i="99"/>
  <c r="AZ152" i="99"/>
  <c r="AZ32" i="99"/>
  <c r="AZ84" i="99"/>
  <c r="AZ188" i="99"/>
  <c r="AZ136" i="99"/>
  <c r="AZ16" i="99"/>
  <c r="AZ68" i="99"/>
  <c r="S13" i="100" s="1"/>
  <c r="AZ120" i="99"/>
  <c r="AZ172" i="99"/>
  <c r="AZ55" i="99"/>
  <c r="AZ107" i="99"/>
  <c r="AZ159" i="99"/>
  <c r="AZ211" i="99"/>
  <c r="AZ39" i="99"/>
  <c r="AZ91" i="99"/>
  <c r="AZ143" i="99"/>
  <c r="AZ195" i="99"/>
  <c r="AZ23" i="99"/>
  <c r="AZ75" i="99"/>
  <c r="S17" i="100" s="1"/>
  <c r="AZ127" i="99"/>
  <c r="AZ179" i="99"/>
  <c r="AZ7" i="99"/>
  <c r="AZ59" i="99"/>
  <c r="AZ111" i="99"/>
  <c r="AZ163" i="99"/>
  <c r="BA37" i="99"/>
  <c r="BA89" i="99"/>
  <c r="BA141" i="99"/>
  <c r="BA193" i="99"/>
  <c r="BA9" i="99"/>
  <c r="BA61" i="99"/>
  <c r="BA113" i="99"/>
  <c r="BA165" i="99"/>
  <c r="BA17" i="99"/>
  <c r="BA69" i="99"/>
  <c r="BA121" i="99"/>
  <c r="BA173" i="99"/>
  <c r="BA48" i="99"/>
  <c r="BA100" i="99"/>
  <c r="BA152" i="99"/>
  <c r="BA204" i="99"/>
  <c r="BA32" i="99"/>
  <c r="BA84" i="99"/>
  <c r="BA136" i="99"/>
  <c r="BA188" i="99"/>
  <c r="BA16" i="99"/>
  <c r="BA68" i="99"/>
  <c r="T13" i="100" s="1"/>
  <c r="BA120" i="99"/>
  <c r="BA172" i="99"/>
  <c r="BA51" i="99"/>
  <c r="BA103" i="99"/>
  <c r="BA155" i="99"/>
  <c r="BA207" i="99"/>
  <c r="BA35" i="99"/>
  <c r="BA87" i="99"/>
  <c r="T23" i="100" s="1"/>
  <c r="BA139" i="99"/>
  <c r="BA191" i="99"/>
  <c r="BA19" i="99"/>
  <c r="BA71" i="99"/>
  <c r="BA123" i="99"/>
  <c r="BA175" i="99"/>
  <c r="BA54" i="99"/>
  <c r="BA106" i="99"/>
  <c r="BA158" i="99"/>
  <c r="BA210" i="99"/>
  <c r="BA38" i="99"/>
  <c r="BA90" i="99"/>
  <c r="BA142" i="99"/>
  <c r="BA194" i="99"/>
  <c r="BA22" i="99"/>
  <c r="BA74" i="99"/>
  <c r="BA126" i="99"/>
  <c r="BA178" i="99"/>
  <c r="BA6" i="99"/>
  <c r="BA58" i="99"/>
  <c r="T7" i="100" s="1"/>
  <c r="BA110" i="99"/>
  <c r="BA162" i="99"/>
  <c r="BC43" i="99"/>
  <c r="BC95" i="99"/>
  <c r="BC199" i="99"/>
  <c r="BC147" i="99"/>
  <c r="BC31" i="99"/>
  <c r="BC83" i="99"/>
  <c r="BC187" i="99"/>
  <c r="BC135" i="99"/>
  <c r="BC23" i="99"/>
  <c r="BC75" i="99"/>
  <c r="BC127" i="99"/>
  <c r="BC179" i="99"/>
  <c r="BC46" i="99"/>
  <c r="BC202" i="99"/>
  <c r="BC98" i="99"/>
  <c r="BC150" i="99"/>
  <c r="BC30" i="99"/>
  <c r="BC82" i="99"/>
  <c r="BC186" i="99"/>
  <c r="BC134" i="99"/>
  <c r="BC14" i="99"/>
  <c r="BC66" i="99"/>
  <c r="V12" i="100" s="1"/>
  <c r="BC118" i="99"/>
  <c r="BC170" i="99"/>
  <c r="BC49" i="99"/>
  <c r="BC101" i="99"/>
  <c r="BC153" i="99"/>
  <c r="BC205" i="99"/>
  <c r="BC33" i="99"/>
  <c r="BC85" i="99"/>
  <c r="BC137" i="99"/>
  <c r="BC189" i="99"/>
  <c r="BC17" i="99"/>
  <c r="BC69" i="99"/>
  <c r="BC121" i="99"/>
  <c r="BC173" i="99"/>
  <c r="BC56" i="99"/>
  <c r="BC108" i="99"/>
  <c r="BC160" i="99"/>
  <c r="BC212" i="99"/>
  <c r="BC40" i="99"/>
  <c r="BC92" i="99"/>
  <c r="BC144" i="99"/>
  <c r="BC196" i="99"/>
  <c r="BC24" i="99"/>
  <c r="BC76" i="99"/>
  <c r="BC128" i="99"/>
  <c r="BC180" i="99"/>
  <c r="BC8" i="99"/>
  <c r="BC60" i="99"/>
  <c r="V8" i="100" s="1"/>
  <c r="BC164" i="99"/>
  <c r="BC112" i="99"/>
  <c r="BB56" i="99"/>
  <c r="BB108" i="99"/>
  <c r="BB160" i="99"/>
  <c r="BB212" i="99"/>
  <c r="BB32" i="99"/>
  <c r="BB84" i="99"/>
  <c r="BB136" i="99"/>
  <c r="BB188" i="99"/>
  <c r="BB52" i="99"/>
  <c r="BB104" i="99"/>
  <c r="BB156" i="99"/>
  <c r="BB208" i="99"/>
  <c r="BB51" i="99"/>
  <c r="BB103" i="99"/>
  <c r="BB155" i="99"/>
  <c r="BB207" i="99"/>
  <c r="BB35" i="99"/>
  <c r="BB87" i="99"/>
  <c r="U23" i="100" s="1"/>
  <c r="BB139" i="99"/>
  <c r="BB191" i="99"/>
  <c r="BB19" i="99"/>
  <c r="BB71" i="99"/>
  <c r="BB123" i="99"/>
  <c r="BB175" i="99"/>
  <c r="BB54" i="99"/>
  <c r="BB106" i="99"/>
  <c r="BB158" i="99"/>
  <c r="BB210" i="99"/>
  <c r="BB38" i="99"/>
  <c r="BB90" i="99"/>
  <c r="BB142" i="99"/>
  <c r="BB194" i="99"/>
  <c r="BB22" i="99"/>
  <c r="BB74" i="99"/>
  <c r="BB126" i="99"/>
  <c r="BB178" i="99"/>
  <c r="BB6" i="99"/>
  <c r="BB58" i="99"/>
  <c r="U7" i="100" s="1"/>
  <c r="BB110" i="99"/>
  <c r="BB162" i="99"/>
  <c r="BB41" i="99"/>
  <c r="BB93" i="99"/>
  <c r="U26" i="100" s="1"/>
  <c r="BB145" i="99"/>
  <c r="BB197" i="99"/>
  <c r="BB25" i="99"/>
  <c r="BB77" i="99"/>
  <c r="BB129" i="99"/>
  <c r="BB181" i="99"/>
  <c r="BB9" i="99"/>
  <c r="BB61" i="99"/>
  <c r="BB113" i="99"/>
  <c r="BB165" i="99"/>
  <c r="S26" i="100" l="1"/>
  <c r="T25" i="100"/>
  <c r="T24" i="100"/>
  <c r="W15" i="100"/>
  <c r="W16" i="100"/>
  <c r="T29" i="100"/>
  <c r="S11" i="100"/>
  <c r="S28" i="100"/>
  <c r="S27" i="100"/>
  <c r="W23" i="100"/>
  <c r="W21" i="100"/>
  <c r="W22" i="100"/>
  <c r="U17" i="100"/>
  <c r="U27" i="100"/>
  <c r="U28" i="100"/>
  <c r="V30" i="100"/>
  <c r="V31" i="100"/>
  <c r="T9" i="100"/>
  <c r="T10" i="100"/>
  <c r="T19" i="100"/>
  <c r="T18" i="100"/>
  <c r="W18" i="100"/>
  <c r="W19" i="100"/>
  <c r="W24" i="100"/>
  <c r="W25" i="100"/>
  <c r="S18" i="100"/>
  <c r="S19" i="100"/>
  <c r="S14" i="100"/>
  <c r="S23" i="100"/>
  <c r="S30" i="100"/>
  <c r="S31" i="100"/>
  <c r="S29" i="100"/>
  <c r="V27" i="100"/>
  <c r="V28" i="100"/>
  <c r="S33" i="100"/>
  <c r="S32" i="100"/>
  <c r="U22" i="100"/>
  <c r="U21" i="100"/>
  <c r="V17" i="100"/>
  <c r="T22" i="100"/>
  <c r="T21" i="100"/>
  <c r="S24" i="100"/>
  <c r="S25" i="100"/>
  <c r="W7" i="100"/>
  <c r="V32" i="100"/>
  <c r="V33" i="100"/>
  <c r="V29" i="100"/>
  <c r="T26" i="100"/>
  <c r="S7" i="100"/>
  <c r="S15" i="100"/>
  <c r="S16" i="100"/>
  <c r="W26" i="100"/>
  <c r="V13" i="100"/>
  <c r="V22" i="100"/>
  <c r="V21" i="100"/>
  <c r="V26" i="100"/>
  <c r="T8" i="100"/>
  <c r="S8" i="100"/>
  <c r="S10" i="100"/>
  <c r="S9" i="100"/>
  <c r="W29" i="100"/>
  <c r="W11" i="100"/>
  <c r="W28" i="100"/>
  <c r="W27" i="100"/>
  <c r="W33" i="100"/>
  <c r="W32" i="100"/>
  <c r="W12" i="100"/>
  <c r="Z12" i="100" s="1"/>
  <c r="AA12" i="100" s="1"/>
  <c r="AB12" i="100" s="1"/>
  <c r="U32" i="100"/>
  <c r="U33" i="100"/>
  <c r="U14" i="100"/>
  <c r="U31" i="100"/>
  <c r="U30" i="100"/>
  <c r="U29" i="100"/>
  <c r="U13" i="100"/>
  <c r="V16" i="100"/>
  <c r="V15" i="100"/>
  <c r="V20" i="100"/>
  <c r="V9" i="100"/>
  <c r="V10" i="100"/>
  <c r="V19" i="100"/>
  <c r="V18" i="100"/>
  <c r="V23" i="100"/>
  <c r="T14" i="100"/>
  <c r="T30" i="100"/>
  <c r="T31" i="100"/>
  <c r="T11" i="100"/>
  <c r="T28" i="100"/>
  <c r="T27" i="100"/>
  <c r="T32" i="100"/>
  <c r="T33" i="100"/>
  <c r="T20" i="100"/>
  <c r="W13" i="100"/>
  <c r="W14" i="100"/>
  <c r="U25" i="100"/>
  <c r="U24" i="100"/>
  <c r="S22" i="100"/>
  <c r="S21" i="100"/>
  <c r="W9" i="100"/>
  <c r="W10" i="100"/>
  <c r="W31" i="100"/>
  <c r="W30" i="100"/>
  <c r="U9" i="100"/>
  <c r="U10" i="100"/>
  <c r="U18" i="100"/>
  <c r="U19" i="100"/>
  <c r="U8" i="100"/>
  <c r="U11" i="100"/>
  <c r="T16" i="100"/>
  <c r="T15" i="100"/>
  <c r="U16" i="100"/>
  <c r="U15" i="100"/>
  <c r="V25" i="100"/>
  <c r="V24" i="100"/>
  <c r="Z6" i="100"/>
  <c r="AA6" i="100" s="1"/>
  <c r="AB6" i="100" s="1"/>
  <c r="Z22" i="100" l="1"/>
  <c r="AA22" i="100" s="1"/>
  <c r="Z20" i="100"/>
  <c r="AA20" i="100" s="1"/>
  <c r="AB20" i="100" s="1"/>
  <c r="Z26" i="100"/>
  <c r="AA26" i="100" s="1"/>
  <c r="AB26" i="100" s="1"/>
  <c r="Z17" i="100"/>
  <c r="AA17" i="100" s="1"/>
  <c r="AB17" i="100" s="1"/>
  <c r="Z28" i="100"/>
  <c r="AA28" i="100" s="1"/>
  <c r="Z19" i="100"/>
  <c r="AA19" i="100" s="1"/>
  <c r="Z21" i="100"/>
  <c r="AA21" i="100" s="1"/>
  <c r="AB21" i="100" s="1"/>
  <c r="Z13" i="100"/>
  <c r="AA13" i="100" s="1"/>
  <c r="AB13" i="100" s="1"/>
  <c r="Z7" i="100"/>
  <c r="AA7" i="100" s="1"/>
  <c r="AB7" i="100" s="1"/>
  <c r="Z9" i="100"/>
  <c r="AA9" i="100" s="1"/>
  <c r="AB9" i="100" s="1"/>
  <c r="Z30" i="100"/>
  <c r="AA30" i="100" s="1"/>
  <c r="AB30" i="100" s="1"/>
  <c r="Z18" i="100"/>
  <c r="AA18" i="100" s="1"/>
  <c r="AB18" i="100" s="1"/>
  <c r="Z11" i="100"/>
  <c r="AA11" i="100" s="1"/>
  <c r="AB11" i="100" s="1"/>
  <c r="Z31" i="100"/>
  <c r="AA31" i="100" s="1"/>
  <c r="Z10" i="100"/>
  <c r="AA10" i="100" s="1"/>
  <c r="Z16" i="100"/>
  <c r="AA16" i="100" s="1"/>
  <c r="Z25" i="100"/>
  <c r="AA25" i="100" s="1"/>
  <c r="Z23" i="100"/>
  <c r="AA23" i="100" s="1"/>
  <c r="AB23" i="100" s="1"/>
  <c r="Z33" i="100"/>
  <c r="AA33" i="100" s="1"/>
  <c r="Z8" i="100"/>
  <c r="AA8" i="100" s="1"/>
  <c r="AB8" i="100" s="1"/>
  <c r="Z15" i="100"/>
  <c r="AA15" i="100" s="1"/>
  <c r="AB15" i="100" s="1"/>
  <c r="Z24" i="100"/>
  <c r="AA24" i="100" s="1"/>
  <c r="AB24" i="100" s="1"/>
  <c r="Z32" i="100"/>
  <c r="AA32" i="100" s="1"/>
  <c r="AB32" i="100" s="1"/>
  <c r="Z29" i="100"/>
  <c r="AA29" i="100" s="1"/>
  <c r="AB29" i="100" s="1"/>
  <c r="Z14" i="100"/>
  <c r="AA14" i="100" s="1"/>
  <c r="AB14" i="100" s="1"/>
  <c r="Z27" i="100"/>
  <c r="AA27" i="100" s="1"/>
  <c r="AB27" i="100" s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此处应是装备</t>
        </r>
      </text>
    </comment>
  </commentList>
</comments>
</file>

<file path=xl/sharedStrings.xml><?xml version="1.0" encoding="utf-8"?>
<sst xmlns="http://schemas.openxmlformats.org/spreadsheetml/2006/main" count="656" uniqueCount="509">
  <si>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</si>
  <si>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</si>
  <si>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</si>
  <si>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</si>
  <si>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</si>
  <si>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</si>
  <si>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</si>
  <si>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</si>
  <si>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</si>
  <si>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</si>
  <si>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</si>
  <si>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</si>
  <si>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</si>
  <si>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</si>
  <si>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</si>
  <si>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</si>
  <si>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N</t>
    <phoneticPr fontId="2" type="noConversion"/>
  </si>
  <si>
    <t>R</t>
    <phoneticPr fontId="2" type="noConversion"/>
  </si>
  <si>
    <t>品质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</si>
  <si>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</si>
  <si>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</si>
  <si>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</si>
  <si>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</si>
  <si>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</si>
  <si>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</si>
  <si>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</si>
  <si>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</si>
  <si>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</si>
  <si>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</si>
  <si>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</si>
  <si>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</si>
  <si>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</si>
  <si>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</si>
  <si>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</si>
  <si>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噬日</t>
  </si>
  <si>
    <t>食火蜥</t>
  </si>
  <si>
    <t>高顺</t>
  </si>
  <si>
    <t>烈风螳螂</t>
  </si>
  <si>
    <t>概率</t>
    <phoneticPr fontId="2" type="noConversion"/>
  </si>
  <si>
    <t>价值</t>
    <phoneticPr fontId="2" type="noConversion"/>
  </si>
  <si>
    <t>柠檬怪</t>
  </si>
  <si>
    <t>阎风吒</t>
  </si>
  <si>
    <t>R</t>
  </si>
  <si>
    <t>SR</t>
  </si>
  <si>
    <t>SSR</t>
  </si>
  <si>
    <t>UR</t>
  </si>
  <si>
    <t>卡牌品质</t>
    <phoneticPr fontId="2" type="noConversion"/>
  </si>
  <si>
    <t>碎片价值</t>
    <phoneticPr fontId="2" type="noConversion"/>
  </si>
  <si>
    <t>碎片数量</t>
    <phoneticPr fontId="2" type="noConversion"/>
  </si>
  <si>
    <t>SR</t>
    <phoneticPr fontId="2" type="noConversion"/>
  </si>
  <si>
    <t>SSR</t>
    <phoneticPr fontId="2" type="noConversion"/>
  </si>
  <si>
    <t>2星</t>
  </si>
  <si>
    <t>3星</t>
  </si>
  <si>
    <t>4星</t>
  </si>
  <si>
    <t>5星</t>
  </si>
  <si>
    <t>6星</t>
  </si>
  <si>
    <t>7星</t>
  </si>
  <si>
    <t>8星</t>
  </si>
  <si>
    <t>UR</t>
    <phoneticPr fontId="2" type="noConversion"/>
  </si>
  <si>
    <t>普通</t>
    <phoneticPr fontId="2" type="noConversion"/>
  </si>
  <si>
    <t>30连</t>
    <phoneticPr fontId="2" type="noConversion"/>
  </si>
  <si>
    <t>Debris</t>
    <phoneticPr fontId="2" type="noConversion"/>
  </si>
  <si>
    <t>总价值</t>
    <phoneticPr fontId="2" type="noConversion"/>
  </si>
  <si>
    <t>塞伯罗斯碎片</t>
  </si>
  <si>
    <t>柠檬怪碎片</t>
  </si>
  <si>
    <t>李轩辕碎片</t>
  </si>
  <si>
    <t>于禁碎片</t>
  </si>
  <si>
    <t>噬日碎片</t>
  </si>
  <si>
    <t>唐流雨碎片</t>
  </si>
  <si>
    <t>食火蜥碎片</t>
  </si>
  <si>
    <t>高顺碎片</t>
  </si>
  <si>
    <t>烈风螳螂碎片</t>
  </si>
  <si>
    <t>许褚碎片</t>
  </si>
  <si>
    <t>徐晃碎片</t>
  </si>
  <si>
    <t>石灵明碎片</t>
  </si>
  <si>
    <t>卡牌</t>
    <phoneticPr fontId="2" type="noConversion"/>
  </si>
  <si>
    <t>飞镰</t>
  </si>
  <si>
    <t>飞廉</t>
    <phoneticPr fontId="2" type="noConversion"/>
  </si>
  <si>
    <t>张郃碎片</t>
    <phoneticPr fontId="2" type="noConversion"/>
  </si>
  <si>
    <t>飞廉碎片</t>
  </si>
  <si>
    <t>张飞碎片</t>
  </si>
  <si>
    <t>典韦碎片</t>
  </si>
  <si>
    <t>西方龙碎片</t>
  </si>
  <si>
    <t>天使缇娜碎片</t>
  </si>
  <si>
    <t>张郃碎片</t>
  </si>
  <si>
    <t>石灵明</t>
    <phoneticPr fontId="2" type="noConversion"/>
  </si>
  <si>
    <t>第一日</t>
    <phoneticPr fontId="2" type="noConversion"/>
  </si>
  <si>
    <t>每日福利</t>
    <phoneticPr fontId="2" type="noConversion"/>
  </si>
  <si>
    <t>半价抢购</t>
    <phoneticPr fontId="2" type="noConversion"/>
  </si>
  <si>
    <t>我们的故事</t>
    <phoneticPr fontId="2" type="noConversion"/>
  </si>
  <si>
    <t>第二日</t>
    <phoneticPr fontId="2" type="noConversion"/>
  </si>
  <si>
    <t>竞技场</t>
    <phoneticPr fontId="2" type="noConversion"/>
  </si>
  <si>
    <t>登陆送钻石150，守护灵抽卡券X5</t>
    <phoneticPr fontId="2" type="noConversion"/>
  </si>
  <si>
    <t>消耗3000钻石，赠送神器惊喜宝箱x10，牧守令x5</t>
    <phoneticPr fontId="2" type="noConversion"/>
  </si>
  <si>
    <t>战力达到70000送500钻石</t>
    <phoneticPr fontId="2" type="noConversion"/>
  </si>
  <si>
    <t>恶灵入侵</t>
    <phoneticPr fontId="2" type="noConversion"/>
  </si>
  <si>
    <t>芦花古楼</t>
    <phoneticPr fontId="2" type="noConversion"/>
  </si>
  <si>
    <t>专属武器</t>
    <phoneticPr fontId="2" type="noConversion"/>
  </si>
  <si>
    <t>第三日</t>
    <phoneticPr fontId="2" type="noConversion"/>
  </si>
  <si>
    <t>第四日</t>
    <phoneticPr fontId="2" type="noConversion"/>
  </si>
  <si>
    <t>第五日</t>
    <phoneticPr fontId="2" type="noConversion"/>
  </si>
  <si>
    <t>竞技场积分达到1300分，初级专属强化石15</t>
    <phoneticPr fontId="2" type="noConversion"/>
  </si>
  <si>
    <t>竞技场积分达到1400分，初级专属强化石20</t>
    <phoneticPr fontId="2" type="noConversion"/>
  </si>
  <si>
    <t>竞技场积分达到1200分，初级专属强化石10</t>
    <phoneticPr fontId="2" type="noConversion"/>
  </si>
  <si>
    <t>竞技场积分达到1500分，中级专属强化石10</t>
    <phoneticPr fontId="2" type="noConversion"/>
  </si>
  <si>
    <t>竞技场积分达到1800分，中级专属强化石20</t>
    <phoneticPr fontId="2" type="noConversion"/>
  </si>
  <si>
    <t>竞技场积分达到2000分，高级专属强化石10</t>
    <phoneticPr fontId="2" type="noConversion"/>
  </si>
  <si>
    <t>在竞技场商店进行5次兑换，牧守令x5</t>
    <phoneticPr fontId="2" type="noConversion"/>
  </si>
  <si>
    <t>在竞技场商店进行10次兑换，牧守令x5</t>
    <phoneticPr fontId="2" type="noConversion"/>
  </si>
  <si>
    <t>芦花-花10，芦花币80</t>
    <phoneticPr fontId="2" type="noConversion"/>
  </si>
  <si>
    <t>芦花-花20，芦花币120</t>
    <phoneticPr fontId="2" type="noConversion"/>
  </si>
  <si>
    <t>芦花-雪10，芦花币120</t>
    <phoneticPr fontId="2" type="noConversion"/>
  </si>
  <si>
    <t>芦花-月10，芦花币120</t>
    <phoneticPr fontId="2" type="noConversion"/>
  </si>
  <si>
    <t>芦花-月20，芦花币230</t>
    <phoneticPr fontId="2" type="noConversion"/>
  </si>
  <si>
    <t>芦花-雪20，芦花币230</t>
    <phoneticPr fontId="2" type="noConversion"/>
  </si>
  <si>
    <t>登陆送钻石200，专属武器宝箱x5</t>
    <phoneticPr fontId="2" type="noConversion"/>
  </si>
  <si>
    <t>芦花-风10，芦花币50</t>
    <phoneticPr fontId="2" type="noConversion"/>
  </si>
  <si>
    <t>芦花-风20，芦花币100</t>
    <phoneticPr fontId="2" type="noConversion"/>
  </si>
  <si>
    <t>天赋异禀</t>
    <phoneticPr fontId="2" type="noConversion"/>
  </si>
  <si>
    <t>达到48级送500钻石</t>
    <phoneticPr fontId="2" type="noConversion"/>
  </si>
  <si>
    <t>达到55级送600钻石</t>
    <phoneticPr fontId="2" type="noConversion"/>
  </si>
  <si>
    <t>战力达到100000送600钻石</t>
    <phoneticPr fontId="2" type="noConversion"/>
  </si>
  <si>
    <t>拥有一个10级的专属武器，初级专属强化石30</t>
    <phoneticPr fontId="2" type="noConversion"/>
  </si>
  <si>
    <t>拥有一个15级的专属武器，中级专属强化石15</t>
    <phoneticPr fontId="2" type="noConversion"/>
  </si>
  <si>
    <t>拥有一个20级的专属武器，中级专属强化石30</t>
    <phoneticPr fontId="2" type="noConversion"/>
  </si>
  <si>
    <t>进行1次专属武器解封，专属武器宝箱x5</t>
    <phoneticPr fontId="2" type="noConversion"/>
  </si>
  <si>
    <t>进行2次专属武器解封，专属武器宝箱x10</t>
    <phoneticPr fontId="2" type="noConversion"/>
  </si>
  <si>
    <t>进行5次专属武器解封，专属武器宝箱x20</t>
    <phoneticPr fontId="2" type="noConversion"/>
  </si>
  <si>
    <t>拥有一个5级的专属武器，初级专属强化石15</t>
    <phoneticPr fontId="2" type="noConversion"/>
  </si>
  <si>
    <t>3个专属武器强化到5，初级专属强化石10</t>
    <phoneticPr fontId="2" type="noConversion"/>
  </si>
  <si>
    <t>3个专属武器强化到10，中级专属强化石10</t>
    <phoneticPr fontId="2" type="noConversion"/>
  </si>
  <si>
    <t>3个专属武器强化到15，高级专属强化石10</t>
    <phoneticPr fontId="2" type="noConversion"/>
  </si>
  <si>
    <t>神器</t>
    <phoneticPr fontId="2" type="noConversion"/>
  </si>
  <si>
    <t>400钻1套神器2碎片</t>
    <phoneticPr fontId="2" type="noConversion"/>
  </si>
  <si>
    <t>1000钻神器惊喜宝箱X10</t>
    <phoneticPr fontId="2" type="noConversion"/>
  </si>
  <si>
    <t>神器2达到1级，神器惊喜宝箱x3</t>
    <phoneticPr fontId="2" type="noConversion"/>
  </si>
  <si>
    <t>神器2达到2级，神器惊喜宝箱x5</t>
    <phoneticPr fontId="2" type="noConversion"/>
  </si>
  <si>
    <t>神器3达到1级，神器惊喜宝箱x5</t>
    <phoneticPr fontId="2" type="noConversion"/>
  </si>
  <si>
    <t>神器4达到1级，神器惊喜宝箱x5</t>
    <phoneticPr fontId="2" type="noConversion"/>
  </si>
  <si>
    <t>神器1达到2级，神器惊喜宝箱x2</t>
    <phoneticPr fontId="2" type="noConversion"/>
  </si>
  <si>
    <t>拥有2个1级的紫色碎片，神器低级材料x100</t>
    <phoneticPr fontId="2" type="noConversion"/>
  </si>
  <si>
    <t>拥有一个10级的神器碎片，神器惊喜宝箱x2</t>
    <phoneticPr fontId="2" type="noConversion"/>
  </si>
  <si>
    <t>拥有5个1级的紫色碎片，神器惊喜宝箱x2</t>
    <phoneticPr fontId="2" type="noConversion"/>
  </si>
  <si>
    <t>拥有1个橙色神器碎片，神器低级材料x300</t>
    <phoneticPr fontId="2" type="noConversion"/>
  </si>
  <si>
    <t>拥有5个2级的紫色碎片，神器惊喜宝箱x5</t>
    <phoneticPr fontId="2" type="noConversion"/>
  </si>
  <si>
    <t>拥有3个橙色神器碎片，神器惊喜宝箱x10</t>
    <phoneticPr fontId="2" type="noConversion"/>
  </si>
  <si>
    <t>拥有一个5级的神器碎片，神器低级材料x100</t>
    <phoneticPr fontId="2" type="noConversion"/>
  </si>
  <si>
    <t>300钻，初级专属武器强化石x60</t>
    <phoneticPr fontId="2" type="noConversion"/>
  </si>
  <si>
    <t>等级达到62级送700钻石</t>
    <phoneticPr fontId="2" type="noConversion"/>
  </si>
  <si>
    <t>战力达到150000送700钻石</t>
    <phoneticPr fontId="2" type="noConversion"/>
  </si>
  <si>
    <t>累计消耗5000钻石，赠送专属武器宝箱x25</t>
    <phoneticPr fontId="2" type="noConversion"/>
  </si>
  <si>
    <t>累计消耗4000钻石，中级专属武器强化石x50</t>
    <phoneticPr fontId="2" type="noConversion"/>
  </si>
  <si>
    <t>累计消耗8000钻石，50个洗炼瓶</t>
    <phoneticPr fontId="2" type="noConversion"/>
  </si>
  <si>
    <t>500钻，100个洗炼瓶</t>
    <phoneticPr fontId="2" type="noConversion"/>
  </si>
  <si>
    <t>1000钻专属武器宝箱x10</t>
    <phoneticPr fontId="2" type="noConversion"/>
  </si>
  <si>
    <t>登录送250钻石，洗炼瓶x10</t>
    <phoneticPr fontId="2" type="noConversion"/>
  </si>
  <si>
    <t>东征西讨</t>
    <phoneticPr fontId="2" type="noConversion"/>
  </si>
  <si>
    <t>战力达到200000送800钻石</t>
    <phoneticPr fontId="2" type="noConversion"/>
  </si>
  <si>
    <t>累计消耗10000钻石，守护灵抽卡券10</t>
    <phoneticPr fontId="2" type="noConversion"/>
  </si>
  <si>
    <t>累计消耗12000钻石，专属武器宝箱x20</t>
    <phoneticPr fontId="2" type="noConversion"/>
  </si>
  <si>
    <t>击杀2个地煞2的恶灵，专属武器宝箱x2</t>
    <phoneticPr fontId="2" type="noConversion"/>
  </si>
  <si>
    <t>击杀2个地煞4的恶灵，专属武器宝箱x3</t>
    <phoneticPr fontId="2" type="noConversion"/>
  </si>
  <si>
    <t>击杀2个地煞6的恶灵，专属武器宝箱x5</t>
    <phoneticPr fontId="2" type="noConversion"/>
  </si>
  <si>
    <t>击杀10个恶灵，专属武器宝箱x5</t>
    <phoneticPr fontId="2" type="noConversion"/>
  </si>
  <si>
    <t>击杀2个地煞3的恶灵，洗炼瓶x20</t>
    <phoneticPr fontId="2" type="noConversion"/>
  </si>
  <si>
    <t>击杀2个地煞5的恶灵，洗炼瓶x30</t>
    <phoneticPr fontId="2" type="noConversion"/>
  </si>
  <si>
    <t>击杀5个恶灵，洗炼瓶x25</t>
    <phoneticPr fontId="2" type="noConversion"/>
  </si>
  <si>
    <t>进行20次天赋洗炼，洗炼瓶x5</t>
    <phoneticPr fontId="2" type="noConversion"/>
  </si>
  <si>
    <t>拥有1个专属技能，洗炼瓶x5</t>
    <phoneticPr fontId="2" type="noConversion"/>
  </si>
  <si>
    <t>拥有1个洗炼战力精良的寄灵人，洗炼瓶x5</t>
    <phoneticPr fontId="2" type="noConversion"/>
  </si>
  <si>
    <t>拥有3个洗炼战力精良的寄灵人，洗炼瓶x5</t>
    <phoneticPr fontId="2" type="noConversion"/>
  </si>
  <si>
    <t>拥有1个洗炼战力极致的寄灵人，洗炼瓶x10</t>
    <phoneticPr fontId="2" type="noConversion"/>
  </si>
  <si>
    <t>极限突破</t>
    <phoneticPr fontId="2" type="noConversion"/>
  </si>
  <si>
    <t>拥有3个5突守护灵，牧守令x1</t>
    <phoneticPr fontId="2" type="noConversion"/>
  </si>
  <si>
    <t>拥有3个6突守护灵，牧守令x1</t>
    <phoneticPr fontId="2" type="noConversion"/>
  </si>
  <si>
    <t>拥有3个7突守护灵，牧守令x1</t>
    <phoneticPr fontId="2" type="noConversion"/>
  </si>
  <si>
    <t>拥有3个8突守护灵，牧守令x1</t>
    <phoneticPr fontId="2" type="noConversion"/>
  </si>
  <si>
    <t>荣誉商城消耗400荣誉点，送钻石200</t>
    <phoneticPr fontId="2" type="noConversion"/>
  </si>
  <si>
    <t>荣誉商城消耗800荣誉点，送钻石200</t>
    <phoneticPr fontId="2" type="noConversion"/>
  </si>
  <si>
    <t>芦花商城消耗1000芦花币，送钻石200</t>
    <phoneticPr fontId="2" type="noConversion"/>
  </si>
  <si>
    <t>钻石商城消费1000钻，送钻石200</t>
    <phoneticPr fontId="2" type="noConversion"/>
  </si>
  <si>
    <t>钻石商城消费2000钻，送钻石200</t>
    <phoneticPr fontId="2" type="noConversion"/>
  </si>
  <si>
    <t>芦花古楼风通关35层，牧守令x2</t>
    <phoneticPr fontId="2" type="noConversion"/>
  </si>
  <si>
    <t>芦花古楼风通关25层，牧守令x1</t>
    <phoneticPr fontId="2" type="noConversion"/>
  </si>
  <si>
    <t>芦花古楼花通关25层，牧守令x1</t>
    <phoneticPr fontId="2" type="noConversion"/>
  </si>
  <si>
    <t>芦花古楼花通关35层，牧守令x2</t>
    <phoneticPr fontId="2" type="noConversion"/>
  </si>
  <si>
    <t>芦花古楼雪通关25层，牧守令x1</t>
    <phoneticPr fontId="2" type="noConversion"/>
  </si>
  <si>
    <t>芦花古楼雪通关35层，牧守令x2</t>
    <phoneticPr fontId="2" type="noConversion"/>
  </si>
  <si>
    <t>芦花古楼月通关25层，牧守令x1</t>
    <phoneticPr fontId="2" type="noConversion"/>
  </si>
  <si>
    <t>芦花古楼月通关35层，牧守令x2</t>
    <phoneticPr fontId="2" type="noConversion"/>
  </si>
  <si>
    <t>技能修炼</t>
    <phoneticPr fontId="2" type="noConversion"/>
  </si>
  <si>
    <t>第六日</t>
    <phoneticPr fontId="2" type="noConversion"/>
  </si>
  <si>
    <t>派遣挂机</t>
    <phoneticPr fontId="2" type="noConversion"/>
  </si>
  <si>
    <t>第七日</t>
    <phoneticPr fontId="2" type="noConversion"/>
  </si>
  <si>
    <t>消灭恶灵</t>
    <phoneticPr fontId="2" type="noConversion"/>
  </si>
  <si>
    <t>第八日</t>
    <phoneticPr fontId="2" type="noConversion"/>
  </si>
  <si>
    <t>北上渡欧</t>
    <phoneticPr fontId="2" type="noConversion"/>
  </si>
  <si>
    <t>地域之道</t>
    <phoneticPr fontId="2" type="noConversion"/>
  </si>
  <si>
    <t>升星达人</t>
    <phoneticPr fontId="2" type="noConversion"/>
  </si>
  <si>
    <t>拥有1个2星的守护灵，守护灵抽卡券x2</t>
    <phoneticPr fontId="2" type="noConversion"/>
  </si>
  <si>
    <t>拥有1个3星的守护灵，守护灵抽卡券x2</t>
    <phoneticPr fontId="2" type="noConversion"/>
  </si>
  <si>
    <t>拥有2个2星的守护灵，守护灵抽卡券x2</t>
    <phoneticPr fontId="2" type="noConversion"/>
  </si>
  <si>
    <t>拥有3个2星的守护灵，守护灵抽卡券x2</t>
    <phoneticPr fontId="2" type="noConversion"/>
  </si>
  <si>
    <t>拥有1个4星的守护灵，守护灵抽卡券x3</t>
    <phoneticPr fontId="2" type="noConversion"/>
  </si>
  <si>
    <t>拥有2个3星的守护灵，守护灵抽卡券x3</t>
    <phoneticPr fontId="2" type="noConversion"/>
  </si>
  <si>
    <t>拥有5个2星的守护灵，守护灵抽卡券x3</t>
    <phoneticPr fontId="2" type="noConversion"/>
  </si>
  <si>
    <t>拥有4个专属技能，洗炼瓶x10</t>
    <phoneticPr fontId="2" type="noConversion"/>
  </si>
  <si>
    <t>进行50次天赋洗炼，洗炼瓶x10</t>
    <phoneticPr fontId="2" type="noConversion"/>
  </si>
  <si>
    <t>进行4次插槽技能兑换，守护灵抽卡券x2</t>
    <phoneticPr fontId="2" type="noConversion"/>
  </si>
  <si>
    <t>进行3次插槽技能突破，守护灵抽卡券x5</t>
    <phoneticPr fontId="2" type="noConversion"/>
  </si>
  <si>
    <t>进行10次插槽技能兑换，守护灵抽卡券x4</t>
    <phoneticPr fontId="2" type="noConversion"/>
  </si>
  <si>
    <t>2000钻，1个随机SSR</t>
    <phoneticPr fontId="2" type="noConversion"/>
  </si>
  <si>
    <t>登录送300钻石，守护灵抽卡券5个</t>
    <phoneticPr fontId="2" type="noConversion"/>
  </si>
  <si>
    <t>等级达到70级送800钻石</t>
    <phoneticPr fontId="2" type="noConversion"/>
  </si>
  <si>
    <t>等级达到74级送800钻石</t>
    <phoneticPr fontId="2" type="noConversion"/>
  </si>
  <si>
    <t>等级达到77级送800钻石</t>
    <phoneticPr fontId="2" type="noConversion"/>
  </si>
  <si>
    <t>等级达到80级，送800钻石</t>
    <phoneticPr fontId="2" type="noConversion"/>
  </si>
  <si>
    <t>登陆送1个随机SR</t>
    <phoneticPr fontId="2" type="noConversion"/>
  </si>
  <si>
    <t>登录送400钻石</t>
    <phoneticPr fontId="2" type="noConversion"/>
  </si>
  <si>
    <t>登录送500钻石</t>
    <phoneticPr fontId="2" type="noConversion"/>
  </si>
  <si>
    <t>300钻守护灵抽卡券x3</t>
    <phoneticPr fontId="2" type="noConversion"/>
  </si>
  <si>
    <t>1580钻守护灵抽卡券x10</t>
    <phoneticPr fontId="2" type="noConversion"/>
  </si>
  <si>
    <t>1580钻守护灵抽卡券x10</t>
    <phoneticPr fontId="2" type="noConversion"/>
  </si>
  <si>
    <t>2000钻1W技能经验</t>
    <phoneticPr fontId="2" type="noConversion"/>
  </si>
  <si>
    <t>击杀2个地煞7不同的恶灵，30个中级三才宝箱</t>
    <phoneticPr fontId="2" type="noConversion"/>
  </si>
  <si>
    <t>天使缇娜</t>
    <phoneticPr fontId="2" type="noConversion"/>
  </si>
  <si>
    <t>SSR</t>
    <phoneticPr fontId="2" type="noConversion"/>
  </si>
  <si>
    <t>修正权重</t>
    <phoneticPr fontId="2" type="noConversion"/>
  </si>
  <si>
    <t>权重</t>
    <phoneticPr fontId="2" type="noConversion"/>
  </si>
  <si>
    <t>价值反比</t>
    <phoneticPr fontId="2" type="noConversion"/>
  </si>
  <si>
    <t>卡牌</t>
    <phoneticPr fontId="2" type="noConversion"/>
  </si>
  <si>
    <t>石灵明</t>
    <phoneticPr fontId="2" type="noConversion"/>
  </si>
  <si>
    <t>徐晃</t>
    <phoneticPr fontId="2" type="noConversion"/>
  </si>
  <si>
    <t>柠檬精</t>
    <phoneticPr fontId="2" type="noConversion"/>
  </si>
  <si>
    <t>柠檬精碎片</t>
    <phoneticPr fontId="2" type="noConversion"/>
  </si>
  <si>
    <t>天使缇娜碎片</t>
    <phoneticPr fontId="2" type="noConversion"/>
  </si>
  <si>
    <t>西方龙碎片</t>
    <phoneticPr fontId="2" type="noConversion"/>
  </si>
  <si>
    <t>典韦碎片</t>
    <phoneticPr fontId="2" type="noConversion"/>
  </si>
  <si>
    <t>张飞碎片</t>
    <phoneticPr fontId="2" type="noConversion"/>
  </si>
  <si>
    <t>飞廉碎片</t>
    <phoneticPr fontId="2" type="noConversion"/>
  </si>
  <si>
    <t xml:space="preserve">低抽设计：
普通库：
70%概率出碎片1~3（R40%，SR20%，SSR10%）
29%概率出R
1%概率出SR
10连循环保底库：
80%概率出R
20%概率出SR
</t>
    <phoneticPr fontId="2" type="noConversion"/>
  </si>
  <si>
    <t>SR</t>
    <phoneticPr fontId="2" type="noConversion"/>
  </si>
  <si>
    <t>R</t>
    <phoneticPr fontId="2" type="noConversion"/>
  </si>
  <si>
    <t>30抽期望</t>
    <phoneticPr fontId="2" type="noConversion"/>
  </si>
  <si>
    <t>10连</t>
    <phoneticPr fontId="2" type="noConversion"/>
  </si>
  <si>
    <t>价值</t>
    <phoneticPr fontId="2" type="noConversion"/>
  </si>
  <si>
    <t xml:space="preserve">抽卡设计：
抽卡分3个库，普通库，10连保底库，30连保底库
普通库：
70%概率出碎片1~3（R40%，SR20%，SSR10%）
25%概率出R
5%概率出SR
10连循环保底库：
85%概率出SR
15%概率出SSR
30连循环保底库：
80%概率出SSR
20%概率出UR
</t>
    <phoneticPr fontId="2" type="noConversion"/>
  </si>
  <si>
    <t>总价值</t>
    <phoneticPr fontId="2" type="noConversion"/>
  </si>
  <si>
    <t>SSR</t>
    <phoneticPr fontId="2" type="noConversion"/>
  </si>
  <si>
    <t>1星</t>
    <phoneticPr fontId="2" type="noConversion"/>
  </si>
  <si>
    <t>600钻100个中级三才宝箱</t>
    <phoneticPr fontId="2" type="noConversion"/>
  </si>
  <si>
    <t>1750钻100个高级三才宝箱</t>
    <phoneticPr fontId="2" type="noConversion"/>
  </si>
  <si>
    <t>战力达到250000送800钻石</t>
    <phoneticPr fontId="2" type="noConversion"/>
  </si>
  <si>
    <t>战力达到300000送800钻石</t>
    <phoneticPr fontId="2" type="noConversion"/>
  </si>
  <si>
    <t>拥有3个4突守护灵，牧守令x1</t>
    <phoneticPr fontId="2" type="noConversion"/>
  </si>
  <si>
    <t>地狱道达到叫唤+1，牧守令x1</t>
    <phoneticPr fontId="2" type="noConversion"/>
  </si>
  <si>
    <t>抽卡中获得3个SR，守护灵抽卡券x2</t>
    <phoneticPr fontId="2" type="noConversion"/>
  </si>
  <si>
    <t>一个技能升级到3级，技能经验500</t>
    <phoneticPr fontId="2" type="noConversion"/>
  </si>
  <si>
    <t>一个插槽技能升级到5级，技能经验500</t>
    <phoneticPr fontId="2" type="noConversion"/>
  </si>
  <si>
    <t>一个插槽技能升级到7级，技能经验500</t>
    <phoneticPr fontId="2" type="noConversion"/>
  </si>
  <si>
    <t>3个插槽技能升到3级，技能经验500</t>
    <phoneticPr fontId="2" type="noConversion"/>
  </si>
  <si>
    <t>5个插槽技能升到5级，技能经验500</t>
    <phoneticPr fontId="2" type="noConversion"/>
  </si>
  <si>
    <t>拥有1个2级的守护灵天赋技，技能经验500</t>
    <phoneticPr fontId="2" type="noConversion"/>
  </si>
  <si>
    <t>拥有1个2级的寄灵人天赋技，技能经验500</t>
    <phoneticPr fontId="2" type="noConversion"/>
  </si>
  <si>
    <t>拥有2个2级的守护灵天赋技，技能经验500</t>
    <phoneticPr fontId="2" type="noConversion"/>
  </si>
  <si>
    <t>拥有2个2级的寄灵人天赋技，技能经验500</t>
    <phoneticPr fontId="2" type="noConversion"/>
  </si>
  <si>
    <t>拥有3个2级的守护灵天赋技，技能经验500</t>
    <phoneticPr fontId="2" type="noConversion"/>
  </si>
  <si>
    <t>拥有3个2级的寄灵人天赋技，技能经验500</t>
    <phoneticPr fontId="2" type="noConversion"/>
  </si>
  <si>
    <t>1个队伍挂机到第7章，技能经验200</t>
    <phoneticPr fontId="2" type="noConversion"/>
  </si>
  <si>
    <t>1个队伍挂机到第8章，技能经验300</t>
    <phoneticPr fontId="2" type="noConversion"/>
  </si>
  <si>
    <t>1个队伍挂机到第9章，技能经验500</t>
    <phoneticPr fontId="2" type="noConversion"/>
  </si>
  <si>
    <t>2个队伍挂机到第5章，技能经验200</t>
    <phoneticPr fontId="2" type="noConversion"/>
  </si>
  <si>
    <t>2个队伍挂机到第6章，技能经验300</t>
    <phoneticPr fontId="2" type="noConversion"/>
  </si>
  <si>
    <t>2个队伍挂机到第7章，技能经验500</t>
    <phoneticPr fontId="2" type="noConversion"/>
  </si>
  <si>
    <t>3个队伍挂机到第5章，技能经验600</t>
    <phoneticPr fontId="2" type="noConversion"/>
  </si>
  <si>
    <t>3个队伍挂机到第4章，技能经验300</t>
    <phoneticPr fontId="2" type="noConversion"/>
  </si>
  <si>
    <t>累计消耗16000钻石，技能经验4000</t>
    <phoneticPr fontId="2" type="noConversion"/>
  </si>
  <si>
    <t>击杀2个地煞8不同的恶灵，30个高级三才宝箱</t>
    <phoneticPr fontId="2" type="noConversion"/>
  </si>
  <si>
    <t>累计消耗20000钻石，专属武器宝箱20</t>
    <phoneticPr fontId="2" type="noConversion"/>
  </si>
  <si>
    <t>击杀2个地煞6不同的恶灵，30个初级三才宝箱</t>
    <phoneticPr fontId="2" type="noConversion"/>
  </si>
  <si>
    <t>击杀1个地煞9的恶灵，专属武器宝箱x5</t>
    <phoneticPr fontId="2" type="noConversion"/>
  </si>
  <si>
    <t>战力达到350000，送800钻石</t>
    <phoneticPr fontId="2" type="noConversion"/>
  </si>
  <si>
    <t>累计消耗25000钻石，</t>
    <phoneticPr fontId="2" type="noConversion"/>
  </si>
  <si>
    <t>地狱道达到众合，牧守令x1</t>
    <phoneticPr fontId="2" type="noConversion"/>
  </si>
  <si>
    <t>地狱道达到众合+1，牧守令x1</t>
    <phoneticPr fontId="2" type="noConversion"/>
  </si>
  <si>
    <t>地狱道达到叫唤，牧守令x1</t>
    <phoneticPr fontId="2" type="noConversion"/>
  </si>
  <si>
    <t>地狱道达到大叫唤，牧守令x1</t>
    <phoneticPr fontId="2" type="noConversion"/>
  </si>
  <si>
    <t>抽卡中获得5个SR，守护灵抽卡券x2</t>
    <phoneticPr fontId="2" type="noConversion"/>
  </si>
  <si>
    <t>抽卡中获得10个SR，守护灵抽卡券x2</t>
    <phoneticPr fontId="2" type="noConversion"/>
  </si>
  <si>
    <t>抽卡中获得1个SSR，守护灵抽卡券x2</t>
    <phoneticPr fontId="2" type="noConversion"/>
  </si>
  <si>
    <t>抽卡中获得2个SSR，守护灵抽卡券x2</t>
    <phoneticPr fontId="2" type="noConversion"/>
  </si>
  <si>
    <t>250钻100个初级三才宝箱</t>
    <phoneticPr fontId="2" type="noConversion"/>
  </si>
  <si>
    <t>解封一次SSR的专属武器，钻石x300</t>
    <phoneticPr fontId="2" type="noConversion"/>
  </si>
  <si>
    <t>塞伯罗斯</t>
    <phoneticPr fontId="2" type="noConversion"/>
  </si>
  <si>
    <t>柠檬精</t>
    <phoneticPr fontId="2" type="noConversion"/>
  </si>
  <si>
    <t>于禁</t>
    <phoneticPr fontId="2" type="noConversion"/>
  </si>
  <si>
    <t>噬日</t>
    <phoneticPr fontId="2" type="noConversion"/>
  </si>
  <si>
    <t>唐流雨</t>
    <phoneticPr fontId="2" type="noConversion"/>
  </si>
  <si>
    <t>食火蜥</t>
    <phoneticPr fontId="2" type="noConversion"/>
  </si>
  <si>
    <t>李轩辕</t>
    <phoneticPr fontId="2" type="noConversion"/>
  </si>
  <si>
    <t>飞镰</t>
    <phoneticPr fontId="2" type="noConversion"/>
  </si>
  <si>
    <t>高顺</t>
    <phoneticPr fontId="2" type="noConversion"/>
  </si>
  <si>
    <t>徐晃</t>
    <phoneticPr fontId="2" type="noConversion"/>
  </si>
  <si>
    <t>烈风螳螂</t>
    <phoneticPr fontId="2" type="noConversion"/>
  </si>
  <si>
    <t>许褚</t>
    <phoneticPr fontId="2" type="noConversion"/>
  </si>
  <si>
    <t>张飞</t>
    <phoneticPr fontId="2" type="noConversion"/>
  </si>
  <si>
    <t>典韦</t>
    <phoneticPr fontId="2" type="noConversion"/>
  </si>
  <si>
    <t>西方龙</t>
    <phoneticPr fontId="2" type="noConversion"/>
  </si>
  <si>
    <t>天使缇娜</t>
    <phoneticPr fontId="2" type="noConversion"/>
  </si>
  <si>
    <t>张郃</t>
    <phoneticPr fontId="2" type="noConversion"/>
  </si>
  <si>
    <t>关羽</t>
    <phoneticPr fontId="2" type="noConversion"/>
  </si>
  <si>
    <t>项羽</t>
    <phoneticPr fontId="2" type="noConversion"/>
  </si>
  <si>
    <t>夏侯惇</t>
    <phoneticPr fontId="2" type="noConversion"/>
  </si>
  <si>
    <t>碎片价值</t>
    <phoneticPr fontId="2" type="noConversion"/>
  </si>
  <si>
    <t>登陆送守护灵抽卡券2</t>
    <phoneticPr fontId="2" type="noConversion"/>
  </si>
  <si>
    <t>达到25级送100钻石</t>
    <phoneticPr fontId="2" type="noConversion"/>
  </si>
  <si>
    <t>战力达到100000送150钻石</t>
    <phoneticPr fontId="2" type="noConversion"/>
  </si>
  <si>
    <t>通关1-7，赠送银币10000</t>
    <phoneticPr fontId="2" type="noConversion"/>
  </si>
  <si>
    <t>通关2-7，赠送守护灵抽卡券2</t>
    <phoneticPr fontId="2" type="noConversion"/>
  </si>
  <si>
    <t>通关3-7，赠送守护灵抽卡券2</t>
    <phoneticPr fontId="2" type="noConversion"/>
  </si>
  <si>
    <t>通关4-7，赠送守护灵抽卡券2</t>
    <phoneticPr fontId="2" type="noConversion"/>
  </si>
  <si>
    <t>通过困难1-9，赠送守护灵抽卡券2</t>
    <phoneticPr fontId="2" type="noConversion"/>
  </si>
  <si>
    <t>通过困难2-9，赠送守护灵抽卡券2</t>
    <phoneticPr fontId="2" type="noConversion"/>
  </si>
  <si>
    <t>通过困难3-9，赠送守护灵抽卡券2</t>
    <phoneticPr fontId="2" type="noConversion"/>
  </si>
  <si>
    <t>快速挂机2次，赠送守护灵抽卡券2</t>
    <phoneticPr fontId="2" type="noConversion"/>
  </si>
  <si>
    <t>快速挂机2次，赠送守护灵抽卡券1</t>
    <phoneticPr fontId="2" type="noConversion"/>
  </si>
  <si>
    <t>守护灵抽卡券x10</t>
    <phoneticPr fontId="2" type="noConversion"/>
  </si>
  <si>
    <t>良将利器</t>
    <phoneticPr fontId="2" type="noConversion"/>
  </si>
  <si>
    <t>进行50次高级守护灵抽卡，守护灵经验50K，金币20K</t>
    <phoneticPr fontId="2" type="noConversion"/>
  </si>
  <si>
    <t>进行80次高级守护灵抽卡，钻石2000，金币40K</t>
    <phoneticPr fontId="2" type="noConversion"/>
  </si>
  <si>
    <t>拥有1件橙色装备，熔炼值x100</t>
    <phoneticPr fontId="2" type="noConversion"/>
  </si>
  <si>
    <t>拥有8件橙色装备，熔炼值x300</t>
    <phoneticPr fontId="2" type="noConversion"/>
  </si>
  <si>
    <t>拥有24件橙色装备，熔炼值x500</t>
    <phoneticPr fontId="2" type="noConversion"/>
  </si>
  <si>
    <t>拥有48件橙色装备，熔炼值x1000</t>
    <phoneticPr fontId="2" type="noConversion"/>
  </si>
  <si>
    <t>穿戴2套装备，钻石100</t>
    <phoneticPr fontId="2" type="noConversion"/>
  </si>
  <si>
    <t>穿戴6套装备，钻石200</t>
    <phoneticPr fontId="2" type="noConversion"/>
  </si>
  <si>
    <t>进行10次高级守护灵抽卡，守护灵经验20K，金币5K</t>
    <phoneticPr fontId="2" type="noConversion"/>
  </si>
  <si>
    <t>进行20次高级守护灵抽卡，守护灵经验30K，金币15K</t>
    <phoneticPr fontId="2" type="noConversion"/>
  </si>
  <si>
    <t>消耗200翡翠叶，赠送随机SSR宝箱，2小时挂机券x2</t>
    <phoneticPr fontId="2" type="noConversion"/>
  </si>
  <si>
    <t>消耗100翡翠叶，蓝色基础材料100，2小时挂机券x1</t>
    <phoneticPr fontId="2" type="noConversion"/>
  </si>
  <si>
    <t>拥有3个30级以上SR以上的守护灵，技能经验6000</t>
    <phoneticPr fontId="2" type="noConversion"/>
  </si>
  <si>
    <t>拥有1个40级以上SSR的守护灵，技能经验9000</t>
    <phoneticPr fontId="2" type="noConversion"/>
  </si>
  <si>
    <t>拥有48件强化强化+20的装备，金币20K</t>
    <phoneticPr fontId="2" type="noConversion"/>
  </si>
  <si>
    <t>拥有48件强化强化+30的装备，金币50K</t>
    <phoneticPr fontId="2" type="noConversion"/>
  </si>
  <si>
    <t>拥有48件强化强化+40的装备，金币100K</t>
    <phoneticPr fontId="2" type="noConversion"/>
  </si>
  <si>
    <t>拥有48件强化强化+60的装备，熔炼值2000</t>
    <phoneticPr fontId="2" type="noConversion"/>
  </si>
  <si>
    <t>400钻2个2小时挂机券，熔炼值X500，金币x100K</t>
    <phoneticPr fontId="2" type="noConversion"/>
  </si>
  <si>
    <t>ID</t>
    <phoneticPr fontId="2" type="noConversion"/>
  </si>
  <si>
    <t>品质</t>
    <phoneticPr fontId="2" type="noConversion"/>
  </si>
  <si>
    <t>境界等级</t>
    <phoneticPr fontId="2" type="noConversion"/>
  </si>
  <si>
    <t>初始攻击</t>
    <phoneticPr fontId="2" type="noConversion"/>
  </si>
  <si>
    <t>初始防御</t>
    <phoneticPr fontId="2" type="noConversion"/>
  </si>
  <si>
    <t>初始血量</t>
    <phoneticPr fontId="2" type="noConversion"/>
  </si>
  <si>
    <t>攻击成长</t>
    <phoneticPr fontId="2" type="noConversion"/>
  </si>
  <si>
    <t>防御成长</t>
    <phoneticPr fontId="2" type="noConversion"/>
  </si>
  <si>
    <t>血量成长</t>
    <phoneticPr fontId="2" type="noConversion"/>
  </si>
  <si>
    <t>突破攻</t>
    <phoneticPr fontId="2" type="noConversion"/>
  </si>
  <si>
    <t>突破防</t>
    <phoneticPr fontId="2" type="noConversion"/>
  </si>
  <si>
    <t>突破血</t>
    <phoneticPr fontId="2" type="noConversion"/>
  </si>
  <si>
    <t>突破次数</t>
    <phoneticPr fontId="2" type="noConversion"/>
  </si>
  <si>
    <t>境界攻</t>
    <phoneticPr fontId="2" type="noConversion"/>
  </si>
  <si>
    <t>境界防</t>
    <phoneticPr fontId="2" type="noConversion"/>
  </si>
  <si>
    <t>境界血</t>
    <phoneticPr fontId="2" type="noConversion"/>
  </si>
  <si>
    <t>总攻击</t>
    <phoneticPr fontId="2" type="noConversion"/>
  </si>
  <si>
    <t>总防御</t>
    <phoneticPr fontId="2" type="noConversion"/>
  </si>
  <si>
    <t>总血量</t>
    <phoneticPr fontId="2" type="noConversion"/>
  </si>
  <si>
    <t>本境攻</t>
    <phoneticPr fontId="2" type="noConversion"/>
  </si>
  <si>
    <t>本境防</t>
    <phoneticPr fontId="2" type="noConversion"/>
  </si>
  <si>
    <t>本境血</t>
    <phoneticPr fontId="2" type="noConversion"/>
  </si>
  <si>
    <t>初始攻</t>
    <phoneticPr fontId="2" type="noConversion"/>
  </si>
  <si>
    <t>初始防</t>
    <phoneticPr fontId="2" type="noConversion"/>
  </si>
  <si>
    <t>初始血</t>
    <phoneticPr fontId="2" type="noConversion"/>
  </si>
  <si>
    <t>升级攻</t>
    <phoneticPr fontId="2" type="noConversion"/>
  </si>
  <si>
    <t>升级防</t>
    <phoneticPr fontId="2" type="noConversion"/>
  </si>
  <si>
    <t>升级血</t>
    <phoneticPr fontId="2" type="noConversion"/>
  </si>
  <si>
    <t>升级总攻</t>
    <phoneticPr fontId="2" type="noConversion"/>
  </si>
  <si>
    <t>升级总防</t>
    <phoneticPr fontId="2" type="noConversion"/>
  </si>
  <si>
    <t>升级总血</t>
    <phoneticPr fontId="2" type="noConversion"/>
  </si>
  <si>
    <t>总攻</t>
    <phoneticPr fontId="2" type="noConversion"/>
  </si>
  <si>
    <t>总防</t>
    <phoneticPr fontId="2" type="noConversion"/>
  </si>
  <si>
    <t>总血</t>
    <phoneticPr fontId="2" type="noConversion"/>
  </si>
  <si>
    <t>等级Min</t>
  </si>
  <si>
    <t>等级Max</t>
  </si>
  <si>
    <t>Phase</t>
    <phoneticPr fontId="2" type="noConversion"/>
  </si>
  <si>
    <t>HellLv</t>
    <phoneticPr fontId="2" type="noConversion"/>
  </si>
  <si>
    <t>要求等级</t>
  </si>
  <si>
    <t>Grid</t>
    <phoneticPr fontId="2" type="noConversion"/>
  </si>
  <si>
    <t>BkLv</t>
    <phoneticPr fontId="2" type="noConversion"/>
  </si>
  <si>
    <t>绿材料</t>
  </si>
  <si>
    <t>蓝材料</t>
  </si>
  <si>
    <t>紫材料</t>
  </si>
  <si>
    <t>橙材料</t>
  </si>
  <si>
    <t>红材料</t>
  </si>
  <si>
    <t>玄铁</t>
  </si>
  <si>
    <t>乌金</t>
  </si>
  <si>
    <t>银母</t>
  </si>
  <si>
    <t>铀金</t>
  </si>
  <si>
    <t>灵玉</t>
  </si>
  <si>
    <t>金币</t>
  </si>
  <si>
    <t>Qua</t>
    <phoneticPr fontId="2" type="noConversion"/>
  </si>
  <si>
    <t>Loc</t>
    <phoneticPr fontId="2" type="noConversion"/>
  </si>
  <si>
    <t>金币</t>
    <phoneticPr fontId="2" type="noConversion"/>
  </si>
  <si>
    <t>寄灵人卡牌数值</t>
    <phoneticPr fontId="2" type="noConversion"/>
  </si>
  <si>
    <t>守护灵卡牌数值</t>
    <phoneticPr fontId="2" type="noConversion"/>
  </si>
  <si>
    <t>魂火消耗数值</t>
    <phoneticPr fontId="2" type="noConversion"/>
  </si>
  <si>
    <t>突破材料消耗数值</t>
    <phoneticPr fontId="2" type="noConversion"/>
  </si>
  <si>
    <t>章节停留</t>
    <phoneticPr fontId="2" type="noConversion"/>
  </si>
  <si>
    <t>停留时间</t>
    <phoneticPr fontId="2" type="noConversion"/>
  </si>
  <si>
    <t>经验缺口时间</t>
    <phoneticPr fontId="2" type="noConversion"/>
  </si>
  <si>
    <t>装备属性</t>
    <phoneticPr fontId="2" type="noConversion"/>
  </si>
  <si>
    <t>等级段</t>
    <phoneticPr fontId="2" type="noConversion"/>
  </si>
  <si>
    <t>AtkBase</t>
    <phoneticPr fontId="2" type="noConversion"/>
  </si>
  <si>
    <t>DefBase</t>
    <phoneticPr fontId="2" type="noConversion"/>
  </si>
  <si>
    <t>HPBase</t>
    <phoneticPr fontId="2" type="noConversion"/>
  </si>
  <si>
    <t>AtkUp</t>
    <phoneticPr fontId="2" type="noConversion"/>
  </si>
  <si>
    <t>DefUp</t>
    <phoneticPr fontId="2" type="noConversion"/>
  </si>
  <si>
    <t>HPUp</t>
    <phoneticPr fontId="2" type="noConversion"/>
  </si>
  <si>
    <t>等级</t>
    <phoneticPr fontId="2" type="noConversion"/>
  </si>
  <si>
    <t>品质2</t>
  </si>
  <si>
    <t>品质3</t>
  </si>
  <si>
    <t>品质4</t>
  </si>
  <si>
    <t>装备强化金币</t>
    <phoneticPr fontId="2" type="noConversion"/>
  </si>
  <si>
    <t>章节</t>
    <phoneticPr fontId="2" type="noConversion"/>
  </si>
  <si>
    <t>等级Min</t>
    <phoneticPr fontId="2" type="noConversion"/>
  </si>
  <si>
    <t>等级Max</t>
    <phoneticPr fontId="2" type="noConversion"/>
  </si>
  <si>
    <t>升级属性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</si>
  <si>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</si>
  <si>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</si>
  <si>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</si>
  <si>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Bs</t>
    <phoneticPr fontId="2" type="noConversion"/>
  </si>
  <si>
    <t>等级</t>
    <phoneticPr fontId="2" type="noConversion"/>
  </si>
  <si>
    <t>对应金币</t>
    <phoneticPr fontId="2" type="noConversion"/>
  </si>
  <si>
    <t>Ghost.R</t>
    <phoneticPr fontId="2" type="noConversion"/>
  </si>
  <si>
    <t>总消耗</t>
    <phoneticPr fontId="2" type="noConversion"/>
  </si>
  <si>
    <t>观察品质</t>
    <phoneticPr fontId="2" type="noConversion"/>
  </si>
  <si>
    <t>品质Id</t>
    <phoneticPr fontId="2" type="noConversion"/>
  </si>
  <si>
    <t>品质名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</si>
  <si>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</si>
  <si>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</si>
  <si>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</si>
  <si>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UR</t>
    <phoneticPr fontId="2" type="noConversion"/>
  </si>
  <si>
    <t>突破</t>
    <phoneticPr fontId="2" type="noConversion"/>
  </si>
  <si>
    <t>要求等级</t>
    <phoneticPr fontId="2" type="noConversion"/>
  </si>
  <si>
    <t>属性名</t>
    <phoneticPr fontId="2" type="noConversion"/>
  </si>
  <si>
    <t>战力系数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</si>
  <si>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</si>
  <si>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</si>
  <si>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</si>
  <si>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对应金币</t>
    <phoneticPr fontId="2" type="noConversion"/>
  </si>
  <si>
    <t>Qua</t>
    <phoneticPr fontId="2" type="noConversion"/>
  </si>
  <si>
    <t>魂火属性</t>
    <phoneticPr fontId="2" type="noConversion"/>
  </si>
  <si>
    <t>魂火数</t>
    <phoneticPr fontId="2" type="noConversion"/>
  </si>
  <si>
    <t>Bs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</si>
  <si>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</si>
  <si>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</si>
  <si>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</si>
  <si>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</si>
  <si>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</si>
  <si>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Bk</t>
    <phoneticPr fontId="2" type="noConversion"/>
  </si>
  <si>
    <t>灵玉</t>
    <phoneticPr fontId="2" type="noConversion"/>
  </si>
  <si>
    <t>总金币</t>
    <phoneticPr fontId="2" type="noConversion"/>
  </si>
  <si>
    <t>对应钻石</t>
    <phoneticPr fontId="2" type="noConversion"/>
  </si>
  <si>
    <t>钻石性价比</t>
    <phoneticPr fontId="2" type="noConversion"/>
  </si>
  <si>
    <t>性价比</t>
    <phoneticPr fontId="2" type="noConversion"/>
  </si>
  <si>
    <t>突破属性</t>
    <phoneticPr fontId="2" type="noConversion"/>
  </si>
  <si>
    <t>是否新突</t>
    <phoneticPr fontId="2" type="noConversion"/>
  </si>
  <si>
    <t>金币</t>
    <phoneticPr fontId="2" type="noConversion"/>
  </si>
  <si>
    <t>Qua</t>
    <phoneticPr fontId="2" type="noConversion"/>
  </si>
  <si>
    <t>熔炼总</t>
    <phoneticPr fontId="2" type="noConversion"/>
  </si>
  <si>
    <t>熔炼单</t>
    <phoneticPr fontId="2" type="noConversion"/>
  </si>
  <si>
    <t>装备等级</t>
    <phoneticPr fontId="2" type="noConversion"/>
  </si>
  <si>
    <t>卡牌星级</t>
    <phoneticPr fontId="2" type="noConversion"/>
  </si>
  <si>
    <t>属性加成</t>
    <phoneticPr fontId="2" type="noConversion"/>
  </si>
  <si>
    <t>星级</t>
    <phoneticPr fontId="2" type="noConversion"/>
  </si>
  <si>
    <t>AtkSuit</t>
  </si>
  <si>
    <t>AtkSuit</t>
    <phoneticPr fontId="2" type="noConversion"/>
  </si>
  <si>
    <t>DefSuit</t>
  </si>
  <si>
    <t>DefSuit</t>
    <phoneticPr fontId="2" type="noConversion"/>
  </si>
  <si>
    <t>HPSuit</t>
  </si>
  <si>
    <t>HPSuit</t>
    <phoneticPr fontId="2" type="noConversion"/>
  </si>
  <si>
    <t>装备品质</t>
    <phoneticPr fontId="2" type="noConversion"/>
  </si>
  <si>
    <t>装备Id</t>
    <phoneticPr fontId="2" type="noConversion"/>
  </si>
  <si>
    <t>是否有</t>
    <phoneticPr fontId="2" type="noConversion"/>
  </si>
  <si>
    <t>AtkBase</t>
  </si>
  <si>
    <t>DefBase</t>
  </si>
  <si>
    <t>HPBase</t>
  </si>
  <si>
    <t>是否新装</t>
    <phoneticPr fontId="2" type="noConversion"/>
  </si>
  <si>
    <t>熔炼值</t>
    <phoneticPr fontId="2" type="noConversion"/>
  </si>
  <si>
    <t>Bs</t>
    <phoneticPr fontId="2" type="noConversion"/>
  </si>
  <si>
    <t>装备获取</t>
    <phoneticPr fontId="2" type="noConversion"/>
  </si>
  <si>
    <t>AtkUp</t>
  </si>
  <si>
    <t>DefUp</t>
  </si>
  <si>
    <t>HPUp</t>
  </si>
  <si>
    <t>Atk</t>
    <phoneticPr fontId="2" type="noConversion"/>
  </si>
  <si>
    <t>Def</t>
    <phoneticPr fontId="2" type="noConversion"/>
  </si>
  <si>
    <t>HP</t>
    <phoneticPr fontId="2" type="noConversion"/>
  </si>
  <si>
    <t>品质1</t>
    <phoneticPr fontId="2" type="noConversion"/>
  </si>
  <si>
    <t>品质</t>
    <phoneticPr fontId="2" type="noConversion"/>
  </si>
  <si>
    <t>金币</t>
    <phoneticPr fontId="2" type="noConversion"/>
  </si>
  <si>
    <t>强化金币</t>
    <phoneticPr fontId="2" type="noConversion"/>
  </si>
  <si>
    <t>钻石</t>
    <phoneticPr fontId="2" type="noConversion"/>
  </si>
  <si>
    <t>装备强化</t>
    <phoneticPr fontId="2" type="noConversion"/>
  </si>
  <si>
    <t>总战力</t>
    <phoneticPr fontId="2" type="noConversion"/>
  </si>
  <si>
    <t>总钻石</t>
    <phoneticPr fontId="2" type="noConversion"/>
  </si>
  <si>
    <t>总性价比</t>
    <phoneticPr fontId="2" type="noConversion"/>
  </si>
  <si>
    <t>综述</t>
    <phoneticPr fontId="2" type="noConversion"/>
  </si>
  <si>
    <t>分段战力</t>
    <phoneticPr fontId="2" type="noConversion"/>
  </si>
  <si>
    <t>分段钻石</t>
    <phoneticPr fontId="2" type="noConversion"/>
  </si>
  <si>
    <t>分段性价比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</si>
</sst>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6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10" fontId="7" fillId="0" borderId="4" xfId="4" applyNumberFormat="1">
      <alignment vertical="top" wrapText="1"/>
    </xf>
    <xf numFmtId="0" fontId="5" fillId="5" borderId="23" xfId="5" applyBorder="1">
      <alignment horizontal="center" vertical="center" shrinkToFi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7" fillId="8" borderId="4" xfId="8" applyFont="1">
      <alignment horizontal="center" vertical="center" wrapText="1"/>
    </xf>
    <xf numFmtId="0" fontId="0" fillId="0" borderId="0" xfId="0" applyAlignment="1"/>
    <xf numFmtId="0" fontId="7" fillId="13" borderId="4" xfId="4" applyFill="1">
      <alignment vertical="top" wrapText="1"/>
    </xf>
    <xf numFmtId="0" fontId="7" fillId="14" borderId="4" xfId="4" applyFill="1">
      <alignment vertical="top" wrapText="1"/>
    </xf>
    <xf numFmtId="0" fontId="7" fillId="15" borderId="4" xfId="4" applyFill="1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7" fillId="0" borderId="4" xfId="4">
      <alignment vertical="top" wrapText="1"/>
    </xf>
    <xf numFmtId="0" fontId="3" fillId="3" borderId="0" xfId="2">
      <alignment horizontal="center" vertical="top"/>
    </xf>
    <xf numFmtId="0" fontId="7" fillId="16" borderId="4" xfId="7" applyFill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2463;&#27982;&#2463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33410;&#22863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属性投放"/>
      <sheetName val="属性偏向"/>
      <sheetName val="卡牌属性"/>
      <sheetName val="开启等级"/>
      <sheetName val="专属武器"/>
      <sheetName val="新神器"/>
      <sheetName val="洗练技能"/>
      <sheetName val="属性汇总"/>
      <sheetName val="装备"/>
      <sheetName val="新属性汇总"/>
    </sheetNames>
    <sheetDataSet>
      <sheetData sheetId="0"/>
      <sheetData sheetId="1"/>
      <sheetData sheetId="2">
        <row r="6">
          <cell r="AZ6">
            <v>100</v>
          </cell>
          <cell r="BA6">
            <v>0</v>
          </cell>
          <cell r="BB6">
            <v>300</v>
          </cell>
          <cell r="BC6">
            <v>5</v>
          </cell>
          <cell r="BD6">
            <v>3</v>
          </cell>
          <cell r="BE6">
            <v>30</v>
          </cell>
          <cell r="BK6">
            <v>15</v>
          </cell>
          <cell r="BL6">
            <v>8</v>
          </cell>
          <cell r="BM6">
            <v>90</v>
          </cell>
          <cell r="BN6">
            <v>1</v>
          </cell>
          <cell r="BQ6">
            <v>25</v>
          </cell>
          <cell r="BR6">
            <v>13</v>
          </cell>
          <cell r="BS6">
            <v>150</v>
          </cell>
          <cell r="BT6">
            <v>160</v>
          </cell>
          <cell r="BU6">
            <v>33</v>
          </cell>
          <cell r="BV6">
            <v>660</v>
          </cell>
          <cell r="BY6">
            <v>60</v>
          </cell>
          <cell r="BZ6">
            <v>33</v>
          </cell>
          <cell r="CA6">
            <v>360</v>
          </cell>
          <cell r="DF6">
            <v>100</v>
          </cell>
          <cell r="DG6">
            <v>0</v>
          </cell>
          <cell r="DH6">
            <v>250.00000000000003</v>
          </cell>
          <cell r="DI6">
            <v>6</v>
          </cell>
          <cell r="DJ6">
            <v>3</v>
          </cell>
          <cell r="DK6">
            <v>36</v>
          </cell>
          <cell r="DL6">
            <v>6</v>
          </cell>
          <cell r="DM6">
            <v>3</v>
          </cell>
          <cell r="DN6">
            <v>36</v>
          </cell>
          <cell r="DO6">
            <v>54</v>
          </cell>
          <cell r="DP6">
            <v>27</v>
          </cell>
          <cell r="DQ6">
            <v>324</v>
          </cell>
          <cell r="DR6">
            <v>160</v>
          </cell>
          <cell r="DS6">
            <v>30</v>
          </cell>
          <cell r="DT6">
            <v>610</v>
          </cell>
          <cell r="DX6">
            <v>1</v>
          </cell>
        </row>
        <row r="7">
          <cell r="AM7">
            <v>1</v>
          </cell>
          <cell r="AO7">
            <v>3</v>
          </cell>
          <cell r="AZ7">
            <v>160</v>
          </cell>
          <cell r="BA7">
            <v>33</v>
          </cell>
          <cell r="BB7">
            <v>660</v>
          </cell>
          <cell r="BC7">
            <v>6</v>
          </cell>
          <cell r="BD7">
            <v>3</v>
          </cell>
          <cell r="BE7">
            <v>36</v>
          </cell>
          <cell r="BK7">
            <v>20</v>
          </cell>
          <cell r="BL7">
            <v>10</v>
          </cell>
          <cell r="BM7">
            <v>120</v>
          </cell>
          <cell r="BN7">
            <v>2</v>
          </cell>
          <cell r="BQ7">
            <v>30</v>
          </cell>
          <cell r="BR7">
            <v>15</v>
          </cell>
          <cell r="BS7">
            <v>180</v>
          </cell>
          <cell r="BT7">
            <v>290</v>
          </cell>
          <cell r="BU7">
            <v>98</v>
          </cell>
          <cell r="BV7">
            <v>1440</v>
          </cell>
          <cell r="BY7">
            <v>130</v>
          </cell>
          <cell r="BZ7">
            <v>65</v>
          </cell>
          <cell r="CA7">
            <v>780</v>
          </cell>
          <cell r="DF7">
            <v>160</v>
          </cell>
          <cell r="DG7">
            <v>30</v>
          </cell>
          <cell r="DH7">
            <v>610</v>
          </cell>
          <cell r="DI7">
            <v>29</v>
          </cell>
          <cell r="DJ7">
            <v>15</v>
          </cell>
          <cell r="DK7">
            <v>174</v>
          </cell>
          <cell r="DL7">
            <v>12</v>
          </cell>
          <cell r="DM7">
            <v>6</v>
          </cell>
          <cell r="DN7">
            <v>70</v>
          </cell>
          <cell r="DO7">
            <v>0</v>
          </cell>
          <cell r="DP7">
            <v>0</v>
          </cell>
          <cell r="DQ7">
            <v>0</v>
          </cell>
          <cell r="DR7">
            <v>189</v>
          </cell>
          <cell r="DS7">
            <v>45</v>
          </cell>
          <cell r="DT7">
            <v>784</v>
          </cell>
          <cell r="DX7">
            <v>1.1000000000000001</v>
          </cell>
        </row>
        <row r="8">
          <cell r="AM8">
            <v>2</v>
          </cell>
          <cell r="AO8">
            <v>8</v>
          </cell>
          <cell r="AZ8">
            <v>290</v>
          </cell>
          <cell r="BA8">
            <v>98</v>
          </cell>
          <cell r="BB8">
            <v>1440</v>
          </cell>
          <cell r="BC8">
            <v>6</v>
          </cell>
          <cell r="BD8">
            <v>3</v>
          </cell>
          <cell r="BE8">
            <v>36</v>
          </cell>
          <cell r="BK8">
            <v>25</v>
          </cell>
          <cell r="BL8">
            <v>13</v>
          </cell>
          <cell r="BM8">
            <v>150</v>
          </cell>
          <cell r="BN8">
            <v>2</v>
          </cell>
          <cell r="BQ8">
            <v>50</v>
          </cell>
          <cell r="BR8">
            <v>25</v>
          </cell>
          <cell r="BS8">
            <v>300</v>
          </cell>
          <cell r="BT8">
            <v>450</v>
          </cell>
          <cell r="BU8">
            <v>179</v>
          </cell>
          <cell r="BV8">
            <v>2400</v>
          </cell>
          <cell r="BY8">
            <v>160</v>
          </cell>
          <cell r="BZ8">
            <v>81</v>
          </cell>
          <cell r="CA8">
            <v>960</v>
          </cell>
          <cell r="DF8">
            <v>189</v>
          </cell>
          <cell r="DG8">
            <v>45</v>
          </cell>
          <cell r="DH8">
            <v>784</v>
          </cell>
          <cell r="DI8">
            <v>29</v>
          </cell>
          <cell r="DJ8">
            <v>15</v>
          </cell>
          <cell r="DK8">
            <v>174</v>
          </cell>
          <cell r="DL8">
            <v>12</v>
          </cell>
          <cell r="DM8">
            <v>6</v>
          </cell>
          <cell r="DN8">
            <v>70</v>
          </cell>
          <cell r="DO8">
            <v>120</v>
          </cell>
          <cell r="DP8">
            <v>60</v>
          </cell>
          <cell r="DQ8">
            <v>700</v>
          </cell>
          <cell r="DR8">
            <v>338</v>
          </cell>
          <cell r="DS8">
            <v>120</v>
          </cell>
          <cell r="DT8">
            <v>1658</v>
          </cell>
          <cell r="DX8">
            <v>1.1499999999999999</v>
          </cell>
        </row>
        <row r="9">
          <cell r="AM9">
            <v>2</v>
          </cell>
          <cell r="AO9">
            <v>13</v>
          </cell>
          <cell r="AZ9">
            <v>450</v>
          </cell>
          <cell r="BA9">
            <v>179</v>
          </cell>
          <cell r="BB9">
            <v>2400</v>
          </cell>
          <cell r="BC9">
            <v>8</v>
          </cell>
          <cell r="BD9">
            <v>4</v>
          </cell>
          <cell r="BE9">
            <v>56</v>
          </cell>
          <cell r="BK9">
            <v>30</v>
          </cell>
          <cell r="BL9">
            <v>15</v>
          </cell>
          <cell r="BM9">
            <v>210</v>
          </cell>
          <cell r="BN9">
            <v>2</v>
          </cell>
          <cell r="BQ9">
            <v>60</v>
          </cell>
          <cell r="BR9">
            <v>30</v>
          </cell>
          <cell r="BS9">
            <v>420</v>
          </cell>
          <cell r="BT9">
            <v>650</v>
          </cell>
          <cell r="BU9">
            <v>279</v>
          </cell>
          <cell r="BV9">
            <v>3800</v>
          </cell>
          <cell r="BY9">
            <v>200</v>
          </cell>
          <cell r="BZ9">
            <v>100</v>
          </cell>
          <cell r="CA9">
            <v>1400</v>
          </cell>
          <cell r="DF9">
            <v>338</v>
          </cell>
          <cell r="DG9">
            <v>120</v>
          </cell>
          <cell r="DH9">
            <v>1658</v>
          </cell>
          <cell r="DI9">
            <v>63</v>
          </cell>
          <cell r="DJ9">
            <v>31</v>
          </cell>
          <cell r="DK9">
            <v>438</v>
          </cell>
          <cell r="DL9">
            <v>22</v>
          </cell>
          <cell r="DM9">
            <v>11</v>
          </cell>
          <cell r="DN9">
            <v>153</v>
          </cell>
          <cell r="DO9">
            <v>0</v>
          </cell>
          <cell r="DP9">
            <v>0</v>
          </cell>
          <cell r="DQ9">
            <v>0</v>
          </cell>
          <cell r="DR9">
            <v>401</v>
          </cell>
          <cell r="DS9">
            <v>151</v>
          </cell>
          <cell r="DT9">
            <v>2096</v>
          </cell>
          <cell r="DX9">
            <v>1.25</v>
          </cell>
        </row>
        <row r="10">
          <cell r="AM10">
            <v>3</v>
          </cell>
          <cell r="AO10">
            <v>18</v>
          </cell>
          <cell r="AZ10">
            <v>650</v>
          </cell>
          <cell r="BA10">
            <v>279</v>
          </cell>
          <cell r="BB10">
            <v>3800</v>
          </cell>
          <cell r="BC10">
            <v>8</v>
          </cell>
          <cell r="BD10">
            <v>4</v>
          </cell>
          <cell r="BE10">
            <v>56</v>
          </cell>
          <cell r="BK10">
            <v>35</v>
          </cell>
          <cell r="BL10">
            <v>18</v>
          </cell>
          <cell r="BM10">
            <v>245</v>
          </cell>
          <cell r="BN10">
            <v>2</v>
          </cell>
          <cell r="BQ10">
            <v>80</v>
          </cell>
          <cell r="BR10">
            <v>40</v>
          </cell>
          <cell r="BS10">
            <v>560</v>
          </cell>
          <cell r="BT10">
            <v>856</v>
          </cell>
          <cell r="BU10">
            <v>383</v>
          </cell>
          <cell r="BV10">
            <v>5242</v>
          </cell>
          <cell r="BY10">
            <v>206</v>
          </cell>
          <cell r="BZ10">
            <v>104</v>
          </cell>
          <cell r="CA10">
            <v>1442</v>
          </cell>
          <cell r="DF10">
            <v>401</v>
          </cell>
          <cell r="DG10">
            <v>151</v>
          </cell>
          <cell r="DH10">
            <v>2096</v>
          </cell>
          <cell r="DI10">
            <v>63</v>
          </cell>
          <cell r="DJ10">
            <v>31</v>
          </cell>
          <cell r="DK10">
            <v>438</v>
          </cell>
          <cell r="DL10">
            <v>22</v>
          </cell>
          <cell r="DM10">
            <v>11</v>
          </cell>
          <cell r="DN10">
            <v>153</v>
          </cell>
          <cell r="DO10">
            <v>0</v>
          </cell>
          <cell r="DP10">
            <v>0</v>
          </cell>
          <cell r="DQ10">
            <v>0</v>
          </cell>
          <cell r="DR10">
            <v>464</v>
          </cell>
          <cell r="DS10">
            <v>182</v>
          </cell>
          <cell r="DT10">
            <v>2534</v>
          </cell>
          <cell r="DX10">
            <v>1.4</v>
          </cell>
        </row>
        <row r="11">
          <cell r="AM11">
            <v>3</v>
          </cell>
          <cell r="AO11">
            <v>23</v>
          </cell>
          <cell r="AZ11">
            <v>856</v>
          </cell>
          <cell r="BA11">
            <v>383</v>
          </cell>
          <cell r="BB11">
            <v>5242</v>
          </cell>
          <cell r="BC11">
            <v>8</v>
          </cell>
          <cell r="BD11">
            <v>4</v>
          </cell>
          <cell r="BE11">
            <v>56</v>
          </cell>
          <cell r="BK11">
            <v>40</v>
          </cell>
          <cell r="BL11">
            <v>20</v>
          </cell>
          <cell r="BM11">
            <v>280</v>
          </cell>
          <cell r="BN11">
            <v>2</v>
          </cell>
          <cell r="BQ11">
            <v>100</v>
          </cell>
          <cell r="BR11">
            <v>50</v>
          </cell>
          <cell r="BS11">
            <v>700</v>
          </cell>
          <cell r="BT11">
            <v>1076</v>
          </cell>
          <cell r="BU11">
            <v>493</v>
          </cell>
          <cell r="BV11">
            <v>6782</v>
          </cell>
          <cell r="BY11">
            <v>220</v>
          </cell>
          <cell r="BZ11">
            <v>110</v>
          </cell>
          <cell r="CA11">
            <v>1540</v>
          </cell>
          <cell r="DF11">
            <v>464</v>
          </cell>
          <cell r="DG11">
            <v>182</v>
          </cell>
          <cell r="DH11">
            <v>2534</v>
          </cell>
          <cell r="DI11">
            <v>63</v>
          </cell>
          <cell r="DJ11">
            <v>31</v>
          </cell>
          <cell r="DK11">
            <v>438</v>
          </cell>
          <cell r="DL11">
            <v>22</v>
          </cell>
          <cell r="DM11">
            <v>11</v>
          </cell>
          <cell r="DN11">
            <v>153</v>
          </cell>
          <cell r="DO11">
            <v>550</v>
          </cell>
          <cell r="DP11">
            <v>275</v>
          </cell>
          <cell r="DQ11">
            <v>3825</v>
          </cell>
          <cell r="DR11">
            <v>1077</v>
          </cell>
          <cell r="DS11">
            <v>488</v>
          </cell>
          <cell r="DT11">
            <v>6797</v>
          </cell>
        </row>
        <row r="12">
          <cell r="AM12">
            <v>4</v>
          </cell>
          <cell r="AO12">
            <v>28</v>
          </cell>
          <cell r="AZ12">
            <v>1076</v>
          </cell>
          <cell r="BA12">
            <v>493</v>
          </cell>
          <cell r="BB12">
            <v>6782</v>
          </cell>
          <cell r="BC12">
            <v>10</v>
          </cell>
          <cell r="BD12">
            <v>5</v>
          </cell>
          <cell r="BE12">
            <v>80</v>
          </cell>
          <cell r="BK12">
            <v>55</v>
          </cell>
          <cell r="BL12">
            <v>28</v>
          </cell>
          <cell r="BM12">
            <v>440</v>
          </cell>
          <cell r="BN12">
            <v>2</v>
          </cell>
          <cell r="BQ12">
            <v>100</v>
          </cell>
          <cell r="BR12">
            <v>50</v>
          </cell>
          <cell r="BS12">
            <v>800</v>
          </cell>
          <cell r="BT12">
            <v>1336</v>
          </cell>
          <cell r="BU12">
            <v>624</v>
          </cell>
          <cell r="BV12">
            <v>8862</v>
          </cell>
          <cell r="BY12">
            <v>260</v>
          </cell>
          <cell r="BZ12">
            <v>131</v>
          </cell>
          <cell r="CA12">
            <v>2080</v>
          </cell>
          <cell r="DF12">
            <v>1077</v>
          </cell>
          <cell r="DG12">
            <v>488</v>
          </cell>
          <cell r="DH12">
            <v>6797</v>
          </cell>
          <cell r="DI12">
            <v>102</v>
          </cell>
          <cell r="DJ12">
            <v>51</v>
          </cell>
          <cell r="DK12">
            <v>816</v>
          </cell>
          <cell r="DL12">
            <v>36</v>
          </cell>
          <cell r="DM12">
            <v>18</v>
          </cell>
          <cell r="DN12">
            <v>286</v>
          </cell>
          <cell r="DO12">
            <v>0</v>
          </cell>
          <cell r="DP12">
            <v>0</v>
          </cell>
          <cell r="DQ12">
            <v>0</v>
          </cell>
          <cell r="DR12">
            <v>1179</v>
          </cell>
          <cell r="DS12">
            <v>539</v>
          </cell>
          <cell r="DT12">
            <v>7613</v>
          </cell>
        </row>
        <row r="13">
          <cell r="AM13">
            <v>4</v>
          </cell>
          <cell r="AO13">
            <v>33</v>
          </cell>
          <cell r="AZ13">
            <v>1336</v>
          </cell>
          <cell r="BA13">
            <v>624</v>
          </cell>
          <cell r="BB13">
            <v>8862</v>
          </cell>
          <cell r="BC13">
            <v>10</v>
          </cell>
          <cell r="BD13">
            <v>5</v>
          </cell>
          <cell r="BE13">
            <v>80</v>
          </cell>
          <cell r="BK13">
            <v>70</v>
          </cell>
          <cell r="BL13">
            <v>35</v>
          </cell>
          <cell r="BM13">
            <v>560</v>
          </cell>
          <cell r="BN13">
            <v>2</v>
          </cell>
          <cell r="BQ13">
            <v>100</v>
          </cell>
          <cell r="BR13">
            <v>50</v>
          </cell>
          <cell r="BS13">
            <v>800</v>
          </cell>
          <cell r="BT13">
            <v>1626</v>
          </cell>
          <cell r="BU13">
            <v>769</v>
          </cell>
          <cell r="BV13">
            <v>11182</v>
          </cell>
          <cell r="BY13">
            <v>290</v>
          </cell>
          <cell r="BZ13">
            <v>145</v>
          </cell>
          <cell r="CA13">
            <v>2320</v>
          </cell>
          <cell r="DF13">
            <v>1179</v>
          </cell>
          <cell r="DG13">
            <v>539</v>
          </cell>
          <cell r="DH13">
            <v>7613</v>
          </cell>
          <cell r="DI13">
            <v>102</v>
          </cell>
          <cell r="DJ13">
            <v>51</v>
          </cell>
          <cell r="DK13">
            <v>816</v>
          </cell>
          <cell r="DL13">
            <v>36</v>
          </cell>
          <cell r="DM13">
            <v>18</v>
          </cell>
          <cell r="DN13">
            <v>286</v>
          </cell>
          <cell r="DO13">
            <v>0</v>
          </cell>
          <cell r="DP13">
            <v>0</v>
          </cell>
          <cell r="DQ13">
            <v>0</v>
          </cell>
          <cell r="DR13">
            <v>1281</v>
          </cell>
          <cell r="DS13">
            <v>590</v>
          </cell>
          <cell r="DT13">
            <v>8429</v>
          </cell>
        </row>
        <row r="14">
          <cell r="AM14">
            <v>5</v>
          </cell>
          <cell r="AO14">
            <v>38</v>
          </cell>
          <cell r="AZ14">
            <v>1626</v>
          </cell>
          <cell r="BA14">
            <v>769</v>
          </cell>
          <cell r="BB14">
            <v>11182</v>
          </cell>
          <cell r="BC14">
            <v>10</v>
          </cell>
          <cell r="BD14">
            <v>5</v>
          </cell>
          <cell r="BE14">
            <v>80</v>
          </cell>
          <cell r="BK14">
            <v>80</v>
          </cell>
          <cell r="BL14">
            <v>40</v>
          </cell>
          <cell r="BM14">
            <v>640</v>
          </cell>
          <cell r="BN14">
            <v>3</v>
          </cell>
          <cell r="BQ14">
            <v>150</v>
          </cell>
          <cell r="BR14">
            <v>75</v>
          </cell>
          <cell r="BS14">
            <v>1200</v>
          </cell>
          <cell r="BT14">
            <v>2096</v>
          </cell>
          <cell r="BU14">
            <v>1004</v>
          </cell>
          <cell r="BV14">
            <v>14942</v>
          </cell>
          <cell r="BY14">
            <v>470</v>
          </cell>
          <cell r="BZ14">
            <v>235</v>
          </cell>
          <cell r="CA14">
            <v>3760</v>
          </cell>
          <cell r="DF14">
            <v>1281</v>
          </cell>
          <cell r="DG14">
            <v>590</v>
          </cell>
          <cell r="DH14">
            <v>8429</v>
          </cell>
          <cell r="DI14">
            <v>102</v>
          </cell>
          <cell r="DJ14">
            <v>51</v>
          </cell>
          <cell r="DK14">
            <v>816</v>
          </cell>
          <cell r="DL14">
            <v>36</v>
          </cell>
          <cell r="DM14">
            <v>18</v>
          </cell>
          <cell r="DN14">
            <v>286</v>
          </cell>
          <cell r="DO14">
            <v>540</v>
          </cell>
          <cell r="DP14">
            <v>270</v>
          </cell>
          <cell r="DQ14">
            <v>4290</v>
          </cell>
          <cell r="DR14">
            <v>1923</v>
          </cell>
          <cell r="DS14">
            <v>911</v>
          </cell>
          <cell r="DT14">
            <v>13535</v>
          </cell>
        </row>
        <row r="15">
          <cell r="AM15">
            <v>5</v>
          </cell>
          <cell r="AO15">
            <v>40</v>
          </cell>
          <cell r="AZ15">
            <v>2096</v>
          </cell>
          <cell r="BA15">
            <v>1004</v>
          </cell>
          <cell r="BB15">
            <v>14942</v>
          </cell>
          <cell r="BC15">
            <v>12</v>
          </cell>
          <cell r="BD15">
            <v>6</v>
          </cell>
          <cell r="BE15">
            <v>108</v>
          </cell>
          <cell r="BK15">
            <v>100</v>
          </cell>
          <cell r="BL15">
            <v>50</v>
          </cell>
          <cell r="BM15">
            <v>900</v>
          </cell>
          <cell r="BN15">
            <v>3</v>
          </cell>
          <cell r="BQ15">
            <v>160</v>
          </cell>
          <cell r="BR15">
            <v>80</v>
          </cell>
          <cell r="BS15">
            <v>1440</v>
          </cell>
          <cell r="BT15">
            <v>2640</v>
          </cell>
          <cell r="BU15">
            <v>1276</v>
          </cell>
          <cell r="BV15">
            <v>19838</v>
          </cell>
          <cell r="BY15">
            <v>544</v>
          </cell>
          <cell r="BZ15">
            <v>272</v>
          </cell>
          <cell r="CA15">
            <v>4896</v>
          </cell>
          <cell r="DF15">
            <v>1923</v>
          </cell>
          <cell r="DG15">
            <v>911</v>
          </cell>
          <cell r="DH15">
            <v>13535</v>
          </cell>
          <cell r="DI15">
            <v>217</v>
          </cell>
          <cell r="DJ15">
            <v>109</v>
          </cell>
          <cell r="DK15">
            <v>1957</v>
          </cell>
          <cell r="DL15">
            <v>76</v>
          </cell>
          <cell r="DM15">
            <v>38</v>
          </cell>
          <cell r="DN15">
            <v>685</v>
          </cell>
          <cell r="DO15">
            <v>0</v>
          </cell>
          <cell r="DP15">
            <v>0</v>
          </cell>
          <cell r="DQ15">
            <v>0</v>
          </cell>
          <cell r="DR15">
            <v>2140</v>
          </cell>
          <cell r="DS15">
            <v>1020</v>
          </cell>
          <cell r="DT15">
            <v>15492</v>
          </cell>
        </row>
        <row r="16">
          <cell r="AM16">
            <v>6</v>
          </cell>
          <cell r="AO16">
            <v>43</v>
          </cell>
          <cell r="AZ16">
            <v>2640</v>
          </cell>
          <cell r="BA16">
            <v>1276</v>
          </cell>
          <cell r="BB16">
            <v>19838</v>
          </cell>
          <cell r="BC16">
            <v>12</v>
          </cell>
          <cell r="BD16">
            <v>6</v>
          </cell>
          <cell r="BE16">
            <v>108</v>
          </cell>
          <cell r="BK16">
            <v>130</v>
          </cell>
          <cell r="BL16">
            <v>65</v>
          </cell>
          <cell r="BM16">
            <v>1170</v>
          </cell>
          <cell r="BN16">
            <v>3</v>
          </cell>
          <cell r="BQ16">
            <v>200</v>
          </cell>
          <cell r="BR16">
            <v>100</v>
          </cell>
          <cell r="BS16">
            <v>1800</v>
          </cell>
          <cell r="BT16">
            <v>3326</v>
          </cell>
          <cell r="BU16">
            <v>1619</v>
          </cell>
          <cell r="BV16">
            <v>26012</v>
          </cell>
          <cell r="BY16">
            <v>686</v>
          </cell>
          <cell r="BZ16">
            <v>343</v>
          </cell>
          <cell r="CA16">
            <v>6174</v>
          </cell>
          <cell r="DF16">
            <v>2140</v>
          </cell>
          <cell r="DG16">
            <v>1020</v>
          </cell>
          <cell r="DH16">
            <v>15492</v>
          </cell>
          <cell r="DI16">
            <v>217</v>
          </cell>
          <cell r="DJ16">
            <v>109</v>
          </cell>
          <cell r="DK16">
            <v>1957</v>
          </cell>
          <cell r="DL16">
            <v>76</v>
          </cell>
          <cell r="DM16">
            <v>38</v>
          </cell>
          <cell r="DN16">
            <v>685</v>
          </cell>
          <cell r="DO16">
            <v>0</v>
          </cell>
          <cell r="DP16">
            <v>0</v>
          </cell>
          <cell r="DQ16">
            <v>0</v>
          </cell>
          <cell r="DR16">
            <v>2357</v>
          </cell>
          <cell r="DS16">
            <v>1129</v>
          </cell>
          <cell r="DT16">
            <v>17449</v>
          </cell>
        </row>
        <row r="17">
          <cell r="AM17">
            <v>6</v>
          </cell>
          <cell r="AO17">
            <v>45</v>
          </cell>
          <cell r="AZ17">
            <v>3326</v>
          </cell>
          <cell r="BA17">
            <v>1619</v>
          </cell>
          <cell r="BB17">
            <v>26012</v>
          </cell>
          <cell r="BC17">
            <v>12</v>
          </cell>
          <cell r="BD17">
            <v>6</v>
          </cell>
          <cell r="BE17">
            <v>108</v>
          </cell>
          <cell r="BK17">
            <v>170</v>
          </cell>
          <cell r="BL17">
            <v>85</v>
          </cell>
          <cell r="BM17">
            <v>1530</v>
          </cell>
          <cell r="BN17">
            <v>3</v>
          </cell>
          <cell r="BQ17">
            <v>350</v>
          </cell>
          <cell r="BR17">
            <v>175</v>
          </cell>
          <cell r="BS17">
            <v>3150</v>
          </cell>
          <cell r="BT17">
            <v>4270</v>
          </cell>
          <cell r="BU17">
            <v>2091</v>
          </cell>
          <cell r="BV17">
            <v>34508</v>
          </cell>
          <cell r="BY17">
            <v>944</v>
          </cell>
          <cell r="BZ17">
            <v>472</v>
          </cell>
          <cell r="CA17">
            <v>8496</v>
          </cell>
          <cell r="DF17">
            <v>2357</v>
          </cell>
          <cell r="DG17">
            <v>1129</v>
          </cell>
          <cell r="DH17">
            <v>17449</v>
          </cell>
          <cell r="DI17">
            <v>217</v>
          </cell>
          <cell r="DJ17">
            <v>109</v>
          </cell>
          <cell r="DK17">
            <v>1957</v>
          </cell>
          <cell r="DL17">
            <v>76</v>
          </cell>
          <cell r="DM17">
            <v>38</v>
          </cell>
          <cell r="DN17">
            <v>685</v>
          </cell>
          <cell r="DO17">
            <v>1900</v>
          </cell>
          <cell r="DP17">
            <v>950</v>
          </cell>
          <cell r="DQ17">
            <v>17125</v>
          </cell>
          <cell r="DR17">
            <v>4474</v>
          </cell>
          <cell r="DS17">
            <v>2188</v>
          </cell>
          <cell r="DT17">
            <v>36531</v>
          </cell>
        </row>
        <row r="18">
          <cell r="AM18">
            <v>7</v>
          </cell>
          <cell r="AO18">
            <v>48</v>
          </cell>
          <cell r="AZ18">
            <v>4270</v>
          </cell>
          <cell r="BA18">
            <v>2091</v>
          </cell>
          <cell r="BB18">
            <v>34508</v>
          </cell>
          <cell r="BC18">
            <v>15</v>
          </cell>
          <cell r="BD18">
            <v>8</v>
          </cell>
          <cell r="BE18">
            <v>150</v>
          </cell>
          <cell r="BK18">
            <v>220</v>
          </cell>
          <cell r="BL18">
            <v>110</v>
          </cell>
          <cell r="BM18">
            <v>2200</v>
          </cell>
          <cell r="BN18">
            <v>3</v>
          </cell>
          <cell r="BQ18">
            <v>350</v>
          </cell>
          <cell r="BR18">
            <v>175</v>
          </cell>
          <cell r="BS18">
            <v>3500</v>
          </cell>
          <cell r="BT18">
            <v>5400</v>
          </cell>
          <cell r="BU18">
            <v>2660</v>
          </cell>
          <cell r="BV18">
            <v>45808</v>
          </cell>
          <cell r="BY18">
            <v>1130</v>
          </cell>
          <cell r="BZ18">
            <v>569</v>
          </cell>
          <cell r="CA18">
            <v>11300</v>
          </cell>
          <cell r="DF18">
            <v>4474</v>
          </cell>
          <cell r="DG18">
            <v>2188</v>
          </cell>
          <cell r="DH18">
            <v>36531</v>
          </cell>
          <cell r="DI18">
            <v>432</v>
          </cell>
          <cell r="DJ18">
            <v>217</v>
          </cell>
          <cell r="DK18">
            <v>4315</v>
          </cell>
          <cell r="DL18">
            <v>151</v>
          </cell>
          <cell r="DM18">
            <v>76</v>
          </cell>
          <cell r="DN18">
            <v>1510</v>
          </cell>
          <cell r="DO18">
            <v>0</v>
          </cell>
          <cell r="DP18">
            <v>0</v>
          </cell>
          <cell r="DQ18">
            <v>0</v>
          </cell>
          <cell r="DR18">
            <v>4906</v>
          </cell>
          <cell r="DS18">
            <v>2405</v>
          </cell>
          <cell r="DT18">
            <v>40846</v>
          </cell>
        </row>
        <row r="19">
          <cell r="AM19">
            <v>7</v>
          </cell>
          <cell r="AO19">
            <v>50</v>
          </cell>
          <cell r="AZ19">
            <v>5400</v>
          </cell>
          <cell r="BA19">
            <v>2660</v>
          </cell>
          <cell r="BB19">
            <v>45808</v>
          </cell>
          <cell r="BC19">
            <v>15</v>
          </cell>
          <cell r="BD19">
            <v>8</v>
          </cell>
          <cell r="BE19">
            <v>150</v>
          </cell>
          <cell r="BK19">
            <v>270</v>
          </cell>
          <cell r="BL19">
            <v>135</v>
          </cell>
          <cell r="BM19">
            <v>2700</v>
          </cell>
          <cell r="BN19">
            <v>3</v>
          </cell>
          <cell r="BQ19">
            <v>400</v>
          </cell>
          <cell r="BR19">
            <v>200</v>
          </cell>
          <cell r="BS19">
            <v>4000</v>
          </cell>
          <cell r="BT19">
            <v>6715</v>
          </cell>
          <cell r="BU19">
            <v>3321</v>
          </cell>
          <cell r="BV19">
            <v>58958</v>
          </cell>
          <cell r="BY19">
            <v>1315</v>
          </cell>
          <cell r="BZ19">
            <v>661</v>
          </cell>
          <cell r="CA19">
            <v>13150</v>
          </cell>
          <cell r="DF19">
            <v>4906</v>
          </cell>
          <cell r="DG19">
            <v>2405</v>
          </cell>
          <cell r="DH19">
            <v>40846</v>
          </cell>
          <cell r="DI19">
            <v>432</v>
          </cell>
          <cell r="DJ19">
            <v>217</v>
          </cell>
          <cell r="DK19">
            <v>4315</v>
          </cell>
          <cell r="DL19">
            <v>151</v>
          </cell>
          <cell r="DM19">
            <v>76</v>
          </cell>
          <cell r="DN19">
            <v>1510</v>
          </cell>
          <cell r="DO19">
            <v>0</v>
          </cell>
          <cell r="DP19">
            <v>0</v>
          </cell>
          <cell r="DQ19">
            <v>0</v>
          </cell>
          <cell r="DR19">
            <v>5338</v>
          </cell>
          <cell r="DS19">
            <v>2622</v>
          </cell>
          <cell r="DT19">
            <v>45161</v>
          </cell>
        </row>
        <row r="20">
          <cell r="AM20">
            <v>8</v>
          </cell>
          <cell r="AO20">
            <v>53</v>
          </cell>
          <cell r="AZ20">
            <v>6715</v>
          </cell>
          <cell r="BA20">
            <v>3321</v>
          </cell>
          <cell r="BB20">
            <v>58958</v>
          </cell>
          <cell r="BC20">
            <v>15</v>
          </cell>
          <cell r="BD20">
            <v>8</v>
          </cell>
          <cell r="BE20">
            <v>150</v>
          </cell>
          <cell r="BK20">
            <v>350</v>
          </cell>
          <cell r="BL20">
            <v>175</v>
          </cell>
          <cell r="BM20">
            <v>3500</v>
          </cell>
          <cell r="BN20">
            <v>3</v>
          </cell>
          <cell r="BQ20">
            <v>700</v>
          </cell>
          <cell r="BR20">
            <v>350</v>
          </cell>
          <cell r="BS20">
            <v>7000</v>
          </cell>
          <cell r="BT20">
            <v>8585</v>
          </cell>
          <cell r="BU20">
            <v>4260</v>
          </cell>
          <cell r="BV20">
            <v>77658</v>
          </cell>
          <cell r="BY20">
            <v>1870</v>
          </cell>
          <cell r="BZ20">
            <v>939</v>
          </cell>
          <cell r="CA20">
            <v>18700</v>
          </cell>
          <cell r="DF20">
            <v>5338</v>
          </cell>
          <cell r="DG20">
            <v>2622</v>
          </cell>
          <cell r="DH20">
            <v>45161</v>
          </cell>
          <cell r="DI20">
            <v>432</v>
          </cell>
          <cell r="DJ20">
            <v>217</v>
          </cell>
          <cell r="DK20">
            <v>4315</v>
          </cell>
          <cell r="DL20">
            <v>151</v>
          </cell>
          <cell r="DM20">
            <v>76</v>
          </cell>
          <cell r="DN20">
            <v>1510</v>
          </cell>
          <cell r="DO20">
            <v>3775</v>
          </cell>
          <cell r="DP20">
            <v>1900</v>
          </cell>
          <cell r="DQ20">
            <v>37750</v>
          </cell>
          <cell r="DR20">
            <v>9545</v>
          </cell>
          <cell r="DS20">
            <v>4739</v>
          </cell>
          <cell r="DT20">
            <v>87226</v>
          </cell>
        </row>
        <row r="21">
          <cell r="AM21">
            <v>8</v>
          </cell>
          <cell r="AO21">
            <v>55</v>
          </cell>
          <cell r="AZ21">
            <v>8585</v>
          </cell>
          <cell r="BA21">
            <v>4260</v>
          </cell>
          <cell r="BB21">
            <v>77658</v>
          </cell>
          <cell r="BC21">
            <v>20</v>
          </cell>
          <cell r="BD21">
            <v>10</v>
          </cell>
          <cell r="BE21">
            <v>200</v>
          </cell>
          <cell r="BK21">
            <v>450</v>
          </cell>
          <cell r="BL21">
            <v>225</v>
          </cell>
          <cell r="BM21">
            <v>4500</v>
          </cell>
          <cell r="BN21">
            <v>3</v>
          </cell>
          <cell r="BQ21">
            <v>700</v>
          </cell>
          <cell r="BR21">
            <v>350</v>
          </cell>
          <cell r="BS21">
            <v>7000</v>
          </cell>
          <cell r="BT21">
            <v>10775</v>
          </cell>
          <cell r="BU21">
            <v>5355</v>
          </cell>
          <cell r="BV21">
            <v>99558</v>
          </cell>
          <cell r="BY21">
            <v>2190</v>
          </cell>
          <cell r="BZ21">
            <v>1095</v>
          </cell>
          <cell r="CA21">
            <v>21900</v>
          </cell>
          <cell r="DF21">
            <v>9545</v>
          </cell>
          <cell r="DG21">
            <v>4739</v>
          </cell>
          <cell r="DH21">
            <v>87226</v>
          </cell>
          <cell r="DI21">
            <v>838</v>
          </cell>
          <cell r="DJ21">
            <v>419</v>
          </cell>
          <cell r="DK21">
            <v>8380</v>
          </cell>
          <cell r="DL21">
            <v>235</v>
          </cell>
          <cell r="DM21">
            <v>117</v>
          </cell>
          <cell r="DN21">
            <v>2346</v>
          </cell>
          <cell r="DO21">
            <v>0</v>
          </cell>
          <cell r="DP21">
            <v>0</v>
          </cell>
          <cell r="DQ21">
            <v>0</v>
          </cell>
          <cell r="DR21">
            <v>10383</v>
          </cell>
          <cell r="DS21">
            <v>5158</v>
          </cell>
          <cell r="DT21">
            <v>95606</v>
          </cell>
        </row>
        <row r="22">
          <cell r="AM22">
            <v>9</v>
          </cell>
          <cell r="AO22">
            <v>58</v>
          </cell>
          <cell r="AZ22">
            <v>10775</v>
          </cell>
          <cell r="BA22">
            <v>5355</v>
          </cell>
          <cell r="BB22">
            <v>99558</v>
          </cell>
          <cell r="BC22">
            <v>20</v>
          </cell>
          <cell r="BD22">
            <v>10</v>
          </cell>
          <cell r="BE22">
            <v>200</v>
          </cell>
          <cell r="BK22">
            <v>550</v>
          </cell>
          <cell r="BL22">
            <v>275</v>
          </cell>
          <cell r="BM22">
            <v>5500</v>
          </cell>
          <cell r="BN22">
            <v>3</v>
          </cell>
          <cell r="BQ22">
            <v>800</v>
          </cell>
          <cell r="BR22">
            <v>400</v>
          </cell>
          <cell r="BS22">
            <v>8000</v>
          </cell>
          <cell r="BT22">
            <v>13385</v>
          </cell>
          <cell r="BU22">
            <v>6660</v>
          </cell>
          <cell r="BV22">
            <v>125658</v>
          </cell>
          <cell r="BY22">
            <v>2610</v>
          </cell>
          <cell r="BZ22">
            <v>1305</v>
          </cell>
          <cell r="CA22">
            <v>26100</v>
          </cell>
          <cell r="DF22">
            <v>10383</v>
          </cell>
          <cell r="DG22">
            <v>5158</v>
          </cell>
          <cell r="DH22">
            <v>95606</v>
          </cell>
          <cell r="DI22">
            <v>838</v>
          </cell>
          <cell r="DJ22">
            <v>419</v>
          </cell>
          <cell r="DK22">
            <v>8380</v>
          </cell>
          <cell r="DL22">
            <v>235</v>
          </cell>
          <cell r="DM22">
            <v>117</v>
          </cell>
          <cell r="DN22">
            <v>2346</v>
          </cell>
          <cell r="DO22">
            <v>0</v>
          </cell>
          <cell r="DP22">
            <v>0</v>
          </cell>
          <cell r="DQ22">
            <v>0</v>
          </cell>
          <cell r="DR22">
            <v>11221</v>
          </cell>
          <cell r="DS22">
            <v>5577</v>
          </cell>
          <cell r="DT22">
            <v>103986</v>
          </cell>
        </row>
        <row r="23">
          <cell r="AM23">
            <v>9</v>
          </cell>
          <cell r="AO23">
            <v>60</v>
          </cell>
          <cell r="AZ23">
            <v>13385</v>
          </cell>
          <cell r="BA23">
            <v>6660</v>
          </cell>
          <cell r="BB23">
            <v>125658</v>
          </cell>
          <cell r="BC23">
            <v>20</v>
          </cell>
          <cell r="BD23">
            <v>10</v>
          </cell>
          <cell r="BE23">
            <v>200</v>
          </cell>
          <cell r="BK23">
            <v>680</v>
          </cell>
          <cell r="BL23">
            <v>340</v>
          </cell>
          <cell r="BM23">
            <v>6800</v>
          </cell>
          <cell r="BN23">
            <v>3</v>
          </cell>
          <cell r="BQ23">
            <v>1400</v>
          </cell>
          <cell r="BR23">
            <v>700</v>
          </cell>
          <cell r="BS23">
            <v>14000</v>
          </cell>
          <cell r="BT23">
            <v>16965</v>
          </cell>
          <cell r="BU23">
            <v>8450</v>
          </cell>
          <cell r="BV23">
            <v>161458</v>
          </cell>
          <cell r="BY23">
            <v>3580</v>
          </cell>
          <cell r="BZ23">
            <v>1790</v>
          </cell>
          <cell r="CA23">
            <v>35800</v>
          </cell>
          <cell r="DF23">
            <v>11221</v>
          </cell>
          <cell r="DG23">
            <v>5577</v>
          </cell>
          <cell r="DH23">
            <v>103986</v>
          </cell>
          <cell r="DI23">
            <v>838</v>
          </cell>
          <cell r="DJ23">
            <v>419</v>
          </cell>
          <cell r="DK23">
            <v>8380</v>
          </cell>
          <cell r="DL23">
            <v>235</v>
          </cell>
          <cell r="DM23">
            <v>117</v>
          </cell>
          <cell r="DN23">
            <v>2346</v>
          </cell>
          <cell r="DO23">
            <v>5875</v>
          </cell>
          <cell r="DP23">
            <v>2925</v>
          </cell>
          <cell r="DQ23">
            <v>58650</v>
          </cell>
          <cell r="DR23">
            <v>17934</v>
          </cell>
          <cell r="DS23">
            <v>8921</v>
          </cell>
          <cell r="DT23">
            <v>171016</v>
          </cell>
        </row>
        <row r="24">
          <cell r="AM24">
            <v>9</v>
          </cell>
          <cell r="AO24">
            <v>63</v>
          </cell>
          <cell r="AZ24">
            <v>16965</v>
          </cell>
          <cell r="BA24">
            <v>8450</v>
          </cell>
          <cell r="BB24">
            <v>161458</v>
          </cell>
          <cell r="BC24">
            <v>25</v>
          </cell>
          <cell r="BD24">
            <v>13</v>
          </cell>
          <cell r="BE24">
            <v>250</v>
          </cell>
          <cell r="BK24">
            <v>850</v>
          </cell>
          <cell r="BL24">
            <v>425</v>
          </cell>
          <cell r="BM24">
            <v>8500</v>
          </cell>
          <cell r="BN24">
            <v>3</v>
          </cell>
          <cell r="BQ24">
            <v>1400</v>
          </cell>
          <cell r="BR24">
            <v>700</v>
          </cell>
          <cell r="BS24">
            <v>14000</v>
          </cell>
          <cell r="BT24">
            <v>21115</v>
          </cell>
          <cell r="BU24">
            <v>10529</v>
          </cell>
          <cell r="BV24">
            <v>202958</v>
          </cell>
          <cell r="BY24">
            <v>4150</v>
          </cell>
          <cell r="BZ24">
            <v>2079</v>
          </cell>
          <cell r="CA24">
            <v>41500</v>
          </cell>
          <cell r="DF24">
            <v>17934</v>
          </cell>
          <cell r="DG24">
            <v>8921</v>
          </cell>
          <cell r="DH24">
            <v>171016</v>
          </cell>
          <cell r="DI24">
            <v>990</v>
          </cell>
          <cell r="DJ24">
            <v>496</v>
          </cell>
          <cell r="DK24">
            <v>9900</v>
          </cell>
          <cell r="DL24">
            <v>462</v>
          </cell>
          <cell r="DM24">
            <v>231</v>
          </cell>
          <cell r="DN24">
            <v>4620</v>
          </cell>
          <cell r="DO24">
            <v>0</v>
          </cell>
          <cell r="DP24">
            <v>0</v>
          </cell>
          <cell r="DQ24">
            <v>0</v>
          </cell>
          <cell r="DR24">
            <v>18924</v>
          </cell>
          <cell r="DS24">
            <v>9417</v>
          </cell>
          <cell r="DT24">
            <v>180916</v>
          </cell>
        </row>
        <row r="25">
          <cell r="AM25">
            <v>10</v>
          </cell>
          <cell r="AO25">
            <v>65</v>
          </cell>
          <cell r="AZ25">
            <v>21115</v>
          </cell>
          <cell r="BA25">
            <v>10529</v>
          </cell>
          <cell r="BB25">
            <v>202958</v>
          </cell>
          <cell r="BC25">
            <v>25</v>
          </cell>
          <cell r="BD25">
            <v>13</v>
          </cell>
          <cell r="BE25">
            <v>250</v>
          </cell>
          <cell r="BK25">
            <v>1000</v>
          </cell>
          <cell r="BL25">
            <v>500</v>
          </cell>
          <cell r="BM25">
            <v>10000</v>
          </cell>
          <cell r="BN25">
            <v>4</v>
          </cell>
          <cell r="BQ25">
            <v>1500</v>
          </cell>
          <cell r="BR25">
            <v>750</v>
          </cell>
          <cell r="BS25">
            <v>15000</v>
          </cell>
          <cell r="BT25">
            <v>26865</v>
          </cell>
          <cell r="BU25">
            <v>13409</v>
          </cell>
          <cell r="BV25">
            <v>260458</v>
          </cell>
          <cell r="BY25">
            <v>5750</v>
          </cell>
          <cell r="BZ25">
            <v>2880</v>
          </cell>
          <cell r="CA25">
            <v>57500</v>
          </cell>
          <cell r="DF25">
            <v>18924</v>
          </cell>
          <cell r="DG25">
            <v>9417</v>
          </cell>
          <cell r="DH25">
            <v>180916</v>
          </cell>
          <cell r="DI25">
            <v>990</v>
          </cell>
          <cell r="DJ25">
            <v>496</v>
          </cell>
          <cell r="DK25">
            <v>9900</v>
          </cell>
          <cell r="DL25">
            <v>462</v>
          </cell>
          <cell r="DM25">
            <v>231</v>
          </cell>
          <cell r="DN25">
            <v>4620</v>
          </cell>
          <cell r="DO25">
            <v>6930</v>
          </cell>
          <cell r="DP25">
            <v>3465</v>
          </cell>
          <cell r="DQ25">
            <v>69300</v>
          </cell>
          <cell r="DR25">
            <v>26844</v>
          </cell>
          <cell r="DS25">
            <v>13378</v>
          </cell>
          <cell r="DT25">
            <v>260116</v>
          </cell>
        </row>
        <row r="26">
          <cell r="AM26">
            <v>10</v>
          </cell>
          <cell r="AO26">
            <v>68</v>
          </cell>
          <cell r="AZ26">
            <v>150</v>
          </cell>
          <cell r="BA26">
            <v>10</v>
          </cell>
          <cell r="BB26">
            <v>500</v>
          </cell>
          <cell r="BC26">
            <v>8</v>
          </cell>
          <cell r="BD26">
            <v>4</v>
          </cell>
          <cell r="BE26">
            <v>48</v>
          </cell>
          <cell r="BK26">
            <v>20</v>
          </cell>
          <cell r="BL26">
            <v>10</v>
          </cell>
          <cell r="BM26">
            <v>120</v>
          </cell>
          <cell r="BN26">
            <v>1</v>
          </cell>
          <cell r="BQ26">
            <v>30</v>
          </cell>
          <cell r="BR26">
            <v>15</v>
          </cell>
          <cell r="BS26">
            <v>180</v>
          </cell>
          <cell r="BT26">
            <v>232</v>
          </cell>
          <cell r="BU26">
            <v>51</v>
          </cell>
          <cell r="BV26">
            <v>992</v>
          </cell>
          <cell r="BY26">
            <v>82</v>
          </cell>
          <cell r="BZ26">
            <v>41</v>
          </cell>
          <cell r="CA26">
            <v>492</v>
          </cell>
          <cell r="DF26">
            <v>150</v>
          </cell>
          <cell r="DG26">
            <v>0</v>
          </cell>
          <cell r="DH26">
            <v>375</v>
          </cell>
          <cell r="DI26">
            <v>8</v>
          </cell>
          <cell r="DJ26">
            <v>4</v>
          </cell>
          <cell r="DK26">
            <v>49</v>
          </cell>
          <cell r="DL26">
            <v>8</v>
          </cell>
          <cell r="DM26">
            <v>4</v>
          </cell>
          <cell r="DN26">
            <v>49</v>
          </cell>
          <cell r="DO26">
            <v>72</v>
          </cell>
          <cell r="DP26">
            <v>36</v>
          </cell>
          <cell r="DQ26">
            <v>441</v>
          </cell>
          <cell r="DR26">
            <v>230</v>
          </cell>
          <cell r="DS26">
            <v>40</v>
          </cell>
          <cell r="DT26">
            <v>865</v>
          </cell>
        </row>
        <row r="27">
          <cell r="AM27">
            <v>10</v>
          </cell>
          <cell r="AO27">
            <v>70</v>
          </cell>
          <cell r="AZ27">
            <v>232</v>
          </cell>
          <cell r="BA27">
            <v>51</v>
          </cell>
          <cell r="BB27">
            <v>992</v>
          </cell>
          <cell r="BC27">
            <v>10</v>
          </cell>
          <cell r="BD27">
            <v>5</v>
          </cell>
          <cell r="BE27">
            <v>60</v>
          </cell>
          <cell r="BK27">
            <v>25</v>
          </cell>
          <cell r="BL27">
            <v>13</v>
          </cell>
          <cell r="BM27">
            <v>150</v>
          </cell>
          <cell r="BN27">
            <v>2</v>
          </cell>
          <cell r="BQ27">
            <v>40</v>
          </cell>
          <cell r="BR27">
            <v>20</v>
          </cell>
          <cell r="BS27">
            <v>240</v>
          </cell>
          <cell r="BT27">
            <v>422</v>
          </cell>
          <cell r="BU27">
            <v>147</v>
          </cell>
          <cell r="BV27">
            <v>2132</v>
          </cell>
          <cell r="BY27">
            <v>190</v>
          </cell>
          <cell r="BZ27">
            <v>96</v>
          </cell>
          <cell r="CA27">
            <v>1140</v>
          </cell>
          <cell r="DF27">
            <v>230</v>
          </cell>
          <cell r="DG27">
            <v>40</v>
          </cell>
          <cell r="DH27">
            <v>865</v>
          </cell>
          <cell r="DI27">
            <v>42</v>
          </cell>
          <cell r="DJ27">
            <v>21</v>
          </cell>
          <cell r="DK27">
            <v>252</v>
          </cell>
          <cell r="DL27">
            <v>17</v>
          </cell>
          <cell r="DM27">
            <v>8</v>
          </cell>
          <cell r="DN27">
            <v>101</v>
          </cell>
          <cell r="DO27">
            <v>0</v>
          </cell>
          <cell r="DP27">
            <v>0</v>
          </cell>
          <cell r="DQ27">
            <v>0</v>
          </cell>
          <cell r="DR27">
            <v>272</v>
          </cell>
          <cell r="DS27">
            <v>61</v>
          </cell>
          <cell r="DT27">
            <v>1117</v>
          </cell>
        </row>
        <row r="28">
          <cell r="AM28">
            <v>11</v>
          </cell>
          <cell r="AO28">
            <v>73</v>
          </cell>
          <cell r="AZ28">
            <v>422</v>
          </cell>
          <cell r="BA28">
            <v>147</v>
          </cell>
          <cell r="BB28">
            <v>2132</v>
          </cell>
          <cell r="BC28">
            <v>10</v>
          </cell>
          <cell r="BD28">
            <v>5</v>
          </cell>
          <cell r="BE28">
            <v>60</v>
          </cell>
          <cell r="BK28">
            <v>30</v>
          </cell>
          <cell r="BL28">
            <v>15</v>
          </cell>
          <cell r="BM28">
            <v>180</v>
          </cell>
          <cell r="BN28">
            <v>2</v>
          </cell>
          <cell r="BQ28">
            <v>70</v>
          </cell>
          <cell r="BR28">
            <v>35</v>
          </cell>
          <cell r="BS28">
            <v>420</v>
          </cell>
          <cell r="BT28">
            <v>652</v>
          </cell>
          <cell r="BU28">
            <v>262</v>
          </cell>
          <cell r="BV28">
            <v>3512</v>
          </cell>
          <cell r="BY28">
            <v>230</v>
          </cell>
          <cell r="BZ28">
            <v>115</v>
          </cell>
          <cell r="CA28">
            <v>1380</v>
          </cell>
          <cell r="DF28">
            <v>272</v>
          </cell>
          <cell r="DG28">
            <v>61</v>
          </cell>
          <cell r="DH28">
            <v>1117</v>
          </cell>
          <cell r="DI28">
            <v>42</v>
          </cell>
          <cell r="DJ28">
            <v>21</v>
          </cell>
          <cell r="DK28">
            <v>252</v>
          </cell>
          <cell r="DL28">
            <v>17</v>
          </cell>
          <cell r="DM28">
            <v>8</v>
          </cell>
          <cell r="DN28">
            <v>101</v>
          </cell>
          <cell r="DO28">
            <v>170</v>
          </cell>
          <cell r="DP28">
            <v>80</v>
          </cell>
          <cell r="DQ28">
            <v>1010</v>
          </cell>
          <cell r="DR28">
            <v>484</v>
          </cell>
          <cell r="DS28">
            <v>162</v>
          </cell>
          <cell r="DT28">
            <v>2379</v>
          </cell>
        </row>
        <row r="29">
          <cell r="AM29">
            <v>11</v>
          </cell>
          <cell r="AO29">
            <v>75</v>
          </cell>
          <cell r="AZ29">
            <v>652</v>
          </cell>
          <cell r="BA29">
            <v>262</v>
          </cell>
          <cell r="BB29">
            <v>3512</v>
          </cell>
          <cell r="BC29">
            <v>12</v>
          </cell>
          <cell r="BD29">
            <v>6</v>
          </cell>
          <cell r="BE29">
            <v>84</v>
          </cell>
          <cell r="BK29">
            <v>40</v>
          </cell>
          <cell r="BL29">
            <v>20</v>
          </cell>
          <cell r="BM29">
            <v>280</v>
          </cell>
          <cell r="BN29">
            <v>2</v>
          </cell>
          <cell r="BQ29">
            <v>75</v>
          </cell>
          <cell r="BR29">
            <v>38</v>
          </cell>
          <cell r="BS29">
            <v>525</v>
          </cell>
          <cell r="BT29">
            <v>927</v>
          </cell>
          <cell r="BU29">
            <v>400</v>
          </cell>
          <cell r="BV29">
            <v>5437</v>
          </cell>
          <cell r="BY29">
            <v>275</v>
          </cell>
          <cell r="BZ29">
            <v>138</v>
          </cell>
          <cell r="CA29">
            <v>1925</v>
          </cell>
          <cell r="DF29">
            <v>484</v>
          </cell>
          <cell r="DG29">
            <v>162</v>
          </cell>
          <cell r="DH29">
            <v>2379</v>
          </cell>
          <cell r="DI29">
            <v>85</v>
          </cell>
          <cell r="DJ29">
            <v>43</v>
          </cell>
          <cell r="DK29">
            <v>594</v>
          </cell>
          <cell r="DL29">
            <v>30</v>
          </cell>
          <cell r="DM29">
            <v>15</v>
          </cell>
          <cell r="DN29">
            <v>208</v>
          </cell>
          <cell r="DO29">
            <v>0</v>
          </cell>
          <cell r="DP29">
            <v>0</v>
          </cell>
          <cell r="DQ29">
            <v>0</v>
          </cell>
          <cell r="DR29">
            <v>569</v>
          </cell>
          <cell r="DS29">
            <v>205</v>
          </cell>
          <cell r="DT29">
            <v>2973</v>
          </cell>
        </row>
        <row r="30">
          <cell r="AM30">
            <v>11</v>
          </cell>
          <cell r="AO30">
            <v>78</v>
          </cell>
          <cell r="AZ30">
            <v>927</v>
          </cell>
          <cell r="BA30">
            <v>400</v>
          </cell>
          <cell r="BB30">
            <v>5437</v>
          </cell>
          <cell r="BC30">
            <v>12</v>
          </cell>
          <cell r="BD30">
            <v>6</v>
          </cell>
          <cell r="BE30">
            <v>84</v>
          </cell>
          <cell r="BK30">
            <v>45</v>
          </cell>
          <cell r="BL30">
            <v>23</v>
          </cell>
          <cell r="BM30">
            <v>315</v>
          </cell>
          <cell r="BN30">
            <v>2</v>
          </cell>
          <cell r="BQ30">
            <v>100</v>
          </cell>
          <cell r="BR30">
            <v>50</v>
          </cell>
          <cell r="BS30">
            <v>700</v>
          </cell>
          <cell r="BT30">
            <v>1201</v>
          </cell>
          <cell r="BU30">
            <v>538</v>
          </cell>
          <cell r="BV30">
            <v>7355</v>
          </cell>
          <cell r="BY30">
            <v>274</v>
          </cell>
          <cell r="BZ30">
            <v>138</v>
          </cell>
          <cell r="CA30">
            <v>1918</v>
          </cell>
          <cell r="DF30">
            <v>569</v>
          </cell>
          <cell r="DG30">
            <v>205</v>
          </cell>
          <cell r="DH30">
            <v>2973</v>
          </cell>
          <cell r="DI30">
            <v>85</v>
          </cell>
          <cell r="DJ30">
            <v>43</v>
          </cell>
          <cell r="DK30">
            <v>594</v>
          </cell>
          <cell r="DL30">
            <v>30</v>
          </cell>
          <cell r="DM30">
            <v>15</v>
          </cell>
          <cell r="DN30">
            <v>208</v>
          </cell>
          <cell r="DO30">
            <v>0</v>
          </cell>
          <cell r="DP30">
            <v>0</v>
          </cell>
          <cell r="DQ30">
            <v>0</v>
          </cell>
          <cell r="DR30">
            <v>654</v>
          </cell>
          <cell r="DS30">
            <v>248</v>
          </cell>
          <cell r="DT30">
            <v>3567</v>
          </cell>
        </row>
        <row r="31">
          <cell r="AM31">
            <v>12</v>
          </cell>
          <cell r="AO31">
            <v>80</v>
          </cell>
          <cell r="AZ31">
            <v>1201</v>
          </cell>
          <cell r="BA31">
            <v>538</v>
          </cell>
          <cell r="BB31">
            <v>7355</v>
          </cell>
          <cell r="BC31">
            <v>12</v>
          </cell>
          <cell r="BD31">
            <v>6</v>
          </cell>
          <cell r="BE31">
            <v>84</v>
          </cell>
          <cell r="BK31">
            <v>50</v>
          </cell>
          <cell r="BL31">
            <v>25</v>
          </cell>
          <cell r="BM31">
            <v>350</v>
          </cell>
          <cell r="BN31">
            <v>2</v>
          </cell>
          <cell r="BQ31">
            <v>140</v>
          </cell>
          <cell r="BR31">
            <v>70</v>
          </cell>
          <cell r="BS31">
            <v>980</v>
          </cell>
          <cell r="BT31">
            <v>1501</v>
          </cell>
          <cell r="BU31">
            <v>688</v>
          </cell>
          <cell r="BV31">
            <v>9455</v>
          </cell>
          <cell r="BY31">
            <v>300</v>
          </cell>
          <cell r="BZ31">
            <v>150</v>
          </cell>
          <cell r="CA31">
            <v>2100</v>
          </cell>
          <cell r="DF31">
            <v>654</v>
          </cell>
          <cell r="DG31">
            <v>248</v>
          </cell>
          <cell r="DH31">
            <v>3567</v>
          </cell>
          <cell r="DI31">
            <v>85</v>
          </cell>
          <cell r="DJ31">
            <v>43</v>
          </cell>
          <cell r="DK31">
            <v>594</v>
          </cell>
          <cell r="DL31">
            <v>30</v>
          </cell>
          <cell r="DM31">
            <v>15</v>
          </cell>
          <cell r="DN31">
            <v>208</v>
          </cell>
          <cell r="DO31">
            <v>750</v>
          </cell>
          <cell r="DP31">
            <v>375</v>
          </cell>
          <cell r="DQ31">
            <v>5200</v>
          </cell>
          <cell r="DR31">
            <v>1489</v>
          </cell>
          <cell r="DS31">
            <v>666</v>
          </cell>
          <cell r="DT31">
            <v>9361</v>
          </cell>
        </row>
        <row r="32">
          <cell r="AM32">
            <v>12</v>
          </cell>
          <cell r="AO32">
            <v>83</v>
          </cell>
          <cell r="AZ32">
            <v>1501</v>
          </cell>
          <cell r="BA32">
            <v>688</v>
          </cell>
          <cell r="BB32">
            <v>9455</v>
          </cell>
          <cell r="BC32">
            <v>15</v>
          </cell>
          <cell r="BD32">
            <v>8</v>
          </cell>
          <cell r="BE32">
            <v>120</v>
          </cell>
          <cell r="BK32">
            <v>70</v>
          </cell>
          <cell r="BL32">
            <v>35</v>
          </cell>
          <cell r="BM32">
            <v>560</v>
          </cell>
          <cell r="BN32">
            <v>2</v>
          </cell>
          <cell r="BQ32">
            <v>135</v>
          </cell>
          <cell r="BR32">
            <v>68</v>
          </cell>
          <cell r="BS32">
            <v>1080</v>
          </cell>
          <cell r="BT32">
            <v>1851</v>
          </cell>
          <cell r="BU32">
            <v>866</v>
          </cell>
          <cell r="BV32">
            <v>12255</v>
          </cell>
          <cell r="BY32">
            <v>350</v>
          </cell>
          <cell r="BZ32">
            <v>178</v>
          </cell>
          <cell r="CA32">
            <v>2800</v>
          </cell>
          <cell r="DF32">
            <v>1489</v>
          </cell>
          <cell r="DG32">
            <v>666</v>
          </cell>
          <cell r="DH32">
            <v>9361</v>
          </cell>
          <cell r="DI32">
            <v>133</v>
          </cell>
          <cell r="DJ32">
            <v>67</v>
          </cell>
          <cell r="DK32">
            <v>1060</v>
          </cell>
          <cell r="DL32">
            <v>46</v>
          </cell>
          <cell r="DM32">
            <v>24</v>
          </cell>
          <cell r="DN32">
            <v>371</v>
          </cell>
          <cell r="DO32">
            <v>0</v>
          </cell>
          <cell r="DP32">
            <v>0</v>
          </cell>
          <cell r="DQ32">
            <v>0</v>
          </cell>
          <cell r="DR32">
            <v>1622</v>
          </cell>
          <cell r="DS32">
            <v>733</v>
          </cell>
          <cell r="DT32">
            <v>10421</v>
          </cell>
        </row>
        <row r="33">
          <cell r="AM33">
            <v>12</v>
          </cell>
          <cell r="AO33">
            <v>85</v>
          </cell>
          <cell r="AZ33">
            <v>1851</v>
          </cell>
          <cell r="BA33">
            <v>866</v>
          </cell>
          <cell r="BB33">
            <v>12255</v>
          </cell>
          <cell r="BC33">
            <v>15</v>
          </cell>
          <cell r="BD33">
            <v>8</v>
          </cell>
          <cell r="BE33">
            <v>120</v>
          </cell>
          <cell r="BK33">
            <v>85</v>
          </cell>
          <cell r="BL33">
            <v>43</v>
          </cell>
          <cell r="BM33">
            <v>680</v>
          </cell>
          <cell r="BN33">
            <v>2</v>
          </cell>
          <cell r="BQ33">
            <v>125</v>
          </cell>
          <cell r="BR33">
            <v>63</v>
          </cell>
          <cell r="BS33">
            <v>1000</v>
          </cell>
          <cell r="BT33">
            <v>2221</v>
          </cell>
          <cell r="BU33">
            <v>1055</v>
          </cell>
          <cell r="BV33">
            <v>15215</v>
          </cell>
          <cell r="BY33">
            <v>370</v>
          </cell>
          <cell r="BZ33">
            <v>189</v>
          </cell>
          <cell r="CA33">
            <v>2960</v>
          </cell>
          <cell r="DF33">
            <v>1622</v>
          </cell>
          <cell r="DG33">
            <v>733</v>
          </cell>
          <cell r="DH33">
            <v>10421</v>
          </cell>
          <cell r="DI33">
            <v>133</v>
          </cell>
          <cell r="DJ33">
            <v>67</v>
          </cell>
          <cell r="DK33">
            <v>1060</v>
          </cell>
          <cell r="DL33">
            <v>46</v>
          </cell>
          <cell r="DM33">
            <v>24</v>
          </cell>
          <cell r="DN33">
            <v>371</v>
          </cell>
          <cell r="DO33">
            <v>0</v>
          </cell>
          <cell r="DP33">
            <v>0</v>
          </cell>
          <cell r="DQ33">
            <v>0</v>
          </cell>
          <cell r="DR33">
            <v>1755</v>
          </cell>
          <cell r="DS33">
            <v>800</v>
          </cell>
          <cell r="DT33">
            <v>11481</v>
          </cell>
        </row>
        <row r="34">
          <cell r="AM34">
            <v>13</v>
          </cell>
          <cell r="AO34">
            <v>88</v>
          </cell>
          <cell r="AZ34">
            <v>2221</v>
          </cell>
          <cell r="BA34">
            <v>1055</v>
          </cell>
          <cell r="BB34">
            <v>15215</v>
          </cell>
          <cell r="BC34">
            <v>15</v>
          </cell>
          <cell r="BD34">
            <v>8</v>
          </cell>
          <cell r="BE34">
            <v>120</v>
          </cell>
          <cell r="BK34">
            <v>100</v>
          </cell>
          <cell r="BL34">
            <v>50</v>
          </cell>
          <cell r="BM34">
            <v>800</v>
          </cell>
          <cell r="BN34">
            <v>3</v>
          </cell>
          <cell r="BQ34">
            <v>185</v>
          </cell>
          <cell r="BR34">
            <v>93</v>
          </cell>
          <cell r="BS34">
            <v>1480</v>
          </cell>
          <cell r="BT34">
            <v>2826</v>
          </cell>
          <cell r="BU34">
            <v>1362</v>
          </cell>
          <cell r="BV34">
            <v>20055</v>
          </cell>
          <cell r="BY34">
            <v>605</v>
          </cell>
          <cell r="BZ34">
            <v>307</v>
          </cell>
          <cell r="CA34">
            <v>4840</v>
          </cell>
          <cell r="DF34">
            <v>1755</v>
          </cell>
          <cell r="DG34">
            <v>800</v>
          </cell>
          <cell r="DH34">
            <v>11481</v>
          </cell>
          <cell r="DI34">
            <v>133</v>
          </cell>
          <cell r="DJ34">
            <v>67</v>
          </cell>
          <cell r="DK34">
            <v>1060</v>
          </cell>
          <cell r="DL34">
            <v>46</v>
          </cell>
          <cell r="DM34">
            <v>24</v>
          </cell>
          <cell r="DN34">
            <v>371</v>
          </cell>
          <cell r="DO34">
            <v>690</v>
          </cell>
          <cell r="DP34">
            <v>360</v>
          </cell>
          <cell r="DQ34">
            <v>5565</v>
          </cell>
          <cell r="DR34">
            <v>2578</v>
          </cell>
          <cell r="DS34">
            <v>1227</v>
          </cell>
          <cell r="DT34">
            <v>18106</v>
          </cell>
        </row>
        <row r="35">
          <cell r="AM35">
            <v>13</v>
          </cell>
          <cell r="AO35">
            <v>90</v>
          </cell>
          <cell r="AZ35">
            <v>2826</v>
          </cell>
          <cell r="BA35">
            <v>1362</v>
          </cell>
          <cell r="BB35">
            <v>20055</v>
          </cell>
          <cell r="BC35">
            <v>20</v>
          </cell>
          <cell r="BD35">
            <v>10</v>
          </cell>
          <cell r="BE35">
            <v>180</v>
          </cell>
          <cell r="BK35">
            <v>120</v>
          </cell>
          <cell r="BL35">
            <v>60</v>
          </cell>
          <cell r="BM35">
            <v>1080</v>
          </cell>
          <cell r="BN35">
            <v>3</v>
          </cell>
          <cell r="BQ35">
            <v>175</v>
          </cell>
          <cell r="BR35">
            <v>88</v>
          </cell>
          <cell r="BS35">
            <v>1575</v>
          </cell>
          <cell r="BT35">
            <v>3501</v>
          </cell>
          <cell r="BU35">
            <v>1700</v>
          </cell>
          <cell r="BV35">
            <v>26130</v>
          </cell>
          <cell r="BY35">
            <v>675</v>
          </cell>
          <cell r="BZ35">
            <v>338</v>
          </cell>
          <cell r="CA35">
            <v>6075</v>
          </cell>
          <cell r="DF35">
            <v>2578</v>
          </cell>
          <cell r="DG35">
            <v>1227</v>
          </cell>
          <cell r="DH35">
            <v>18106</v>
          </cell>
          <cell r="DI35">
            <v>262</v>
          </cell>
          <cell r="DJ35">
            <v>131</v>
          </cell>
          <cell r="DK35">
            <v>2354</v>
          </cell>
          <cell r="DL35">
            <v>92</v>
          </cell>
          <cell r="DM35">
            <v>46</v>
          </cell>
          <cell r="DN35">
            <v>824</v>
          </cell>
          <cell r="DO35">
            <v>0</v>
          </cell>
          <cell r="DP35">
            <v>0</v>
          </cell>
          <cell r="DQ35">
            <v>0</v>
          </cell>
          <cell r="DR35">
            <v>2840</v>
          </cell>
          <cell r="DS35">
            <v>1358</v>
          </cell>
          <cell r="DT35">
            <v>20460</v>
          </cell>
        </row>
        <row r="36">
          <cell r="AM36">
            <v>13</v>
          </cell>
          <cell r="AO36">
            <v>93</v>
          </cell>
          <cell r="AZ36">
            <v>3501</v>
          </cell>
          <cell r="BA36">
            <v>1700</v>
          </cell>
          <cell r="BB36">
            <v>26130</v>
          </cell>
          <cell r="BC36">
            <v>20</v>
          </cell>
          <cell r="BD36">
            <v>10</v>
          </cell>
          <cell r="BE36">
            <v>180</v>
          </cell>
          <cell r="BK36">
            <v>150</v>
          </cell>
          <cell r="BL36">
            <v>75</v>
          </cell>
          <cell r="BM36">
            <v>1350</v>
          </cell>
          <cell r="BN36">
            <v>3</v>
          </cell>
          <cell r="BQ36">
            <v>240</v>
          </cell>
          <cell r="BR36">
            <v>120</v>
          </cell>
          <cell r="BS36">
            <v>2160</v>
          </cell>
          <cell r="BT36">
            <v>4351</v>
          </cell>
          <cell r="BU36">
            <v>2125</v>
          </cell>
          <cell r="BV36">
            <v>33780</v>
          </cell>
          <cell r="BY36">
            <v>850</v>
          </cell>
          <cell r="BZ36">
            <v>425</v>
          </cell>
          <cell r="CA36">
            <v>7650</v>
          </cell>
          <cell r="DF36">
            <v>2840</v>
          </cell>
          <cell r="DG36">
            <v>1358</v>
          </cell>
          <cell r="DH36">
            <v>20460</v>
          </cell>
          <cell r="DI36">
            <v>262</v>
          </cell>
          <cell r="DJ36">
            <v>131</v>
          </cell>
          <cell r="DK36">
            <v>2354</v>
          </cell>
          <cell r="DL36">
            <v>92</v>
          </cell>
          <cell r="DM36">
            <v>46</v>
          </cell>
          <cell r="DN36">
            <v>824</v>
          </cell>
          <cell r="DO36">
            <v>0</v>
          </cell>
          <cell r="DP36">
            <v>0</v>
          </cell>
          <cell r="DQ36">
            <v>0</v>
          </cell>
          <cell r="DR36">
            <v>3102</v>
          </cell>
          <cell r="DS36">
            <v>1489</v>
          </cell>
          <cell r="DT36">
            <v>22814</v>
          </cell>
        </row>
        <row r="37">
          <cell r="AM37">
            <v>14</v>
          </cell>
          <cell r="AO37">
            <v>95</v>
          </cell>
          <cell r="AZ37">
            <v>4351</v>
          </cell>
          <cell r="BA37">
            <v>2125</v>
          </cell>
          <cell r="BB37">
            <v>33780</v>
          </cell>
          <cell r="BC37">
            <v>20</v>
          </cell>
          <cell r="BD37">
            <v>10</v>
          </cell>
          <cell r="BE37">
            <v>180</v>
          </cell>
          <cell r="BK37">
            <v>200</v>
          </cell>
          <cell r="BL37">
            <v>100</v>
          </cell>
          <cell r="BM37">
            <v>1800</v>
          </cell>
          <cell r="BN37">
            <v>3</v>
          </cell>
          <cell r="BQ37">
            <v>350</v>
          </cell>
          <cell r="BR37">
            <v>175</v>
          </cell>
          <cell r="BS37">
            <v>3150</v>
          </cell>
          <cell r="BT37">
            <v>5441</v>
          </cell>
          <cell r="BU37">
            <v>2670</v>
          </cell>
          <cell r="BV37">
            <v>43590</v>
          </cell>
          <cell r="BY37">
            <v>1090</v>
          </cell>
          <cell r="BZ37">
            <v>545</v>
          </cell>
          <cell r="CA37">
            <v>9810</v>
          </cell>
          <cell r="DF37">
            <v>3102</v>
          </cell>
          <cell r="DG37">
            <v>1489</v>
          </cell>
          <cell r="DH37">
            <v>22814</v>
          </cell>
          <cell r="DI37">
            <v>262</v>
          </cell>
          <cell r="DJ37">
            <v>131</v>
          </cell>
          <cell r="DK37">
            <v>2354</v>
          </cell>
          <cell r="DL37">
            <v>92</v>
          </cell>
          <cell r="DM37">
            <v>46</v>
          </cell>
          <cell r="DN37">
            <v>824</v>
          </cell>
          <cell r="DO37">
            <v>2300</v>
          </cell>
          <cell r="DP37">
            <v>1150</v>
          </cell>
          <cell r="DQ37">
            <v>20600</v>
          </cell>
          <cell r="DR37">
            <v>5664</v>
          </cell>
          <cell r="DS37">
            <v>2770</v>
          </cell>
          <cell r="DT37">
            <v>45768</v>
          </cell>
        </row>
        <row r="38">
          <cell r="AM38">
            <v>14</v>
          </cell>
          <cell r="AO38">
            <v>98</v>
          </cell>
          <cell r="AZ38">
            <v>5441</v>
          </cell>
          <cell r="BA38">
            <v>2670</v>
          </cell>
          <cell r="BB38">
            <v>43590</v>
          </cell>
          <cell r="BC38">
            <v>25</v>
          </cell>
          <cell r="BD38">
            <v>13</v>
          </cell>
          <cell r="BE38">
            <v>250</v>
          </cell>
          <cell r="BK38">
            <v>250</v>
          </cell>
          <cell r="BL38">
            <v>125</v>
          </cell>
          <cell r="BM38">
            <v>2500</v>
          </cell>
          <cell r="BN38">
            <v>3</v>
          </cell>
          <cell r="BQ38">
            <v>400</v>
          </cell>
          <cell r="BR38">
            <v>200</v>
          </cell>
          <cell r="BS38">
            <v>4000</v>
          </cell>
          <cell r="BT38">
            <v>6791</v>
          </cell>
          <cell r="BU38">
            <v>3349</v>
          </cell>
          <cell r="BV38">
            <v>57090</v>
          </cell>
          <cell r="BY38">
            <v>1350</v>
          </cell>
          <cell r="BZ38">
            <v>679</v>
          </cell>
          <cell r="CA38">
            <v>13500</v>
          </cell>
          <cell r="DF38">
            <v>5664</v>
          </cell>
          <cell r="DG38">
            <v>2770</v>
          </cell>
          <cell r="DH38">
            <v>45768</v>
          </cell>
          <cell r="DI38">
            <v>503</v>
          </cell>
          <cell r="DJ38">
            <v>252</v>
          </cell>
          <cell r="DK38">
            <v>5025</v>
          </cell>
          <cell r="DL38">
            <v>176</v>
          </cell>
          <cell r="DM38">
            <v>88</v>
          </cell>
          <cell r="DN38">
            <v>1759</v>
          </cell>
          <cell r="DO38">
            <v>0</v>
          </cell>
          <cell r="DP38">
            <v>0</v>
          </cell>
          <cell r="DQ38">
            <v>0</v>
          </cell>
          <cell r="DR38">
            <v>6167</v>
          </cell>
          <cell r="DS38">
            <v>3022</v>
          </cell>
          <cell r="DT38">
            <v>50793</v>
          </cell>
        </row>
        <row r="39">
          <cell r="AM39">
            <v>14</v>
          </cell>
          <cell r="AO39">
            <v>100</v>
          </cell>
          <cell r="AZ39">
            <v>6791</v>
          </cell>
          <cell r="BA39">
            <v>3349</v>
          </cell>
          <cell r="BB39">
            <v>57090</v>
          </cell>
          <cell r="BC39">
            <v>25</v>
          </cell>
          <cell r="BD39">
            <v>13</v>
          </cell>
          <cell r="BE39">
            <v>250</v>
          </cell>
          <cell r="BK39">
            <v>300</v>
          </cell>
          <cell r="BL39">
            <v>150</v>
          </cell>
          <cell r="BM39">
            <v>3000</v>
          </cell>
          <cell r="BN39">
            <v>3</v>
          </cell>
          <cell r="BQ39">
            <v>450</v>
          </cell>
          <cell r="BR39">
            <v>225</v>
          </cell>
          <cell r="BS39">
            <v>4500</v>
          </cell>
          <cell r="BT39">
            <v>8316</v>
          </cell>
          <cell r="BU39">
            <v>4115</v>
          </cell>
          <cell r="BV39">
            <v>72340</v>
          </cell>
          <cell r="BY39">
            <v>1525</v>
          </cell>
          <cell r="BZ39">
            <v>766</v>
          </cell>
          <cell r="CA39">
            <v>15250</v>
          </cell>
          <cell r="DF39">
            <v>6167</v>
          </cell>
          <cell r="DG39">
            <v>3022</v>
          </cell>
          <cell r="DH39">
            <v>50793</v>
          </cell>
          <cell r="DI39">
            <v>503</v>
          </cell>
          <cell r="DJ39">
            <v>252</v>
          </cell>
          <cell r="DK39">
            <v>5025</v>
          </cell>
          <cell r="DL39">
            <v>176</v>
          </cell>
          <cell r="DM39">
            <v>88</v>
          </cell>
          <cell r="DN39">
            <v>1759</v>
          </cell>
          <cell r="DO39">
            <v>0</v>
          </cell>
          <cell r="DP39">
            <v>0</v>
          </cell>
          <cell r="DQ39">
            <v>0</v>
          </cell>
          <cell r="DR39">
            <v>6670</v>
          </cell>
          <cell r="DS39">
            <v>3274</v>
          </cell>
          <cell r="DT39">
            <v>55818</v>
          </cell>
        </row>
        <row r="40">
          <cell r="AM40">
            <v>15</v>
          </cell>
          <cell r="AO40">
            <v>103</v>
          </cell>
          <cell r="AZ40">
            <v>8316</v>
          </cell>
          <cell r="BA40">
            <v>4115</v>
          </cell>
          <cell r="BB40">
            <v>72340</v>
          </cell>
          <cell r="BC40">
            <v>25</v>
          </cell>
          <cell r="BD40">
            <v>13</v>
          </cell>
          <cell r="BE40">
            <v>250</v>
          </cell>
          <cell r="BK40">
            <v>400</v>
          </cell>
          <cell r="BL40">
            <v>200</v>
          </cell>
          <cell r="BM40">
            <v>4000</v>
          </cell>
          <cell r="BN40">
            <v>3</v>
          </cell>
          <cell r="BQ40">
            <v>750</v>
          </cell>
          <cell r="BR40">
            <v>375</v>
          </cell>
          <cell r="BS40">
            <v>7500</v>
          </cell>
          <cell r="BT40">
            <v>10466</v>
          </cell>
          <cell r="BU40">
            <v>5194</v>
          </cell>
          <cell r="BV40">
            <v>93840</v>
          </cell>
          <cell r="BY40">
            <v>2150</v>
          </cell>
          <cell r="BZ40">
            <v>1079</v>
          </cell>
          <cell r="CA40">
            <v>21500</v>
          </cell>
          <cell r="DF40">
            <v>6670</v>
          </cell>
          <cell r="DG40">
            <v>3274</v>
          </cell>
          <cell r="DH40">
            <v>55818</v>
          </cell>
          <cell r="DI40">
            <v>503</v>
          </cell>
          <cell r="DJ40">
            <v>252</v>
          </cell>
          <cell r="DK40">
            <v>5025</v>
          </cell>
          <cell r="DL40">
            <v>176</v>
          </cell>
          <cell r="DM40">
            <v>88</v>
          </cell>
          <cell r="DN40">
            <v>1759</v>
          </cell>
          <cell r="DO40">
            <v>4400</v>
          </cell>
          <cell r="DP40">
            <v>2200</v>
          </cell>
          <cell r="DQ40">
            <v>43975</v>
          </cell>
          <cell r="DR40">
            <v>11573</v>
          </cell>
          <cell r="DS40">
            <v>5726</v>
          </cell>
          <cell r="DT40">
            <v>104818</v>
          </cell>
        </row>
        <row r="41">
          <cell r="AM41">
            <v>15</v>
          </cell>
          <cell r="AO41">
            <v>105</v>
          </cell>
          <cell r="AZ41">
            <v>10466</v>
          </cell>
          <cell r="BA41">
            <v>5194</v>
          </cell>
          <cell r="BB41">
            <v>93840</v>
          </cell>
          <cell r="BC41">
            <v>30</v>
          </cell>
          <cell r="BD41">
            <v>15</v>
          </cell>
          <cell r="BE41">
            <v>300</v>
          </cell>
          <cell r="BK41">
            <v>500</v>
          </cell>
          <cell r="BL41">
            <v>250</v>
          </cell>
          <cell r="BM41">
            <v>5000</v>
          </cell>
          <cell r="BN41">
            <v>3</v>
          </cell>
          <cell r="BQ41">
            <v>800</v>
          </cell>
          <cell r="BR41">
            <v>400</v>
          </cell>
          <cell r="BS41">
            <v>8000</v>
          </cell>
          <cell r="BT41">
            <v>12976</v>
          </cell>
          <cell r="BU41">
            <v>6449</v>
          </cell>
          <cell r="BV41">
            <v>118940</v>
          </cell>
          <cell r="BY41">
            <v>2510</v>
          </cell>
          <cell r="BZ41">
            <v>1255</v>
          </cell>
          <cell r="CA41">
            <v>25100</v>
          </cell>
          <cell r="DF41">
            <v>11573</v>
          </cell>
          <cell r="DG41">
            <v>5726</v>
          </cell>
          <cell r="DH41">
            <v>104818</v>
          </cell>
          <cell r="DI41">
            <v>926</v>
          </cell>
          <cell r="DJ41">
            <v>463</v>
          </cell>
          <cell r="DK41">
            <v>9260</v>
          </cell>
          <cell r="DL41">
            <v>259</v>
          </cell>
          <cell r="DM41">
            <v>130</v>
          </cell>
          <cell r="DN41">
            <v>2593</v>
          </cell>
          <cell r="DO41">
            <v>0</v>
          </cell>
          <cell r="DP41">
            <v>0</v>
          </cell>
          <cell r="DQ41">
            <v>0</v>
          </cell>
          <cell r="DR41">
            <v>12499</v>
          </cell>
          <cell r="DS41">
            <v>6189</v>
          </cell>
          <cell r="DT41">
            <v>114078</v>
          </cell>
        </row>
        <row r="42">
          <cell r="AM42">
            <v>15</v>
          </cell>
          <cell r="AO42">
            <v>108</v>
          </cell>
          <cell r="AZ42">
            <v>12976</v>
          </cell>
          <cell r="BA42">
            <v>6449</v>
          </cell>
          <cell r="BB42">
            <v>118940</v>
          </cell>
          <cell r="BC42">
            <v>30</v>
          </cell>
          <cell r="BD42">
            <v>15</v>
          </cell>
          <cell r="BE42">
            <v>300</v>
          </cell>
          <cell r="BK42">
            <v>600</v>
          </cell>
          <cell r="BL42">
            <v>300</v>
          </cell>
          <cell r="BM42">
            <v>6000</v>
          </cell>
          <cell r="BN42">
            <v>3</v>
          </cell>
          <cell r="BQ42">
            <v>900</v>
          </cell>
          <cell r="BR42">
            <v>450</v>
          </cell>
          <cell r="BS42">
            <v>9000</v>
          </cell>
          <cell r="BT42">
            <v>15916</v>
          </cell>
          <cell r="BU42">
            <v>7919</v>
          </cell>
          <cell r="BV42">
            <v>148340</v>
          </cell>
          <cell r="BY42">
            <v>2940</v>
          </cell>
          <cell r="BZ42">
            <v>1470</v>
          </cell>
          <cell r="CA42">
            <v>29400</v>
          </cell>
          <cell r="DF42">
            <v>12499</v>
          </cell>
          <cell r="DG42">
            <v>6189</v>
          </cell>
          <cell r="DH42">
            <v>114078</v>
          </cell>
          <cell r="DI42">
            <v>926</v>
          </cell>
          <cell r="DJ42">
            <v>463</v>
          </cell>
          <cell r="DK42">
            <v>9260</v>
          </cell>
          <cell r="DL42">
            <v>259</v>
          </cell>
          <cell r="DM42">
            <v>130</v>
          </cell>
          <cell r="DN42">
            <v>2593</v>
          </cell>
          <cell r="DO42">
            <v>0</v>
          </cell>
          <cell r="DP42">
            <v>0</v>
          </cell>
          <cell r="DQ42">
            <v>0</v>
          </cell>
          <cell r="DR42">
            <v>13425</v>
          </cell>
          <cell r="DS42">
            <v>6652</v>
          </cell>
          <cell r="DT42">
            <v>123338</v>
          </cell>
        </row>
        <row r="43">
          <cell r="AM43">
            <v>16</v>
          </cell>
          <cell r="AO43">
            <v>110</v>
          </cell>
          <cell r="AZ43">
            <v>15916</v>
          </cell>
          <cell r="BA43">
            <v>7919</v>
          </cell>
          <cell r="BB43">
            <v>148340</v>
          </cell>
          <cell r="BC43">
            <v>30</v>
          </cell>
          <cell r="BD43">
            <v>15</v>
          </cell>
          <cell r="BE43">
            <v>300</v>
          </cell>
          <cell r="BK43">
            <v>700</v>
          </cell>
          <cell r="BL43">
            <v>350</v>
          </cell>
          <cell r="BM43">
            <v>7000</v>
          </cell>
          <cell r="BN43">
            <v>3</v>
          </cell>
          <cell r="BQ43">
            <v>1500</v>
          </cell>
          <cell r="BR43">
            <v>750</v>
          </cell>
          <cell r="BS43">
            <v>15000</v>
          </cell>
          <cell r="BT43">
            <v>19726</v>
          </cell>
          <cell r="BU43">
            <v>9824</v>
          </cell>
          <cell r="BV43">
            <v>186440</v>
          </cell>
          <cell r="BY43">
            <v>3810</v>
          </cell>
          <cell r="BZ43">
            <v>1905</v>
          </cell>
          <cell r="CA43">
            <v>38100</v>
          </cell>
          <cell r="DF43">
            <v>13425</v>
          </cell>
          <cell r="DG43">
            <v>6652</v>
          </cell>
          <cell r="DH43">
            <v>123338</v>
          </cell>
          <cell r="DI43">
            <v>926</v>
          </cell>
          <cell r="DJ43">
            <v>463</v>
          </cell>
          <cell r="DK43">
            <v>9260</v>
          </cell>
          <cell r="DL43">
            <v>259</v>
          </cell>
          <cell r="DM43">
            <v>130</v>
          </cell>
          <cell r="DN43">
            <v>2593</v>
          </cell>
          <cell r="DO43">
            <v>6475</v>
          </cell>
          <cell r="DP43">
            <v>3250</v>
          </cell>
          <cell r="DQ43">
            <v>64825</v>
          </cell>
          <cell r="DR43">
            <v>20826</v>
          </cell>
          <cell r="DS43">
            <v>10365</v>
          </cell>
          <cell r="DT43">
            <v>197423</v>
          </cell>
        </row>
        <row r="44">
          <cell r="AM44">
            <v>16</v>
          </cell>
          <cell r="AO44">
            <v>113</v>
          </cell>
          <cell r="AZ44">
            <v>19726</v>
          </cell>
          <cell r="BA44">
            <v>9824</v>
          </cell>
          <cell r="BB44">
            <v>186440</v>
          </cell>
          <cell r="BC44">
            <v>40</v>
          </cell>
          <cell r="BD44">
            <v>20</v>
          </cell>
          <cell r="BE44">
            <v>400</v>
          </cell>
          <cell r="BK44">
            <v>900</v>
          </cell>
          <cell r="BL44">
            <v>450</v>
          </cell>
          <cell r="BM44">
            <v>9000</v>
          </cell>
          <cell r="BN44">
            <v>3</v>
          </cell>
          <cell r="BQ44">
            <v>1500</v>
          </cell>
          <cell r="BR44">
            <v>750</v>
          </cell>
          <cell r="BS44">
            <v>15000</v>
          </cell>
          <cell r="BT44">
            <v>24246</v>
          </cell>
          <cell r="BU44">
            <v>12084</v>
          </cell>
          <cell r="BV44">
            <v>231640</v>
          </cell>
          <cell r="BY44">
            <v>4520</v>
          </cell>
          <cell r="BZ44">
            <v>2260</v>
          </cell>
          <cell r="CA44">
            <v>45200</v>
          </cell>
          <cell r="DF44">
            <v>20826</v>
          </cell>
          <cell r="DG44">
            <v>10365</v>
          </cell>
          <cell r="DH44">
            <v>197423</v>
          </cell>
          <cell r="DI44">
            <v>1042</v>
          </cell>
          <cell r="DJ44">
            <v>521</v>
          </cell>
          <cell r="DK44">
            <v>10420</v>
          </cell>
          <cell r="DL44">
            <v>486</v>
          </cell>
          <cell r="DM44">
            <v>243</v>
          </cell>
          <cell r="DN44">
            <v>4863</v>
          </cell>
          <cell r="DO44">
            <v>0</v>
          </cell>
          <cell r="DP44">
            <v>0</v>
          </cell>
          <cell r="DQ44">
            <v>0</v>
          </cell>
          <cell r="DR44">
            <v>21868</v>
          </cell>
          <cell r="DS44">
            <v>10886</v>
          </cell>
          <cell r="DT44">
            <v>207843</v>
          </cell>
        </row>
        <row r="45">
          <cell r="AM45">
            <v>16</v>
          </cell>
          <cell r="AO45">
            <v>115</v>
          </cell>
          <cell r="AZ45">
            <v>24246</v>
          </cell>
          <cell r="BA45">
            <v>12084</v>
          </cell>
          <cell r="BB45">
            <v>231640</v>
          </cell>
          <cell r="BC45">
            <v>40</v>
          </cell>
          <cell r="BD45">
            <v>20</v>
          </cell>
          <cell r="BE45">
            <v>400</v>
          </cell>
          <cell r="BK45">
            <v>1000</v>
          </cell>
          <cell r="BL45">
            <v>500</v>
          </cell>
          <cell r="BM45">
            <v>10000</v>
          </cell>
          <cell r="BN45">
            <v>4</v>
          </cell>
          <cell r="BQ45">
            <v>1500</v>
          </cell>
          <cell r="BR45">
            <v>750</v>
          </cell>
          <cell r="BS45">
            <v>15000</v>
          </cell>
          <cell r="BT45">
            <v>30146</v>
          </cell>
          <cell r="BU45">
            <v>15034</v>
          </cell>
          <cell r="BV45">
            <v>290640</v>
          </cell>
          <cell r="BY45">
            <v>5900</v>
          </cell>
          <cell r="BZ45">
            <v>2950</v>
          </cell>
          <cell r="CA45">
            <v>59000</v>
          </cell>
          <cell r="DF45">
            <v>21868</v>
          </cell>
          <cell r="DG45">
            <v>10886</v>
          </cell>
          <cell r="DH45">
            <v>207843</v>
          </cell>
          <cell r="DI45">
            <v>1042</v>
          </cell>
          <cell r="DJ45">
            <v>521</v>
          </cell>
          <cell r="DK45">
            <v>10420</v>
          </cell>
          <cell r="DL45">
            <v>486</v>
          </cell>
          <cell r="DM45">
            <v>243</v>
          </cell>
          <cell r="DN45">
            <v>4863</v>
          </cell>
          <cell r="DO45">
            <v>7290</v>
          </cell>
          <cell r="DP45">
            <v>3645</v>
          </cell>
          <cell r="DQ45">
            <v>72945</v>
          </cell>
          <cell r="DR45">
            <v>30200</v>
          </cell>
          <cell r="DS45">
            <v>15052</v>
          </cell>
          <cell r="DT45">
            <v>291208</v>
          </cell>
        </row>
        <row r="46">
          <cell r="AM46">
            <v>17</v>
          </cell>
          <cell r="AO46">
            <v>118</v>
          </cell>
          <cell r="AZ46">
            <v>200</v>
          </cell>
          <cell r="BA46">
            <v>25</v>
          </cell>
          <cell r="BB46">
            <v>800</v>
          </cell>
          <cell r="BC46">
            <v>12</v>
          </cell>
          <cell r="BD46">
            <v>6</v>
          </cell>
          <cell r="BE46">
            <v>72</v>
          </cell>
          <cell r="BK46">
            <v>25</v>
          </cell>
          <cell r="BL46">
            <v>13</v>
          </cell>
          <cell r="BM46">
            <v>150</v>
          </cell>
          <cell r="BN46">
            <v>1</v>
          </cell>
          <cell r="BQ46">
            <v>35</v>
          </cell>
          <cell r="BR46">
            <v>18</v>
          </cell>
          <cell r="BS46">
            <v>210</v>
          </cell>
          <cell r="BT46">
            <v>308</v>
          </cell>
          <cell r="BU46">
            <v>80</v>
          </cell>
          <cell r="BV46">
            <v>1448</v>
          </cell>
          <cell r="BY46">
            <v>108</v>
          </cell>
          <cell r="BZ46">
            <v>55</v>
          </cell>
          <cell r="CA46">
            <v>648</v>
          </cell>
          <cell r="DF46">
            <v>200</v>
          </cell>
          <cell r="DG46">
            <v>20</v>
          </cell>
          <cell r="DH46">
            <v>625</v>
          </cell>
          <cell r="DI46">
            <v>11</v>
          </cell>
          <cell r="DJ46">
            <v>6</v>
          </cell>
          <cell r="DK46">
            <v>65</v>
          </cell>
          <cell r="DL46">
            <v>11</v>
          </cell>
          <cell r="DM46">
            <v>6</v>
          </cell>
          <cell r="DN46">
            <v>65</v>
          </cell>
          <cell r="DO46">
            <v>99</v>
          </cell>
          <cell r="DP46">
            <v>54</v>
          </cell>
          <cell r="DQ46">
            <v>585</v>
          </cell>
          <cell r="DR46">
            <v>310</v>
          </cell>
          <cell r="DS46">
            <v>80</v>
          </cell>
          <cell r="DT46">
            <v>1275</v>
          </cell>
        </row>
        <row r="47">
          <cell r="AM47">
            <v>17</v>
          </cell>
          <cell r="AO47">
            <v>120</v>
          </cell>
          <cell r="AZ47">
            <v>308</v>
          </cell>
          <cell r="BA47">
            <v>80</v>
          </cell>
          <cell r="BB47">
            <v>1448</v>
          </cell>
          <cell r="BC47">
            <v>15</v>
          </cell>
          <cell r="BD47">
            <v>8</v>
          </cell>
          <cell r="BE47">
            <v>90</v>
          </cell>
          <cell r="BK47">
            <v>30</v>
          </cell>
          <cell r="BL47">
            <v>15</v>
          </cell>
          <cell r="BM47">
            <v>180</v>
          </cell>
          <cell r="BN47">
            <v>2</v>
          </cell>
          <cell r="BQ47">
            <v>40</v>
          </cell>
          <cell r="BR47">
            <v>20</v>
          </cell>
          <cell r="BS47">
            <v>240</v>
          </cell>
          <cell r="BT47">
            <v>558</v>
          </cell>
          <cell r="BU47">
            <v>210</v>
          </cell>
          <cell r="BV47">
            <v>2948</v>
          </cell>
          <cell r="BY47">
            <v>250</v>
          </cell>
          <cell r="BZ47">
            <v>130</v>
          </cell>
          <cell r="CA47">
            <v>1500</v>
          </cell>
          <cell r="DF47">
            <v>310</v>
          </cell>
          <cell r="DG47">
            <v>80</v>
          </cell>
          <cell r="DH47">
            <v>1275</v>
          </cell>
          <cell r="DI47">
            <v>55</v>
          </cell>
          <cell r="DJ47">
            <v>29</v>
          </cell>
          <cell r="DK47">
            <v>330</v>
          </cell>
          <cell r="DL47">
            <v>22</v>
          </cell>
          <cell r="DM47">
            <v>11</v>
          </cell>
          <cell r="DN47">
            <v>132</v>
          </cell>
          <cell r="DO47">
            <v>0</v>
          </cell>
          <cell r="DP47">
            <v>0</v>
          </cell>
          <cell r="DQ47">
            <v>0</v>
          </cell>
          <cell r="DR47">
            <v>365</v>
          </cell>
          <cell r="DS47">
            <v>109</v>
          </cell>
          <cell r="DT47">
            <v>1605</v>
          </cell>
        </row>
        <row r="48">
          <cell r="AM48">
            <v>17</v>
          </cell>
          <cell r="AO48">
            <v>123</v>
          </cell>
          <cell r="AZ48">
            <v>558</v>
          </cell>
          <cell r="BA48">
            <v>210</v>
          </cell>
          <cell r="BB48">
            <v>2948</v>
          </cell>
          <cell r="BC48">
            <v>15</v>
          </cell>
          <cell r="BD48">
            <v>8</v>
          </cell>
          <cell r="BE48">
            <v>90</v>
          </cell>
          <cell r="BK48">
            <v>35</v>
          </cell>
          <cell r="BL48">
            <v>18</v>
          </cell>
          <cell r="BM48">
            <v>210</v>
          </cell>
          <cell r="BN48">
            <v>2</v>
          </cell>
          <cell r="BQ48">
            <v>80</v>
          </cell>
          <cell r="BR48">
            <v>40</v>
          </cell>
          <cell r="BS48">
            <v>480</v>
          </cell>
          <cell r="BT48">
            <v>858</v>
          </cell>
          <cell r="BU48">
            <v>366</v>
          </cell>
          <cell r="BV48">
            <v>4748</v>
          </cell>
          <cell r="BY48">
            <v>300</v>
          </cell>
          <cell r="BZ48">
            <v>156</v>
          </cell>
          <cell r="CA48">
            <v>1800</v>
          </cell>
          <cell r="DF48">
            <v>365</v>
          </cell>
          <cell r="DG48">
            <v>109</v>
          </cell>
          <cell r="DH48">
            <v>1605</v>
          </cell>
          <cell r="DI48">
            <v>55</v>
          </cell>
          <cell r="DJ48">
            <v>29</v>
          </cell>
          <cell r="DK48">
            <v>330</v>
          </cell>
          <cell r="DL48">
            <v>22</v>
          </cell>
          <cell r="DM48">
            <v>11</v>
          </cell>
          <cell r="DN48">
            <v>132</v>
          </cell>
          <cell r="DO48">
            <v>220</v>
          </cell>
          <cell r="DP48">
            <v>110</v>
          </cell>
          <cell r="DQ48">
            <v>1320</v>
          </cell>
          <cell r="DR48">
            <v>640</v>
          </cell>
          <cell r="DS48">
            <v>248</v>
          </cell>
          <cell r="DT48">
            <v>3255</v>
          </cell>
        </row>
        <row r="49">
          <cell r="AM49">
            <v>18</v>
          </cell>
          <cell r="AO49">
            <v>125</v>
          </cell>
          <cell r="AZ49">
            <v>858</v>
          </cell>
          <cell r="BA49">
            <v>366</v>
          </cell>
          <cell r="BB49">
            <v>4748</v>
          </cell>
          <cell r="BC49">
            <v>20</v>
          </cell>
          <cell r="BD49">
            <v>10</v>
          </cell>
          <cell r="BE49">
            <v>140</v>
          </cell>
          <cell r="BK49">
            <v>45</v>
          </cell>
          <cell r="BL49">
            <v>23</v>
          </cell>
          <cell r="BM49">
            <v>315</v>
          </cell>
          <cell r="BN49">
            <v>2</v>
          </cell>
          <cell r="BQ49">
            <v>100</v>
          </cell>
          <cell r="BR49">
            <v>50</v>
          </cell>
          <cell r="BS49">
            <v>700</v>
          </cell>
          <cell r="BT49">
            <v>1248</v>
          </cell>
          <cell r="BU49">
            <v>562</v>
          </cell>
          <cell r="BV49">
            <v>7478</v>
          </cell>
          <cell r="BY49">
            <v>390</v>
          </cell>
          <cell r="BZ49">
            <v>196</v>
          </cell>
          <cell r="CA49">
            <v>2730</v>
          </cell>
          <cell r="DF49">
            <v>640</v>
          </cell>
          <cell r="DG49">
            <v>248</v>
          </cell>
          <cell r="DH49">
            <v>3255</v>
          </cell>
          <cell r="DI49">
            <v>114</v>
          </cell>
          <cell r="DJ49">
            <v>57</v>
          </cell>
          <cell r="DK49">
            <v>798</v>
          </cell>
          <cell r="DL49">
            <v>40</v>
          </cell>
          <cell r="DM49">
            <v>20</v>
          </cell>
          <cell r="DN49">
            <v>279</v>
          </cell>
          <cell r="DO49">
            <v>0</v>
          </cell>
          <cell r="DP49">
            <v>0</v>
          </cell>
          <cell r="DQ49">
            <v>0</v>
          </cell>
          <cell r="DR49">
            <v>754</v>
          </cell>
          <cell r="DS49">
            <v>305</v>
          </cell>
          <cell r="DT49">
            <v>4053</v>
          </cell>
        </row>
        <row r="50">
          <cell r="AM50">
            <v>18</v>
          </cell>
          <cell r="AO50">
            <v>128</v>
          </cell>
          <cell r="AZ50">
            <v>1248</v>
          </cell>
          <cell r="BA50">
            <v>562</v>
          </cell>
          <cell r="BB50">
            <v>7478</v>
          </cell>
          <cell r="BC50">
            <v>20</v>
          </cell>
          <cell r="BD50">
            <v>10</v>
          </cell>
          <cell r="BE50">
            <v>140</v>
          </cell>
          <cell r="BK50">
            <v>55</v>
          </cell>
          <cell r="BL50">
            <v>28</v>
          </cell>
          <cell r="BM50">
            <v>385</v>
          </cell>
          <cell r="BN50">
            <v>2</v>
          </cell>
          <cell r="BQ50">
            <v>120</v>
          </cell>
          <cell r="BR50">
            <v>60</v>
          </cell>
          <cell r="BS50">
            <v>840</v>
          </cell>
          <cell r="BT50">
            <v>1618</v>
          </cell>
          <cell r="BU50">
            <v>748</v>
          </cell>
          <cell r="BV50">
            <v>10068</v>
          </cell>
          <cell r="BY50">
            <v>370</v>
          </cell>
          <cell r="BZ50">
            <v>186</v>
          </cell>
          <cell r="CA50">
            <v>2590</v>
          </cell>
          <cell r="DF50">
            <v>754</v>
          </cell>
          <cell r="DG50">
            <v>305</v>
          </cell>
          <cell r="DH50">
            <v>4053</v>
          </cell>
          <cell r="DI50">
            <v>114</v>
          </cell>
          <cell r="DJ50">
            <v>57</v>
          </cell>
          <cell r="DK50">
            <v>798</v>
          </cell>
          <cell r="DL50">
            <v>40</v>
          </cell>
          <cell r="DM50">
            <v>20</v>
          </cell>
          <cell r="DN50">
            <v>279</v>
          </cell>
          <cell r="DO50">
            <v>0</v>
          </cell>
          <cell r="DP50">
            <v>0</v>
          </cell>
          <cell r="DQ50">
            <v>0</v>
          </cell>
          <cell r="DR50">
            <v>868</v>
          </cell>
          <cell r="DS50">
            <v>362</v>
          </cell>
          <cell r="DT50">
            <v>4851</v>
          </cell>
        </row>
        <row r="51">
          <cell r="AM51">
            <v>18</v>
          </cell>
          <cell r="AO51">
            <v>130</v>
          </cell>
          <cell r="AZ51">
            <v>1618</v>
          </cell>
          <cell r="BA51">
            <v>748</v>
          </cell>
          <cell r="BB51">
            <v>10068</v>
          </cell>
          <cell r="BC51">
            <v>20</v>
          </cell>
          <cell r="BD51">
            <v>10</v>
          </cell>
          <cell r="BE51">
            <v>140</v>
          </cell>
          <cell r="BK51">
            <v>60</v>
          </cell>
          <cell r="BL51">
            <v>30</v>
          </cell>
          <cell r="BM51">
            <v>420</v>
          </cell>
          <cell r="BN51">
            <v>2</v>
          </cell>
          <cell r="BQ51">
            <v>160</v>
          </cell>
          <cell r="BR51">
            <v>80</v>
          </cell>
          <cell r="BS51">
            <v>1120</v>
          </cell>
          <cell r="BT51">
            <v>1998</v>
          </cell>
          <cell r="BU51">
            <v>938</v>
          </cell>
          <cell r="BV51">
            <v>12728</v>
          </cell>
          <cell r="BY51">
            <v>380</v>
          </cell>
          <cell r="BZ51">
            <v>190</v>
          </cell>
          <cell r="CA51">
            <v>2660</v>
          </cell>
          <cell r="DF51">
            <v>868</v>
          </cell>
          <cell r="DG51">
            <v>362</v>
          </cell>
          <cell r="DH51">
            <v>4851</v>
          </cell>
          <cell r="DI51">
            <v>114</v>
          </cell>
          <cell r="DJ51">
            <v>57</v>
          </cell>
          <cell r="DK51">
            <v>798</v>
          </cell>
          <cell r="DL51">
            <v>40</v>
          </cell>
          <cell r="DM51">
            <v>20</v>
          </cell>
          <cell r="DN51">
            <v>279</v>
          </cell>
          <cell r="DO51">
            <v>1000</v>
          </cell>
          <cell r="DP51">
            <v>500</v>
          </cell>
          <cell r="DQ51">
            <v>6975</v>
          </cell>
          <cell r="DR51">
            <v>1982</v>
          </cell>
          <cell r="DS51">
            <v>919</v>
          </cell>
          <cell r="DT51">
            <v>12624</v>
          </cell>
        </row>
        <row r="52">
          <cell r="AM52">
            <v>19</v>
          </cell>
          <cell r="AO52">
            <v>133</v>
          </cell>
          <cell r="AZ52">
            <v>1998</v>
          </cell>
          <cell r="BA52">
            <v>938</v>
          </cell>
          <cell r="BB52">
            <v>12728</v>
          </cell>
          <cell r="BC52">
            <v>25</v>
          </cell>
          <cell r="BD52">
            <v>13</v>
          </cell>
          <cell r="BE52">
            <v>200</v>
          </cell>
          <cell r="BK52">
            <v>80</v>
          </cell>
          <cell r="BL52">
            <v>40</v>
          </cell>
          <cell r="BM52">
            <v>640</v>
          </cell>
          <cell r="BN52">
            <v>2</v>
          </cell>
          <cell r="BQ52">
            <v>165</v>
          </cell>
          <cell r="BR52">
            <v>83</v>
          </cell>
          <cell r="BS52">
            <v>1320</v>
          </cell>
          <cell r="BT52">
            <v>2448</v>
          </cell>
          <cell r="BU52">
            <v>1166</v>
          </cell>
          <cell r="BV52">
            <v>16328</v>
          </cell>
          <cell r="BY52">
            <v>450</v>
          </cell>
          <cell r="BZ52">
            <v>228</v>
          </cell>
          <cell r="CA52">
            <v>3600</v>
          </cell>
          <cell r="DF52">
            <v>1982</v>
          </cell>
          <cell r="DG52">
            <v>919</v>
          </cell>
          <cell r="DH52">
            <v>12624</v>
          </cell>
          <cell r="DI52">
            <v>165</v>
          </cell>
          <cell r="DJ52">
            <v>83</v>
          </cell>
          <cell r="DK52">
            <v>1316</v>
          </cell>
          <cell r="DL52">
            <v>58</v>
          </cell>
          <cell r="DM52">
            <v>29</v>
          </cell>
          <cell r="DN52">
            <v>461</v>
          </cell>
          <cell r="DO52">
            <v>0</v>
          </cell>
          <cell r="DP52">
            <v>0</v>
          </cell>
          <cell r="DQ52">
            <v>0</v>
          </cell>
          <cell r="DR52">
            <v>2147</v>
          </cell>
          <cell r="DS52">
            <v>1002</v>
          </cell>
          <cell r="DT52">
            <v>13940</v>
          </cell>
        </row>
        <row r="53">
          <cell r="AM53">
            <v>19</v>
          </cell>
          <cell r="AO53">
            <v>135</v>
          </cell>
          <cell r="AZ53">
            <v>2448</v>
          </cell>
          <cell r="BA53">
            <v>1166</v>
          </cell>
          <cell r="BB53">
            <v>16328</v>
          </cell>
          <cell r="BC53">
            <v>25</v>
          </cell>
          <cell r="BD53">
            <v>13</v>
          </cell>
          <cell r="BE53">
            <v>200</v>
          </cell>
          <cell r="BK53">
            <v>100</v>
          </cell>
          <cell r="BL53">
            <v>50</v>
          </cell>
          <cell r="BM53">
            <v>800</v>
          </cell>
          <cell r="BN53">
            <v>2</v>
          </cell>
          <cell r="BQ53">
            <v>125</v>
          </cell>
          <cell r="BR53">
            <v>63</v>
          </cell>
          <cell r="BS53">
            <v>1000</v>
          </cell>
          <cell r="BT53">
            <v>2898</v>
          </cell>
          <cell r="BU53">
            <v>1394</v>
          </cell>
          <cell r="BV53">
            <v>19928</v>
          </cell>
          <cell r="BY53">
            <v>450</v>
          </cell>
          <cell r="BZ53">
            <v>228</v>
          </cell>
          <cell r="CA53">
            <v>3600</v>
          </cell>
          <cell r="DF53">
            <v>2147</v>
          </cell>
          <cell r="DG53">
            <v>1002</v>
          </cell>
          <cell r="DH53">
            <v>13940</v>
          </cell>
          <cell r="DI53">
            <v>165</v>
          </cell>
          <cell r="DJ53">
            <v>83</v>
          </cell>
          <cell r="DK53">
            <v>1316</v>
          </cell>
          <cell r="DL53">
            <v>58</v>
          </cell>
          <cell r="DM53">
            <v>29</v>
          </cell>
          <cell r="DN53">
            <v>461</v>
          </cell>
          <cell r="DO53">
            <v>0</v>
          </cell>
          <cell r="DP53">
            <v>0</v>
          </cell>
          <cell r="DQ53">
            <v>0</v>
          </cell>
          <cell r="DR53">
            <v>2312</v>
          </cell>
          <cell r="DS53">
            <v>1085</v>
          </cell>
          <cell r="DT53">
            <v>15256</v>
          </cell>
        </row>
        <row r="54">
          <cell r="AM54">
            <v>19</v>
          </cell>
          <cell r="AO54">
            <v>138</v>
          </cell>
          <cell r="AZ54">
            <v>2898</v>
          </cell>
          <cell r="BA54">
            <v>1394</v>
          </cell>
          <cell r="BB54">
            <v>19928</v>
          </cell>
          <cell r="BC54">
            <v>25</v>
          </cell>
          <cell r="BD54">
            <v>13</v>
          </cell>
          <cell r="BE54">
            <v>200</v>
          </cell>
          <cell r="BK54">
            <v>115</v>
          </cell>
          <cell r="BL54">
            <v>58</v>
          </cell>
          <cell r="BM54">
            <v>920</v>
          </cell>
          <cell r="BN54">
            <v>3</v>
          </cell>
          <cell r="BQ54">
            <v>200</v>
          </cell>
          <cell r="BR54">
            <v>100</v>
          </cell>
          <cell r="BS54">
            <v>1600</v>
          </cell>
          <cell r="BT54">
            <v>3643</v>
          </cell>
          <cell r="BU54">
            <v>1772</v>
          </cell>
          <cell r="BV54">
            <v>25888</v>
          </cell>
          <cell r="BY54">
            <v>745</v>
          </cell>
          <cell r="BZ54">
            <v>378</v>
          </cell>
          <cell r="CA54">
            <v>5960</v>
          </cell>
          <cell r="DF54">
            <v>2312</v>
          </cell>
          <cell r="DG54">
            <v>1085</v>
          </cell>
          <cell r="DH54">
            <v>15256</v>
          </cell>
          <cell r="DI54">
            <v>165</v>
          </cell>
          <cell r="DJ54">
            <v>83</v>
          </cell>
          <cell r="DK54">
            <v>1316</v>
          </cell>
          <cell r="DL54">
            <v>58</v>
          </cell>
          <cell r="DM54">
            <v>29</v>
          </cell>
          <cell r="DN54">
            <v>461</v>
          </cell>
          <cell r="DO54">
            <v>870</v>
          </cell>
          <cell r="DP54">
            <v>435</v>
          </cell>
          <cell r="DQ54">
            <v>6915</v>
          </cell>
          <cell r="DR54">
            <v>3347</v>
          </cell>
          <cell r="DS54">
            <v>1603</v>
          </cell>
          <cell r="DT54">
            <v>23487</v>
          </cell>
        </row>
        <row r="55">
          <cell r="AM55">
            <v>20</v>
          </cell>
          <cell r="AO55">
            <v>140</v>
          </cell>
          <cell r="AZ55">
            <v>3643</v>
          </cell>
          <cell r="BA55">
            <v>1772</v>
          </cell>
          <cell r="BB55">
            <v>25888</v>
          </cell>
          <cell r="BC55">
            <v>30</v>
          </cell>
          <cell r="BD55">
            <v>15</v>
          </cell>
          <cell r="BE55">
            <v>270</v>
          </cell>
          <cell r="BK55">
            <v>130</v>
          </cell>
          <cell r="BL55">
            <v>65</v>
          </cell>
          <cell r="BM55">
            <v>1170</v>
          </cell>
          <cell r="BN55">
            <v>3</v>
          </cell>
          <cell r="BQ55">
            <v>200</v>
          </cell>
          <cell r="BR55">
            <v>100</v>
          </cell>
          <cell r="BS55">
            <v>1800</v>
          </cell>
          <cell r="BT55">
            <v>4443</v>
          </cell>
          <cell r="BU55">
            <v>2172</v>
          </cell>
          <cell r="BV55">
            <v>33088</v>
          </cell>
          <cell r="BY55">
            <v>800</v>
          </cell>
          <cell r="BZ55">
            <v>400</v>
          </cell>
          <cell r="CA55">
            <v>7200</v>
          </cell>
          <cell r="DF55">
            <v>3347</v>
          </cell>
          <cell r="DG55">
            <v>1603</v>
          </cell>
          <cell r="DH55">
            <v>23487</v>
          </cell>
          <cell r="DI55">
            <v>314</v>
          </cell>
          <cell r="DJ55">
            <v>157</v>
          </cell>
          <cell r="DK55">
            <v>2822</v>
          </cell>
          <cell r="DL55">
            <v>110</v>
          </cell>
          <cell r="DM55">
            <v>55</v>
          </cell>
          <cell r="DN55">
            <v>988</v>
          </cell>
          <cell r="DO55">
            <v>0</v>
          </cell>
          <cell r="DP55">
            <v>0</v>
          </cell>
          <cell r="DQ55">
            <v>0</v>
          </cell>
          <cell r="DR55">
            <v>3661</v>
          </cell>
          <cell r="DS55">
            <v>1760</v>
          </cell>
          <cell r="DT55">
            <v>26309</v>
          </cell>
        </row>
        <row r="56">
          <cell r="AM56">
            <v>20</v>
          </cell>
          <cell r="AO56">
            <v>143</v>
          </cell>
          <cell r="AZ56">
            <v>4443</v>
          </cell>
          <cell r="BA56">
            <v>2172</v>
          </cell>
          <cell r="BB56">
            <v>33088</v>
          </cell>
          <cell r="BC56">
            <v>30</v>
          </cell>
          <cell r="BD56">
            <v>15</v>
          </cell>
          <cell r="BE56">
            <v>270</v>
          </cell>
          <cell r="BK56">
            <v>170</v>
          </cell>
          <cell r="BL56">
            <v>85</v>
          </cell>
          <cell r="BM56">
            <v>1530</v>
          </cell>
          <cell r="BN56">
            <v>3</v>
          </cell>
          <cell r="BQ56">
            <v>300</v>
          </cell>
          <cell r="BR56">
            <v>150</v>
          </cell>
          <cell r="BS56">
            <v>2700</v>
          </cell>
          <cell r="BT56">
            <v>5493</v>
          </cell>
          <cell r="BU56">
            <v>2697</v>
          </cell>
          <cell r="BV56">
            <v>42538</v>
          </cell>
          <cell r="BY56">
            <v>1050</v>
          </cell>
          <cell r="BZ56">
            <v>525</v>
          </cell>
          <cell r="CA56">
            <v>9450</v>
          </cell>
          <cell r="DF56">
            <v>3661</v>
          </cell>
          <cell r="DG56">
            <v>1760</v>
          </cell>
          <cell r="DH56">
            <v>26309</v>
          </cell>
          <cell r="DI56">
            <v>314</v>
          </cell>
          <cell r="DJ56">
            <v>157</v>
          </cell>
          <cell r="DK56">
            <v>2822</v>
          </cell>
          <cell r="DL56">
            <v>110</v>
          </cell>
          <cell r="DM56">
            <v>55</v>
          </cell>
          <cell r="DN56">
            <v>988</v>
          </cell>
          <cell r="DO56">
            <v>0</v>
          </cell>
          <cell r="DP56">
            <v>0</v>
          </cell>
          <cell r="DQ56">
            <v>0</v>
          </cell>
          <cell r="DR56">
            <v>3975</v>
          </cell>
          <cell r="DS56">
            <v>1917</v>
          </cell>
          <cell r="DT56">
            <v>29131</v>
          </cell>
        </row>
        <row r="57">
          <cell r="AM57">
            <v>20</v>
          </cell>
          <cell r="AO57">
            <v>145</v>
          </cell>
          <cell r="AZ57">
            <v>5493</v>
          </cell>
          <cell r="BA57">
            <v>2697</v>
          </cell>
          <cell r="BB57">
            <v>42538</v>
          </cell>
          <cell r="BC57">
            <v>30</v>
          </cell>
          <cell r="BD57">
            <v>15</v>
          </cell>
          <cell r="BE57">
            <v>270</v>
          </cell>
          <cell r="BK57">
            <v>225</v>
          </cell>
          <cell r="BL57">
            <v>113</v>
          </cell>
          <cell r="BM57">
            <v>2025</v>
          </cell>
          <cell r="BN57">
            <v>3</v>
          </cell>
          <cell r="BQ57">
            <v>400</v>
          </cell>
          <cell r="BR57">
            <v>200</v>
          </cell>
          <cell r="BS57">
            <v>3600</v>
          </cell>
          <cell r="BT57">
            <v>6778</v>
          </cell>
          <cell r="BU57">
            <v>3341</v>
          </cell>
          <cell r="BV57">
            <v>54103</v>
          </cell>
          <cell r="BY57">
            <v>1285</v>
          </cell>
          <cell r="BZ57">
            <v>644</v>
          </cell>
          <cell r="CA57">
            <v>11565</v>
          </cell>
          <cell r="DF57">
            <v>3975</v>
          </cell>
          <cell r="DG57">
            <v>1917</v>
          </cell>
          <cell r="DH57">
            <v>29131</v>
          </cell>
          <cell r="DI57">
            <v>314</v>
          </cell>
          <cell r="DJ57">
            <v>157</v>
          </cell>
          <cell r="DK57">
            <v>2822</v>
          </cell>
          <cell r="DL57">
            <v>110</v>
          </cell>
          <cell r="DM57">
            <v>55</v>
          </cell>
          <cell r="DN57">
            <v>988</v>
          </cell>
          <cell r="DO57">
            <v>2750</v>
          </cell>
          <cell r="DP57">
            <v>1375</v>
          </cell>
          <cell r="DQ57">
            <v>24700</v>
          </cell>
          <cell r="DR57">
            <v>7039</v>
          </cell>
          <cell r="DS57">
            <v>3449</v>
          </cell>
          <cell r="DT57">
            <v>56653</v>
          </cell>
        </row>
        <row r="58">
          <cell r="AM58">
            <v>20</v>
          </cell>
          <cell r="AO58">
            <v>148</v>
          </cell>
          <cell r="AZ58">
            <v>6778</v>
          </cell>
          <cell r="BA58">
            <v>3341</v>
          </cell>
          <cell r="BB58">
            <v>54103</v>
          </cell>
          <cell r="BC58">
            <v>40</v>
          </cell>
          <cell r="BD58">
            <v>20</v>
          </cell>
          <cell r="BE58">
            <v>400</v>
          </cell>
          <cell r="BK58">
            <v>275</v>
          </cell>
          <cell r="BL58">
            <v>138</v>
          </cell>
          <cell r="BM58">
            <v>2750</v>
          </cell>
          <cell r="BN58">
            <v>3</v>
          </cell>
          <cell r="BQ58">
            <v>450</v>
          </cell>
          <cell r="BR58">
            <v>225</v>
          </cell>
          <cell r="BS58">
            <v>4500</v>
          </cell>
          <cell r="BT58">
            <v>8373</v>
          </cell>
          <cell r="BU58">
            <v>4140</v>
          </cell>
          <cell r="BV58">
            <v>70053</v>
          </cell>
          <cell r="BY58">
            <v>1595</v>
          </cell>
          <cell r="BZ58">
            <v>799</v>
          </cell>
          <cell r="CA58">
            <v>15950</v>
          </cell>
          <cell r="DF58">
            <v>7039</v>
          </cell>
          <cell r="DG58">
            <v>3449</v>
          </cell>
          <cell r="DH58">
            <v>56653</v>
          </cell>
          <cell r="DI58">
            <v>579</v>
          </cell>
          <cell r="DJ58">
            <v>290</v>
          </cell>
          <cell r="DK58">
            <v>5790</v>
          </cell>
          <cell r="DL58">
            <v>203</v>
          </cell>
          <cell r="DM58">
            <v>101</v>
          </cell>
          <cell r="DN58">
            <v>2027</v>
          </cell>
          <cell r="DO58">
            <v>0</v>
          </cell>
          <cell r="DP58">
            <v>0</v>
          </cell>
          <cell r="DQ58">
            <v>0</v>
          </cell>
          <cell r="DR58">
            <v>7618</v>
          </cell>
          <cell r="DS58">
            <v>3739</v>
          </cell>
          <cell r="DT58">
            <v>62443</v>
          </cell>
        </row>
        <row r="59">
          <cell r="AZ59">
            <v>8373</v>
          </cell>
          <cell r="BA59">
            <v>4140</v>
          </cell>
          <cell r="BB59">
            <v>70053</v>
          </cell>
          <cell r="BC59">
            <v>40</v>
          </cell>
          <cell r="BD59">
            <v>20</v>
          </cell>
          <cell r="BE59">
            <v>400</v>
          </cell>
          <cell r="BK59">
            <v>320</v>
          </cell>
          <cell r="BL59">
            <v>160</v>
          </cell>
          <cell r="BM59">
            <v>3200</v>
          </cell>
          <cell r="BN59">
            <v>3</v>
          </cell>
          <cell r="BQ59">
            <v>500</v>
          </cell>
          <cell r="BR59">
            <v>250</v>
          </cell>
          <cell r="BS59">
            <v>5000</v>
          </cell>
          <cell r="BT59">
            <v>10113</v>
          </cell>
          <cell r="BU59">
            <v>5010</v>
          </cell>
          <cell r="BV59">
            <v>87453</v>
          </cell>
          <cell r="BY59">
            <v>1740</v>
          </cell>
          <cell r="BZ59">
            <v>870</v>
          </cell>
          <cell r="CA59">
            <v>17400</v>
          </cell>
          <cell r="DF59">
            <v>7618</v>
          </cell>
          <cell r="DG59">
            <v>3739</v>
          </cell>
          <cell r="DH59">
            <v>62443</v>
          </cell>
          <cell r="DI59">
            <v>579</v>
          </cell>
          <cell r="DJ59">
            <v>290</v>
          </cell>
          <cell r="DK59">
            <v>5790</v>
          </cell>
          <cell r="DL59">
            <v>203</v>
          </cell>
          <cell r="DM59">
            <v>101</v>
          </cell>
          <cell r="DN59">
            <v>2027</v>
          </cell>
          <cell r="DO59">
            <v>0</v>
          </cell>
          <cell r="DP59">
            <v>0</v>
          </cell>
          <cell r="DQ59">
            <v>0</v>
          </cell>
          <cell r="DR59">
            <v>8197</v>
          </cell>
          <cell r="DS59">
            <v>4029</v>
          </cell>
          <cell r="DT59">
            <v>68233</v>
          </cell>
        </row>
        <row r="60">
          <cell r="AZ60">
            <v>10113</v>
          </cell>
          <cell r="BA60">
            <v>5010</v>
          </cell>
          <cell r="BB60">
            <v>87453</v>
          </cell>
          <cell r="BC60">
            <v>40</v>
          </cell>
          <cell r="BD60">
            <v>20</v>
          </cell>
          <cell r="BE60">
            <v>400</v>
          </cell>
          <cell r="BK60">
            <v>445</v>
          </cell>
          <cell r="BL60">
            <v>223</v>
          </cell>
          <cell r="BM60">
            <v>4450</v>
          </cell>
          <cell r="BN60">
            <v>3</v>
          </cell>
          <cell r="BQ60">
            <v>800</v>
          </cell>
          <cell r="BR60">
            <v>400</v>
          </cell>
          <cell r="BS60">
            <v>8000</v>
          </cell>
          <cell r="BT60">
            <v>12568</v>
          </cell>
          <cell r="BU60">
            <v>6239</v>
          </cell>
          <cell r="BV60">
            <v>112003</v>
          </cell>
          <cell r="BY60">
            <v>2455</v>
          </cell>
          <cell r="BZ60">
            <v>1229</v>
          </cell>
          <cell r="CA60">
            <v>24550</v>
          </cell>
          <cell r="DF60">
            <v>8197</v>
          </cell>
          <cell r="DG60">
            <v>4029</v>
          </cell>
          <cell r="DH60">
            <v>68233</v>
          </cell>
          <cell r="DI60">
            <v>579</v>
          </cell>
          <cell r="DJ60">
            <v>290</v>
          </cell>
          <cell r="DK60">
            <v>5790</v>
          </cell>
          <cell r="DL60">
            <v>203</v>
          </cell>
          <cell r="DM60">
            <v>101</v>
          </cell>
          <cell r="DN60">
            <v>2027</v>
          </cell>
          <cell r="DO60">
            <v>5075</v>
          </cell>
          <cell r="DP60">
            <v>2525</v>
          </cell>
          <cell r="DQ60">
            <v>50675</v>
          </cell>
          <cell r="DR60">
            <v>13851</v>
          </cell>
          <cell r="DS60">
            <v>6844</v>
          </cell>
          <cell r="DT60">
            <v>124698</v>
          </cell>
        </row>
        <row r="61">
          <cell r="AZ61">
            <v>12568</v>
          </cell>
          <cell r="BA61">
            <v>6239</v>
          </cell>
          <cell r="BB61">
            <v>112003</v>
          </cell>
          <cell r="BC61">
            <v>50</v>
          </cell>
          <cell r="BD61">
            <v>25</v>
          </cell>
          <cell r="BE61">
            <v>500</v>
          </cell>
          <cell r="BK61">
            <v>520</v>
          </cell>
          <cell r="BL61">
            <v>260</v>
          </cell>
          <cell r="BM61">
            <v>5200</v>
          </cell>
          <cell r="BN61">
            <v>3</v>
          </cell>
          <cell r="BQ61">
            <v>850</v>
          </cell>
          <cell r="BR61">
            <v>425</v>
          </cell>
          <cell r="BS61">
            <v>8500</v>
          </cell>
          <cell r="BT61">
            <v>15328</v>
          </cell>
          <cell r="BU61">
            <v>7619</v>
          </cell>
          <cell r="BV61">
            <v>139603</v>
          </cell>
          <cell r="BY61">
            <v>2760</v>
          </cell>
          <cell r="BZ61">
            <v>1380</v>
          </cell>
          <cell r="CA61">
            <v>27600</v>
          </cell>
          <cell r="DF61">
            <v>13851</v>
          </cell>
          <cell r="DG61">
            <v>6844</v>
          </cell>
          <cell r="DH61">
            <v>124698</v>
          </cell>
          <cell r="DI61">
            <v>1016</v>
          </cell>
          <cell r="DJ61">
            <v>508</v>
          </cell>
          <cell r="DK61">
            <v>10160</v>
          </cell>
          <cell r="DL61">
            <v>284</v>
          </cell>
          <cell r="DM61">
            <v>142</v>
          </cell>
          <cell r="DN61">
            <v>2845</v>
          </cell>
          <cell r="DO61">
            <v>0</v>
          </cell>
          <cell r="DP61">
            <v>0</v>
          </cell>
          <cell r="DQ61">
            <v>0</v>
          </cell>
          <cell r="DR61">
            <v>14867</v>
          </cell>
          <cell r="DS61">
            <v>7352</v>
          </cell>
          <cell r="DT61">
            <v>134858</v>
          </cell>
        </row>
        <row r="62">
          <cell r="AZ62">
            <v>15328</v>
          </cell>
          <cell r="BA62">
            <v>7619</v>
          </cell>
          <cell r="BB62">
            <v>139603</v>
          </cell>
          <cell r="BC62">
            <v>50</v>
          </cell>
          <cell r="BD62">
            <v>25</v>
          </cell>
          <cell r="BE62">
            <v>500</v>
          </cell>
          <cell r="BK62">
            <v>650</v>
          </cell>
          <cell r="BL62">
            <v>325</v>
          </cell>
          <cell r="BM62">
            <v>6500</v>
          </cell>
          <cell r="BN62">
            <v>3</v>
          </cell>
          <cell r="BQ62">
            <v>950</v>
          </cell>
          <cell r="BR62">
            <v>475</v>
          </cell>
          <cell r="BS62">
            <v>9500</v>
          </cell>
          <cell r="BT62">
            <v>18628</v>
          </cell>
          <cell r="BU62">
            <v>9269</v>
          </cell>
          <cell r="BV62">
            <v>172603</v>
          </cell>
          <cell r="BY62">
            <v>3300</v>
          </cell>
          <cell r="BZ62">
            <v>1650</v>
          </cell>
          <cell r="CA62">
            <v>33000</v>
          </cell>
          <cell r="DF62">
            <v>14867</v>
          </cell>
          <cell r="DG62">
            <v>7352</v>
          </cell>
          <cell r="DH62">
            <v>134858</v>
          </cell>
          <cell r="DI62">
            <v>1016</v>
          </cell>
          <cell r="DJ62">
            <v>508</v>
          </cell>
          <cell r="DK62">
            <v>10160</v>
          </cell>
          <cell r="DL62">
            <v>284</v>
          </cell>
          <cell r="DM62">
            <v>142</v>
          </cell>
          <cell r="DN62">
            <v>2845</v>
          </cell>
          <cell r="DO62">
            <v>0</v>
          </cell>
          <cell r="DP62">
            <v>0</v>
          </cell>
          <cell r="DQ62">
            <v>0</v>
          </cell>
          <cell r="DR62">
            <v>15883</v>
          </cell>
          <cell r="DS62">
            <v>7860</v>
          </cell>
          <cell r="DT62">
            <v>145018</v>
          </cell>
        </row>
        <row r="63">
          <cell r="AZ63">
            <v>18628</v>
          </cell>
          <cell r="BA63">
            <v>9269</v>
          </cell>
          <cell r="BB63">
            <v>172603</v>
          </cell>
          <cell r="BC63">
            <v>50</v>
          </cell>
          <cell r="BD63">
            <v>25</v>
          </cell>
          <cell r="BE63">
            <v>500</v>
          </cell>
          <cell r="BK63">
            <v>750</v>
          </cell>
          <cell r="BL63">
            <v>375</v>
          </cell>
          <cell r="BM63">
            <v>7500</v>
          </cell>
          <cell r="BN63">
            <v>3</v>
          </cell>
          <cell r="BQ63">
            <v>1500</v>
          </cell>
          <cell r="BR63">
            <v>750</v>
          </cell>
          <cell r="BS63">
            <v>15000</v>
          </cell>
          <cell r="BT63">
            <v>22728</v>
          </cell>
          <cell r="BU63">
            <v>11319</v>
          </cell>
          <cell r="BV63">
            <v>213603</v>
          </cell>
          <cell r="BY63">
            <v>4100</v>
          </cell>
          <cell r="BZ63">
            <v>2050</v>
          </cell>
          <cell r="CA63">
            <v>41000</v>
          </cell>
          <cell r="DF63">
            <v>15883</v>
          </cell>
          <cell r="DG63">
            <v>7860</v>
          </cell>
          <cell r="DH63">
            <v>145018</v>
          </cell>
          <cell r="DI63">
            <v>1016</v>
          </cell>
          <cell r="DJ63">
            <v>508</v>
          </cell>
          <cell r="DK63">
            <v>10160</v>
          </cell>
          <cell r="DL63">
            <v>284</v>
          </cell>
          <cell r="DM63">
            <v>142</v>
          </cell>
          <cell r="DN63">
            <v>2845</v>
          </cell>
          <cell r="DO63">
            <v>7100</v>
          </cell>
          <cell r="DP63">
            <v>3550</v>
          </cell>
          <cell r="DQ63">
            <v>71125</v>
          </cell>
          <cell r="DR63">
            <v>23999</v>
          </cell>
          <cell r="DS63">
            <v>11918</v>
          </cell>
          <cell r="DT63">
            <v>226303</v>
          </cell>
        </row>
        <row r="64">
          <cell r="AZ64">
            <v>22728</v>
          </cell>
          <cell r="BA64">
            <v>11319</v>
          </cell>
          <cell r="BB64">
            <v>213603</v>
          </cell>
          <cell r="BC64">
            <v>75</v>
          </cell>
          <cell r="BD64">
            <v>38</v>
          </cell>
          <cell r="BE64">
            <v>750</v>
          </cell>
          <cell r="BK64">
            <v>900</v>
          </cell>
          <cell r="BL64">
            <v>450</v>
          </cell>
          <cell r="BM64">
            <v>9000</v>
          </cell>
          <cell r="BN64">
            <v>3</v>
          </cell>
          <cell r="BQ64">
            <v>1500</v>
          </cell>
          <cell r="BR64">
            <v>750</v>
          </cell>
          <cell r="BS64">
            <v>15000</v>
          </cell>
          <cell r="BT64">
            <v>27528</v>
          </cell>
          <cell r="BU64">
            <v>13723</v>
          </cell>
          <cell r="BV64">
            <v>261603</v>
          </cell>
          <cell r="BY64">
            <v>4800</v>
          </cell>
          <cell r="BZ64">
            <v>2404</v>
          </cell>
          <cell r="CA64">
            <v>48000</v>
          </cell>
          <cell r="DF64">
            <v>23999</v>
          </cell>
          <cell r="DG64">
            <v>11918</v>
          </cell>
          <cell r="DH64">
            <v>226303</v>
          </cell>
          <cell r="DI64">
            <v>1105</v>
          </cell>
          <cell r="DJ64">
            <v>553</v>
          </cell>
          <cell r="DK64">
            <v>11050</v>
          </cell>
          <cell r="DL64">
            <v>516</v>
          </cell>
          <cell r="DM64">
            <v>258</v>
          </cell>
          <cell r="DN64">
            <v>5157</v>
          </cell>
          <cell r="DO64">
            <v>0</v>
          </cell>
          <cell r="DP64">
            <v>0</v>
          </cell>
          <cell r="DQ64">
            <v>0</v>
          </cell>
          <cell r="DR64">
            <v>25104</v>
          </cell>
          <cell r="DS64">
            <v>12471</v>
          </cell>
          <cell r="DT64">
            <v>237353</v>
          </cell>
        </row>
        <row r="65">
          <cell r="AZ65">
            <v>27528</v>
          </cell>
          <cell r="BA65">
            <v>13723</v>
          </cell>
          <cell r="BB65">
            <v>261603</v>
          </cell>
          <cell r="BC65">
            <v>75</v>
          </cell>
          <cell r="BD65">
            <v>38</v>
          </cell>
          <cell r="BE65">
            <v>750</v>
          </cell>
          <cell r="BK65">
            <v>1000</v>
          </cell>
          <cell r="BL65">
            <v>500</v>
          </cell>
          <cell r="BM65">
            <v>10000</v>
          </cell>
          <cell r="BN65">
            <v>4</v>
          </cell>
          <cell r="BQ65">
            <v>1500</v>
          </cell>
          <cell r="BR65">
            <v>750</v>
          </cell>
          <cell r="BS65">
            <v>15000</v>
          </cell>
          <cell r="BT65">
            <v>33778</v>
          </cell>
          <cell r="BU65">
            <v>16853</v>
          </cell>
          <cell r="BV65">
            <v>324103</v>
          </cell>
          <cell r="BY65">
            <v>6250</v>
          </cell>
          <cell r="BZ65">
            <v>3130</v>
          </cell>
          <cell r="CA65">
            <v>62500</v>
          </cell>
          <cell r="DF65">
            <v>25104</v>
          </cell>
          <cell r="DG65">
            <v>12471</v>
          </cell>
          <cell r="DH65">
            <v>237353</v>
          </cell>
          <cell r="DI65">
            <v>1105</v>
          </cell>
          <cell r="DJ65">
            <v>553</v>
          </cell>
          <cell r="DK65">
            <v>11050</v>
          </cell>
          <cell r="DL65">
            <v>516</v>
          </cell>
          <cell r="DM65">
            <v>258</v>
          </cell>
          <cell r="DN65">
            <v>5157</v>
          </cell>
          <cell r="DO65">
            <v>7740</v>
          </cell>
          <cell r="DP65">
            <v>3870</v>
          </cell>
          <cell r="DQ65">
            <v>77355</v>
          </cell>
          <cell r="DR65">
            <v>33949</v>
          </cell>
          <cell r="DS65">
            <v>16894</v>
          </cell>
          <cell r="DT65">
            <v>325758</v>
          </cell>
        </row>
        <row r="66">
          <cell r="AZ66">
            <v>300</v>
          </cell>
          <cell r="BA66">
            <v>50</v>
          </cell>
          <cell r="BB66">
            <v>1200</v>
          </cell>
          <cell r="BC66">
            <v>15</v>
          </cell>
          <cell r="BD66">
            <v>8</v>
          </cell>
          <cell r="BE66">
            <v>90</v>
          </cell>
          <cell r="BK66">
            <v>35</v>
          </cell>
          <cell r="BL66">
            <v>18</v>
          </cell>
          <cell r="BM66">
            <v>210</v>
          </cell>
          <cell r="BN66">
            <v>1</v>
          </cell>
          <cell r="BQ66">
            <v>40</v>
          </cell>
          <cell r="BR66">
            <v>20</v>
          </cell>
          <cell r="BS66">
            <v>240</v>
          </cell>
          <cell r="BT66">
            <v>435</v>
          </cell>
          <cell r="BU66">
            <v>120</v>
          </cell>
          <cell r="BV66">
            <v>2010</v>
          </cell>
          <cell r="BY66">
            <v>135</v>
          </cell>
          <cell r="BZ66">
            <v>70</v>
          </cell>
          <cell r="CA66">
            <v>810</v>
          </cell>
          <cell r="DF66">
            <v>250</v>
          </cell>
          <cell r="DG66">
            <v>50</v>
          </cell>
          <cell r="DH66">
            <v>700</v>
          </cell>
          <cell r="DI66">
            <v>11</v>
          </cell>
          <cell r="DJ66">
            <v>6</v>
          </cell>
          <cell r="DK66">
            <v>65</v>
          </cell>
          <cell r="DL66">
            <v>11</v>
          </cell>
          <cell r="DM66">
            <v>6</v>
          </cell>
          <cell r="DN66">
            <v>65</v>
          </cell>
          <cell r="DO66">
            <v>99</v>
          </cell>
          <cell r="DP66">
            <v>54</v>
          </cell>
          <cell r="DQ66">
            <v>585</v>
          </cell>
          <cell r="DR66">
            <v>360</v>
          </cell>
          <cell r="DS66">
            <v>110</v>
          </cell>
          <cell r="DT66">
            <v>1350</v>
          </cell>
        </row>
        <row r="67">
          <cell r="AZ67">
            <v>435</v>
          </cell>
          <cell r="BA67">
            <v>120</v>
          </cell>
          <cell r="BB67">
            <v>2010</v>
          </cell>
          <cell r="BC67">
            <v>20</v>
          </cell>
          <cell r="BD67">
            <v>10</v>
          </cell>
          <cell r="BE67">
            <v>120</v>
          </cell>
          <cell r="BK67">
            <v>40</v>
          </cell>
          <cell r="BL67">
            <v>20</v>
          </cell>
          <cell r="BM67">
            <v>240</v>
          </cell>
          <cell r="BN67">
            <v>2</v>
          </cell>
          <cell r="BQ67">
            <v>50</v>
          </cell>
          <cell r="BR67">
            <v>25</v>
          </cell>
          <cell r="BS67">
            <v>300</v>
          </cell>
          <cell r="BT67">
            <v>765</v>
          </cell>
          <cell r="BU67">
            <v>285</v>
          </cell>
          <cell r="BV67">
            <v>3990</v>
          </cell>
          <cell r="BY67">
            <v>330</v>
          </cell>
          <cell r="BZ67">
            <v>165</v>
          </cell>
          <cell r="CA67">
            <v>1980</v>
          </cell>
          <cell r="DF67">
            <v>360</v>
          </cell>
          <cell r="DG67">
            <v>110</v>
          </cell>
          <cell r="DH67">
            <v>1350</v>
          </cell>
          <cell r="DI67">
            <v>55</v>
          </cell>
          <cell r="DJ67">
            <v>29</v>
          </cell>
          <cell r="DK67">
            <v>330</v>
          </cell>
          <cell r="DL67">
            <v>22</v>
          </cell>
          <cell r="DM67">
            <v>11</v>
          </cell>
          <cell r="DN67">
            <v>132</v>
          </cell>
          <cell r="DO67">
            <v>0</v>
          </cell>
          <cell r="DP67">
            <v>0</v>
          </cell>
          <cell r="DQ67">
            <v>0</v>
          </cell>
          <cell r="DR67">
            <v>415</v>
          </cell>
          <cell r="DS67">
            <v>139</v>
          </cell>
          <cell r="DT67">
            <v>1680</v>
          </cell>
        </row>
        <row r="68">
          <cell r="AZ68">
            <v>765</v>
          </cell>
          <cell r="BA68">
            <v>285</v>
          </cell>
          <cell r="BB68">
            <v>3990</v>
          </cell>
          <cell r="BC68">
            <v>20</v>
          </cell>
          <cell r="BD68">
            <v>10</v>
          </cell>
          <cell r="BE68">
            <v>120</v>
          </cell>
          <cell r="BK68">
            <v>45</v>
          </cell>
          <cell r="BL68">
            <v>23</v>
          </cell>
          <cell r="BM68">
            <v>270</v>
          </cell>
          <cell r="BN68">
            <v>2</v>
          </cell>
          <cell r="BQ68">
            <v>85</v>
          </cell>
          <cell r="BR68">
            <v>43</v>
          </cell>
          <cell r="BS68">
            <v>510</v>
          </cell>
          <cell r="BT68">
            <v>1140</v>
          </cell>
          <cell r="BU68">
            <v>474</v>
          </cell>
          <cell r="BV68">
            <v>6240</v>
          </cell>
          <cell r="BY68">
            <v>375</v>
          </cell>
          <cell r="BZ68">
            <v>189</v>
          </cell>
          <cell r="CA68">
            <v>2250</v>
          </cell>
          <cell r="DF68">
            <v>415</v>
          </cell>
          <cell r="DG68">
            <v>139</v>
          </cell>
          <cell r="DH68">
            <v>1680</v>
          </cell>
          <cell r="DI68">
            <v>55</v>
          </cell>
          <cell r="DJ68">
            <v>29</v>
          </cell>
          <cell r="DK68">
            <v>330</v>
          </cell>
          <cell r="DL68">
            <v>22</v>
          </cell>
          <cell r="DM68">
            <v>11</v>
          </cell>
          <cell r="DN68">
            <v>132</v>
          </cell>
          <cell r="DO68">
            <v>220</v>
          </cell>
          <cell r="DP68">
            <v>110</v>
          </cell>
          <cell r="DQ68">
            <v>1320</v>
          </cell>
          <cell r="DR68">
            <v>690</v>
          </cell>
          <cell r="DS68">
            <v>278</v>
          </cell>
          <cell r="DT68">
            <v>3330</v>
          </cell>
        </row>
        <row r="69">
          <cell r="AZ69">
            <v>1140</v>
          </cell>
          <cell r="BA69">
            <v>474</v>
          </cell>
          <cell r="BB69">
            <v>6240</v>
          </cell>
          <cell r="BC69">
            <v>25</v>
          </cell>
          <cell r="BD69">
            <v>13</v>
          </cell>
          <cell r="BE69">
            <v>175</v>
          </cell>
          <cell r="BK69">
            <v>60</v>
          </cell>
          <cell r="BL69">
            <v>30</v>
          </cell>
          <cell r="BM69">
            <v>420</v>
          </cell>
          <cell r="BN69">
            <v>2</v>
          </cell>
          <cell r="BQ69">
            <v>120</v>
          </cell>
          <cell r="BR69">
            <v>60</v>
          </cell>
          <cell r="BS69">
            <v>840</v>
          </cell>
          <cell r="BT69">
            <v>1630</v>
          </cell>
          <cell r="BU69">
            <v>724</v>
          </cell>
          <cell r="BV69">
            <v>9670</v>
          </cell>
          <cell r="BY69">
            <v>490</v>
          </cell>
          <cell r="BZ69">
            <v>250</v>
          </cell>
          <cell r="CA69">
            <v>3430</v>
          </cell>
          <cell r="DF69">
            <v>690</v>
          </cell>
          <cell r="DG69">
            <v>278</v>
          </cell>
          <cell r="DH69">
            <v>3330</v>
          </cell>
          <cell r="DI69">
            <v>114</v>
          </cell>
          <cell r="DJ69">
            <v>57</v>
          </cell>
          <cell r="DK69">
            <v>798</v>
          </cell>
          <cell r="DL69">
            <v>40</v>
          </cell>
          <cell r="DM69">
            <v>20</v>
          </cell>
          <cell r="DN69">
            <v>279</v>
          </cell>
          <cell r="DO69">
            <v>0</v>
          </cell>
          <cell r="DP69">
            <v>0</v>
          </cell>
          <cell r="DQ69">
            <v>0</v>
          </cell>
          <cell r="DR69">
            <v>804</v>
          </cell>
          <cell r="DS69">
            <v>335</v>
          </cell>
          <cell r="DT69">
            <v>4128</v>
          </cell>
        </row>
        <row r="70">
          <cell r="AZ70">
            <v>1630</v>
          </cell>
          <cell r="BA70">
            <v>724</v>
          </cell>
          <cell r="BB70">
            <v>9670</v>
          </cell>
          <cell r="BC70">
            <v>25</v>
          </cell>
          <cell r="BD70">
            <v>13</v>
          </cell>
          <cell r="BE70">
            <v>175</v>
          </cell>
          <cell r="BK70">
            <v>70</v>
          </cell>
          <cell r="BL70">
            <v>35</v>
          </cell>
          <cell r="BM70">
            <v>490</v>
          </cell>
          <cell r="BN70">
            <v>2</v>
          </cell>
          <cell r="BQ70">
            <v>135</v>
          </cell>
          <cell r="BR70">
            <v>68</v>
          </cell>
          <cell r="BS70">
            <v>945</v>
          </cell>
          <cell r="BT70">
            <v>2080</v>
          </cell>
          <cell r="BU70">
            <v>953</v>
          </cell>
          <cell r="BV70">
            <v>12820</v>
          </cell>
          <cell r="BY70">
            <v>450</v>
          </cell>
          <cell r="BZ70">
            <v>229</v>
          </cell>
          <cell r="CA70">
            <v>3150</v>
          </cell>
          <cell r="DF70">
            <v>804</v>
          </cell>
          <cell r="DG70">
            <v>335</v>
          </cell>
          <cell r="DH70">
            <v>4128</v>
          </cell>
          <cell r="DI70">
            <v>114</v>
          </cell>
          <cell r="DJ70">
            <v>57</v>
          </cell>
          <cell r="DK70">
            <v>798</v>
          </cell>
          <cell r="DL70">
            <v>40</v>
          </cell>
          <cell r="DM70">
            <v>20</v>
          </cell>
          <cell r="DN70">
            <v>279</v>
          </cell>
          <cell r="DO70">
            <v>0</v>
          </cell>
          <cell r="DP70">
            <v>0</v>
          </cell>
          <cell r="DQ70">
            <v>0</v>
          </cell>
          <cell r="DR70">
            <v>918</v>
          </cell>
          <cell r="DS70">
            <v>392</v>
          </cell>
          <cell r="DT70">
            <v>4926</v>
          </cell>
        </row>
        <row r="71">
          <cell r="AZ71">
            <v>2080</v>
          </cell>
          <cell r="BA71">
            <v>953</v>
          </cell>
          <cell r="BB71">
            <v>12820</v>
          </cell>
          <cell r="BC71">
            <v>25</v>
          </cell>
          <cell r="BD71">
            <v>13</v>
          </cell>
          <cell r="BE71">
            <v>175</v>
          </cell>
          <cell r="BK71">
            <v>75</v>
          </cell>
          <cell r="BL71">
            <v>38</v>
          </cell>
          <cell r="BM71">
            <v>525</v>
          </cell>
          <cell r="BN71">
            <v>2</v>
          </cell>
          <cell r="BQ71">
            <v>180</v>
          </cell>
          <cell r="BR71">
            <v>90</v>
          </cell>
          <cell r="BS71">
            <v>1260</v>
          </cell>
          <cell r="BT71">
            <v>2535</v>
          </cell>
          <cell r="BU71">
            <v>1184</v>
          </cell>
          <cell r="BV71">
            <v>16005</v>
          </cell>
          <cell r="BY71">
            <v>455</v>
          </cell>
          <cell r="BZ71">
            <v>231</v>
          </cell>
          <cell r="CA71">
            <v>3185</v>
          </cell>
          <cell r="DF71">
            <v>918</v>
          </cell>
          <cell r="DG71">
            <v>392</v>
          </cell>
          <cell r="DH71">
            <v>4926</v>
          </cell>
          <cell r="DI71">
            <v>114</v>
          </cell>
          <cell r="DJ71">
            <v>57</v>
          </cell>
          <cell r="DK71">
            <v>798</v>
          </cell>
          <cell r="DL71">
            <v>40</v>
          </cell>
          <cell r="DM71">
            <v>20</v>
          </cell>
          <cell r="DN71">
            <v>279</v>
          </cell>
          <cell r="DO71">
            <v>1000</v>
          </cell>
          <cell r="DP71">
            <v>500</v>
          </cell>
          <cell r="DQ71">
            <v>6975</v>
          </cell>
          <cell r="DR71">
            <v>2032</v>
          </cell>
          <cell r="DS71">
            <v>949</v>
          </cell>
          <cell r="DT71">
            <v>12699</v>
          </cell>
        </row>
        <row r="72">
          <cell r="AZ72">
            <v>2535</v>
          </cell>
          <cell r="BA72">
            <v>1184</v>
          </cell>
          <cell r="BB72">
            <v>16005</v>
          </cell>
          <cell r="BC72">
            <v>30</v>
          </cell>
          <cell r="BD72">
            <v>15</v>
          </cell>
          <cell r="BE72">
            <v>240</v>
          </cell>
          <cell r="BK72">
            <v>100</v>
          </cell>
          <cell r="BL72">
            <v>50</v>
          </cell>
          <cell r="BM72">
            <v>800</v>
          </cell>
          <cell r="BN72">
            <v>2</v>
          </cell>
          <cell r="BQ72">
            <v>185</v>
          </cell>
          <cell r="BR72">
            <v>93</v>
          </cell>
          <cell r="BS72">
            <v>1480</v>
          </cell>
          <cell r="BT72">
            <v>3070</v>
          </cell>
          <cell r="BU72">
            <v>1452</v>
          </cell>
          <cell r="BV72">
            <v>20285</v>
          </cell>
          <cell r="BY72">
            <v>535</v>
          </cell>
          <cell r="BZ72">
            <v>268</v>
          </cell>
          <cell r="CA72">
            <v>4280</v>
          </cell>
          <cell r="DF72">
            <v>2032</v>
          </cell>
          <cell r="DG72">
            <v>949</v>
          </cell>
          <cell r="DH72">
            <v>12699</v>
          </cell>
          <cell r="DI72">
            <v>165</v>
          </cell>
          <cell r="DJ72">
            <v>83</v>
          </cell>
          <cell r="DK72">
            <v>1316</v>
          </cell>
          <cell r="DL72">
            <v>58</v>
          </cell>
          <cell r="DM72">
            <v>29</v>
          </cell>
          <cell r="DN72">
            <v>461</v>
          </cell>
          <cell r="DO72">
            <v>0</v>
          </cell>
          <cell r="DP72">
            <v>0</v>
          </cell>
          <cell r="DQ72">
            <v>0</v>
          </cell>
          <cell r="DR72">
            <v>2197</v>
          </cell>
          <cell r="DS72">
            <v>1032</v>
          </cell>
          <cell r="DT72">
            <v>14015</v>
          </cell>
        </row>
        <row r="73">
          <cell r="AZ73">
            <v>3070</v>
          </cell>
          <cell r="BA73">
            <v>1452</v>
          </cell>
          <cell r="BB73">
            <v>20285</v>
          </cell>
          <cell r="BC73">
            <v>30</v>
          </cell>
          <cell r="BD73">
            <v>15</v>
          </cell>
          <cell r="BE73">
            <v>240</v>
          </cell>
          <cell r="BK73">
            <v>120</v>
          </cell>
          <cell r="BL73">
            <v>60</v>
          </cell>
          <cell r="BM73">
            <v>960</v>
          </cell>
          <cell r="BN73">
            <v>2</v>
          </cell>
          <cell r="BQ73">
            <v>190</v>
          </cell>
          <cell r="BR73">
            <v>95</v>
          </cell>
          <cell r="BS73">
            <v>1520</v>
          </cell>
          <cell r="BT73">
            <v>3650</v>
          </cell>
          <cell r="BU73">
            <v>1742</v>
          </cell>
          <cell r="BV73">
            <v>24925</v>
          </cell>
          <cell r="BY73">
            <v>580</v>
          </cell>
          <cell r="BZ73">
            <v>290</v>
          </cell>
          <cell r="CA73">
            <v>4640</v>
          </cell>
          <cell r="DF73">
            <v>2197</v>
          </cell>
          <cell r="DG73">
            <v>1032</v>
          </cell>
          <cell r="DH73">
            <v>14015</v>
          </cell>
          <cell r="DI73">
            <v>165</v>
          </cell>
          <cell r="DJ73">
            <v>83</v>
          </cell>
          <cell r="DK73">
            <v>1316</v>
          </cell>
          <cell r="DL73">
            <v>58</v>
          </cell>
          <cell r="DM73">
            <v>29</v>
          </cell>
          <cell r="DN73">
            <v>461</v>
          </cell>
          <cell r="DO73">
            <v>0</v>
          </cell>
          <cell r="DP73">
            <v>0</v>
          </cell>
          <cell r="DQ73">
            <v>0</v>
          </cell>
          <cell r="DR73">
            <v>2362</v>
          </cell>
          <cell r="DS73">
            <v>1115</v>
          </cell>
          <cell r="DT73">
            <v>15331</v>
          </cell>
        </row>
        <row r="74">
          <cell r="AZ74">
            <v>3650</v>
          </cell>
          <cell r="BA74">
            <v>1742</v>
          </cell>
          <cell r="BB74">
            <v>24925</v>
          </cell>
          <cell r="BC74">
            <v>30</v>
          </cell>
          <cell r="BD74">
            <v>15</v>
          </cell>
          <cell r="BE74">
            <v>240</v>
          </cell>
          <cell r="BK74">
            <v>138</v>
          </cell>
          <cell r="BL74">
            <v>69</v>
          </cell>
          <cell r="BM74">
            <v>1104</v>
          </cell>
          <cell r="BN74">
            <v>3</v>
          </cell>
          <cell r="BQ74">
            <v>220</v>
          </cell>
          <cell r="BR74">
            <v>110</v>
          </cell>
          <cell r="BS74">
            <v>1760</v>
          </cell>
          <cell r="BT74">
            <v>4524</v>
          </cell>
          <cell r="BU74">
            <v>2179</v>
          </cell>
          <cell r="BV74">
            <v>31917</v>
          </cell>
          <cell r="BY74">
            <v>874</v>
          </cell>
          <cell r="BZ74">
            <v>437</v>
          </cell>
          <cell r="CA74">
            <v>6992</v>
          </cell>
          <cell r="DF74">
            <v>2362</v>
          </cell>
          <cell r="DG74">
            <v>1115</v>
          </cell>
          <cell r="DH74">
            <v>15331</v>
          </cell>
          <cell r="DI74">
            <v>165</v>
          </cell>
          <cell r="DJ74">
            <v>83</v>
          </cell>
          <cell r="DK74">
            <v>1316</v>
          </cell>
          <cell r="DL74">
            <v>58</v>
          </cell>
          <cell r="DM74">
            <v>29</v>
          </cell>
          <cell r="DN74">
            <v>461</v>
          </cell>
          <cell r="DO74">
            <v>870</v>
          </cell>
          <cell r="DP74">
            <v>435</v>
          </cell>
          <cell r="DQ74">
            <v>6915</v>
          </cell>
          <cell r="DR74">
            <v>3397</v>
          </cell>
          <cell r="DS74">
            <v>1633</v>
          </cell>
          <cell r="DT74">
            <v>23562</v>
          </cell>
        </row>
        <row r="75">
          <cell r="AZ75">
            <v>4524</v>
          </cell>
          <cell r="BA75">
            <v>2179</v>
          </cell>
          <cell r="BB75">
            <v>31917</v>
          </cell>
          <cell r="BC75">
            <v>40</v>
          </cell>
          <cell r="BD75">
            <v>20</v>
          </cell>
          <cell r="BE75">
            <v>360</v>
          </cell>
          <cell r="BK75">
            <v>150</v>
          </cell>
          <cell r="BL75">
            <v>75</v>
          </cell>
          <cell r="BM75">
            <v>1350</v>
          </cell>
          <cell r="BN75">
            <v>3</v>
          </cell>
          <cell r="BQ75">
            <v>215</v>
          </cell>
          <cell r="BR75">
            <v>108</v>
          </cell>
          <cell r="BS75">
            <v>1935</v>
          </cell>
          <cell r="BT75">
            <v>5469</v>
          </cell>
          <cell r="BU75">
            <v>2652</v>
          </cell>
          <cell r="BV75">
            <v>40422</v>
          </cell>
          <cell r="BY75">
            <v>945</v>
          </cell>
          <cell r="BZ75">
            <v>473</v>
          </cell>
          <cell r="CA75">
            <v>8505</v>
          </cell>
          <cell r="DF75">
            <v>3397</v>
          </cell>
          <cell r="DG75">
            <v>1633</v>
          </cell>
          <cell r="DH75">
            <v>23562</v>
          </cell>
          <cell r="DI75">
            <v>314</v>
          </cell>
          <cell r="DJ75">
            <v>157</v>
          </cell>
          <cell r="DK75">
            <v>2822</v>
          </cell>
          <cell r="DL75">
            <v>110</v>
          </cell>
          <cell r="DM75">
            <v>55</v>
          </cell>
          <cell r="DN75">
            <v>988</v>
          </cell>
          <cell r="DO75">
            <v>0</v>
          </cell>
          <cell r="DP75">
            <v>0</v>
          </cell>
          <cell r="DQ75">
            <v>0</v>
          </cell>
          <cell r="DR75">
            <v>3711</v>
          </cell>
          <cell r="DS75">
            <v>1790</v>
          </cell>
          <cell r="DT75">
            <v>26384</v>
          </cell>
        </row>
        <row r="76">
          <cell r="AZ76">
            <v>5469</v>
          </cell>
          <cell r="BA76">
            <v>2652</v>
          </cell>
          <cell r="BB76">
            <v>40422</v>
          </cell>
          <cell r="BC76">
            <v>40</v>
          </cell>
          <cell r="BD76">
            <v>20</v>
          </cell>
          <cell r="BE76">
            <v>360</v>
          </cell>
          <cell r="BK76">
            <v>200</v>
          </cell>
          <cell r="BL76">
            <v>100</v>
          </cell>
          <cell r="BM76">
            <v>1800</v>
          </cell>
          <cell r="BN76">
            <v>3</v>
          </cell>
          <cell r="BQ76">
            <v>320</v>
          </cell>
          <cell r="BR76">
            <v>160</v>
          </cell>
          <cell r="BS76">
            <v>2880</v>
          </cell>
          <cell r="BT76">
            <v>6709</v>
          </cell>
          <cell r="BU76">
            <v>3272</v>
          </cell>
          <cell r="BV76">
            <v>51582</v>
          </cell>
          <cell r="BY76">
            <v>1240</v>
          </cell>
          <cell r="BZ76">
            <v>620</v>
          </cell>
          <cell r="CA76">
            <v>11160</v>
          </cell>
          <cell r="DF76">
            <v>3711</v>
          </cell>
          <cell r="DG76">
            <v>1790</v>
          </cell>
          <cell r="DH76">
            <v>26384</v>
          </cell>
          <cell r="DI76">
            <v>314</v>
          </cell>
          <cell r="DJ76">
            <v>157</v>
          </cell>
          <cell r="DK76">
            <v>2822</v>
          </cell>
          <cell r="DL76">
            <v>110</v>
          </cell>
          <cell r="DM76">
            <v>55</v>
          </cell>
          <cell r="DN76">
            <v>988</v>
          </cell>
          <cell r="DO76">
            <v>0</v>
          </cell>
          <cell r="DP76">
            <v>0</v>
          </cell>
          <cell r="DQ76">
            <v>0</v>
          </cell>
          <cell r="DR76">
            <v>4025</v>
          </cell>
          <cell r="DS76">
            <v>1947</v>
          </cell>
          <cell r="DT76">
            <v>29206</v>
          </cell>
        </row>
        <row r="77">
          <cell r="AZ77">
            <v>6709</v>
          </cell>
          <cell r="BA77">
            <v>3272</v>
          </cell>
          <cell r="BB77">
            <v>51582</v>
          </cell>
          <cell r="BC77">
            <v>40</v>
          </cell>
          <cell r="BD77">
            <v>20</v>
          </cell>
          <cell r="BE77">
            <v>360</v>
          </cell>
          <cell r="BK77">
            <v>260</v>
          </cell>
          <cell r="BL77">
            <v>130</v>
          </cell>
          <cell r="BM77">
            <v>2340</v>
          </cell>
          <cell r="BN77">
            <v>3</v>
          </cell>
          <cell r="BQ77">
            <v>425</v>
          </cell>
          <cell r="BR77">
            <v>213</v>
          </cell>
          <cell r="BS77">
            <v>3825</v>
          </cell>
          <cell r="BT77">
            <v>8194</v>
          </cell>
          <cell r="BU77">
            <v>4015</v>
          </cell>
          <cell r="BV77">
            <v>64947</v>
          </cell>
          <cell r="BY77">
            <v>1485</v>
          </cell>
          <cell r="BZ77">
            <v>743</v>
          </cell>
          <cell r="CA77">
            <v>13365</v>
          </cell>
          <cell r="DF77">
            <v>4025</v>
          </cell>
          <cell r="DG77">
            <v>1947</v>
          </cell>
          <cell r="DH77">
            <v>29206</v>
          </cell>
          <cell r="DI77">
            <v>314</v>
          </cell>
          <cell r="DJ77">
            <v>157</v>
          </cell>
          <cell r="DK77">
            <v>2822</v>
          </cell>
          <cell r="DL77">
            <v>110</v>
          </cell>
          <cell r="DM77">
            <v>55</v>
          </cell>
          <cell r="DN77">
            <v>988</v>
          </cell>
          <cell r="DO77">
            <v>2750</v>
          </cell>
          <cell r="DP77">
            <v>1375</v>
          </cell>
          <cell r="DQ77">
            <v>24700</v>
          </cell>
          <cell r="DR77">
            <v>7089</v>
          </cell>
          <cell r="DS77">
            <v>3479</v>
          </cell>
          <cell r="DT77">
            <v>56728</v>
          </cell>
        </row>
        <row r="78">
          <cell r="AZ78">
            <v>8194</v>
          </cell>
          <cell r="BA78">
            <v>4015</v>
          </cell>
          <cell r="BB78">
            <v>64947</v>
          </cell>
          <cell r="BC78">
            <v>50</v>
          </cell>
          <cell r="BD78">
            <v>25</v>
          </cell>
          <cell r="BE78">
            <v>500</v>
          </cell>
          <cell r="BK78">
            <v>315</v>
          </cell>
          <cell r="BL78">
            <v>158</v>
          </cell>
          <cell r="BM78">
            <v>3150</v>
          </cell>
          <cell r="BN78">
            <v>3</v>
          </cell>
          <cell r="BQ78">
            <v>475</v>
          </cell>
          <cell r="BR78">
            <v>238</v>
          </cell>
          <cell r="BS78">
            <v>4750</v>
          </cell>
          <cell r="BT78">
            <v>10014</v>
          </cell>
          <cell r="BU78">
            <v>4927</v>
          </cell>
          <cell r="BV78">
            <v>83147</v>
          </cell>
          <cell r="BY78">
            <v>1820</v>
          </cell>
          <cell r="BZ78">
            <v>912</v>
          </cell>
          <cell r="CA78">
            <v>18200</v>
          </cell>
          <cell r="DF78">
            <v>7089</v>
          </cell>
          <cell r="DG78">
            <v>3479</v>
          </cell>
          <cell r="DH78">
            <v>56728</v>
          </cell>
          <cell r="DI78">
            <v>579</v>
          </cell>
          <cell r="DJ78">
            <v>290</v>
          </cell>
          <cell r="DK78">
            <v>5790</v>
          </cell>
          <cell r="DL78">
            <v>203</v>
          </cell>
          <cell r="DM78">
            <v>101</v>
          </cell>
          <cell r="DN78">
            <v>2027</v>
          </cell>
          <cell r="DO78">
            <v>0</v>
          </cell>
          <cell r="DP78">
            <v>0</v>
          </cell>
          <cell r="DQ78">
            <v>0</v>
          </cell>
          <cell r="DR78">
            <v>7668</v>
          </cell>
          <cell r="DS78">
            <v>3769</v>
          </cell>
          <cell r="DT78">
            <v>62518</v>
          </cell>
        </row>
        <row r="79">
          <cell r="AZ79">
            <v>10014</v>
          </cell>
          <cell r="BA79">
            <v>4927</v>
          </cell>
          <cell r="BB79">
            <v>83147</v>
          </cell>
          <cell r="BC79">
            <v>50</v>
          </cell>
          <cell r="BD79">
            <v>25</v>
          </cell>
          <cell r="BE79">
            <v>500</v>
          </cell>
          <cell r="BK79">
            <v>365</v>
          </cell>
          <cell r="BL79">
            <v>183</v>
          </cell>
          <cell r="BM79">
            <v>3650</v>
          </cell>
          <cell r="BN79">
            <v>3</v>
          </cell>
          <cell r="BQ79">
            <v>520</v>
          </cell>
          <cell r="BR79">
            <v>260</v>
          </cell>
          <cell r="BS79">
            <v>5200</v>
          </cell>
          <cell r="BT79">
            <v>11979</v>
          </cell>
          <cell r="BU79">
            <v>5911</v>
          </cell>
          <cell r="BV79">
            <v>102797</v>
          </cell>
          <cell r="BY79">
            <v>1965</v>
          </cell>
          <cell r="BZ79">
            <v>984</v>
          </cell>
          <cell r="CA79">
            <v>19650</v>
          </cell>
          <cell r="DF79">
            <v>7668</v>
          </cell>
          <cell r="DG79">
            <v>3769</v>
          </cell>
          <cell r="DH79">
            <v>62518</v>
          </cell>
          <cell r="DI79">
            <v>579</v>
          </cell>
          <cell r="DJ79">
            <v>290</v>
          </cell>
          <cell r="DK79">
            <v>5790</v>
          </cell>
          <cell r="DL79">
            <v>203</v>
          </cell>
          <cell r="DM79">
            <v>101</v>
          </cell>
          <cell r="DN79">
            <v>2027</v>
          </cell>
          <cell r="DO79">
            <v>0</v>
          </cell>
          <cell r="DP79">
            <v>0</v>
          </cell>
          <cell r="DQ79">
            <v>0</v>
          </cell>
          <cell r="DR79">
            <v>8247</v>
          </cell>
          <cell r="DS79">
            <v>4059</v>
          </cell>
          <cell r="DT79">
            <v>68308</v>
          </cell>
        </row>
        <row r="80">
          <cell r="AZ80">
            <v>11979</v>
          </cell>
          <cell r="BA80">
            <v>5911</v>
          </cell>
          <cell r="BB80">
            <v>102797</v>
          </cell>
          <cell r="BC80">
            <v>50</v>
          </cell>
          <cell r="BD80">
            <v>25</v>
          </cell>
          <cell r="BE80">
            <v>500</v>
          </cell>
          <cell r="BK80">
            <v>500</v>
          </cell>
          <cell r="BL80">
            <v>250</v>
          </cell>
          <cell r="BM80">
            <v>5000</v>
          </cell>
          <cell r="BN80">
            <v>3</v>
          </cell>
          <cell r="BQ80">
            <v>825</v>
          </cell>
          <cell r="BR80">
            <v>413</v>
          </cell>
          <cell r="BS80">
            <v>8250</v>
          </cell>
          <cell r="BT80">
            <v>14704</v>
          </cell>
          <cell r="BU80">
            <v>7274</v>
          </cell>
          <cell r="BV80">
            <v>130047</v>
          </cell>
          <cell r="BY80">
            <v>2725</v>
          </cell>
          <cell r="BZ80">
            <v>1363</v>
          </cell>
          <cell r="CA80">
            <v>27250</v>
          </cell>
          <cell r="DF80">
            <v>8247</v>
          </cell>
          <cell r="DG80">
            <v>4059</v>
          </cell>
          <cell r="DH80">
            <v>68308</v>
          </cell>
          <cell r="DI80">
            <v>579</v>
          </cell>
          <cell r="DJ80">
            <v>290</v>
          </cell>
          <cell r="DK80">
            <v>5790</v>
          </cell>
          <cell r="DL80">
            <v>203</v>
          </cell>
          <cell r="DM80">
            <v>101</v>
          </cell>
          <cell r="DN80">
            <v>2027</v>
          </cell>
          <cell r="DO80">
            <v>5075</v>
          </cell>
          <cell r="DP80">
            <v>2525</v>
          </cell>
          <cell r="DQ80">
            <v>50675</v>
          </cell>
          <cell r="DR80">
            <v>13901</v>
          </cell>
          <cell r="DS80">
            <v>6874</v>
          </cell>
          <cell r="DT80">
            <v>124773</v>
          </cell>
        </row>
        <row r="81">
          <cell r="AZ81">
            <v>14704</v>
          </cell>
          <cell r="BA81">
            <v>7274</v>
          </cell>
          <cell r="BB81">
            <v>130047</v>
          </cell>
          <cell r="BC81">
            <v>75</v>
          </cell>
          <cell r="BD81">
            <v>38</v>
          </cell>
          <cell r="BE81">
            <v>750</v>
          </cell>
          <cell r="BK81">
            <v>580</v>
          </cell>
          <cell r="BL81">
            <v>290</v>
          </cell>
          <cell r="BM81">
            <v>5800</v>
          </cell>
          <cell r="BN81">
            <v>3</v>
          </cell>
          <cell r="BQ81">
            <v>870</v>
          </cell>
          <cell r="BR81">
            <v>435</v>
          </cell>
          <cell r="BS81">
            <v>8700</v>
          </cell>
          <cell r="BT81">
            <v>17839</v>
          </cell>
          <cell r="BU81">
            <v>8845</v>
          </cell>
          <cell r="BV81">
            <v>161397</v>
          </cell>
          <cell r="BY81">
            <v>3135</v>
          </cell>
          <cell r="BZ81">
            <v>1571</v>
          </cell>
          <cell r="CA81">
            <v>31350</v>
          </cell>
          <cell r="DF81">
            <v>13901</v>
          </cell>
          <cell r="DG81">
            <v>6874</v>
          </cell>
          <cell r="DH81">
            <v>124773</v>
          </cell>
          <cell r="DI81">
            <v>1016</v>
          </cell>
          <cell r="DJ81">
            <v>508</v>
          </cell>
          <cell r="DK81">
            <v>10160</v>
          </cell>
          <cell r="DL81">
            <v>284</v>
          </cell>
          <cell r="DM81">
            <v>142</v>
          </cell>
          <cell r="DN81">
            <v>2845</v>
          </cell>
          <cell r="DO81">
            <v>0</v>
          </cell>
          <cell r="DP81">
            <v>0</v>
          </cell>
          <cell r="DQ81">
            <v>0</v>
          </cell>
          <cell r="DR81">
            <v>14917</v>
          </cell>
          <cell r="DS81">
            <v>7382</v>
          </cell>
          <cell r="DT81">
            <v>134933</v>
          </cell>
        </row>
        <row r="82">
          <cell r="AZ82">
            <v>17839</v>
          </cell>
          <cell r="BA82">
            <v>8845</v>
          </cell>
          <cell r="BB82">
            <v>161397</v>
          </cell>
          <cell r="BC82">
            <v>75</v>
          </cell>
          <cell r="BD82">
            <v>38</v>
          </cell>
          <cell r="BE82">
            <v>750</v>
          </cell>
          <cell r="BK82">
            <v>720</v>
          </cell>
          <cell r="BL82">
            <v>360</v>
          </cell>
          <cell r="BM82">
            <v>7200</v>
          </cell>
          <cell r="BN82">
            <v>3</v>
          </cell>
          <cell r="BQ82">
            <v>950</v>
          </cell>
          <cell r="BR82">
            <v>475</v>
          </cell>
          <cell r="BS82">
            <v>9500</v>
          </cell>
          <cell r="BT82">
            <v>21549</v>
          </cell>
          <cell r="BU82">
            <v>10704</v>
          </cell>
          <cell r="BV82">
            <v>198497</v>
          </cell>
          <cell r="BY82">
            <v>3710</v>
          </cell>
          <cell r="BZ82">
            <v>1859</v>
          </cell>
          <cell r="CA82">
            <v>37100</v>
          </cell>
          <cell r="DF82">
            <v>14917</v>
          </cell>
          <cell r="DG82">
            <v>7382</v>
          </cell>
          <cell r="DH82">
            <v>134933</v>
          </cell>
          <cell r="DI82">
            <v>1016</v>
          </cell>
          <cell r="DJ82">
            <v>508</v>
          </cell>
          <cell r="DK82">
            <v>10160</v>
          </cell>
          <cell r="DL82">
            <v>284</v>
          </cell>
          <cell r="DM82">
            <v>142</v>
          </cell>
          <cell r="DN82">
            <v>2845</v>
          </cell>
          <cell r="DO82">
            <v>0</v>
          </cell>
          <cell r="DP82">
            <v>0</v>
          </cell>
          <cell r="DQ82">
            <v>0</v>
          </cell>
          <cell r="DR82">
            <v>15933</v>
          </cell>
          <cell r="DS82">
            <v>7890</v>
          </cell>
          <cell r="DT82">
            <v>145093</v>
          </cell>
        </row>
        <row r="83">
          <cell r="AZ83">
            <v>21549</v>
          </cell>
          <cell r="BA83">
            <v>10704</v>
          </cell>
          <cell r="BB83">
            <v>198497</v>
          </cell>
          <cell r="BC83">
            <v>75</v>
          </cell>
          <cell r="BD83">
            <v>38</v>
          </cell>
          <cell r="BE83">
            <v>750</v>
          </cell>
          <cell r="BK83">
            <v>830</v>
          </cell>
          <cell r="BL83">
            <v>415</v>
          </cell>
          <cell r="BM83">
            <v>8300</v>
          </cell>
          <cell r="BN83">
            <v>3</v>
          </cell>
          <cell r="BQ83">
            <v>1500</v>
          </cell>
          <cell r="BR83">
            <v>750</v>
          </cell>
          <cell r="BS83">
            <v>15000</v>
          </cell>
          <cell r="BT83">
            <v>26064</v>
          </cell>
          <cell r="BU83">
            <v>12965</v>
          </cell>
          <cell r="BV83">
            <v>243647</v>
          </cell>
          <cell r="BY83">
            <v>4515</v>
          </cell>
          <cell r="BZ83">
            <v>2261</v>
          </cell>
          <cell r="CA83">
            <v>45150</v>
          </cell>
          <cell r="DF83">
            <v>15933</v>
          </cell>
          <cell r="DG83">
            <v>7890</v>
          </cell>
          <cell r="DH83">
            <v>145093</v>
          </cell>
          <cell r="DI83">
            <v>1016</v>
          </cell>
          <cell r="DJ83">
            <v>508</v>
          </cell>
          <cell r="DK83">
            <v>10160</v>
          </cell>
          <cell r="DL83">
            <v>284</v>
          </cell>
          <cell r="DM83">
            <v>142</v>
          </cell>
          <cell r="DN83">
            <v>2845</v>
          </cell>
          <cell r="DO83">
            <v>7100</v>
          </cell>
          <cell r="DP83">
            <v>3550</v>
          </cell>
          <cell r="DQ83">
            <v>71125</v>
          </cell>
          <cell r="DR83">
            <v>24049</v>
          </cell>
          <cell r="DS83">
            <v>11948</v>
          </cell>
          <cell r="DT83">
            <v>226378</v>
          </cell>
        </row>
        <row r="84">
          <cell r="AZ84">
            <v>26064</v>
          </cell>
          <cell r="BA84">
            <v>12965</v>
          </cell>
          <cell r="BB84">
            <v>243647</v>
          </cell>
          <cell r="BC84">
            <v>100</v>
          </cell>
          <cell r="BD84">
            <v>50</v>
          </cell>
          <cell r="BE84">
            <v>1000</v>
          </cell>
          <cell r="BK84">
            <v>980</v>
          </cell>
          <cell r="BL84">
            <v>490</v>
          </cell>
          <cell r="BM84">
            <v>9800</v>
          </cell>
          <cell r="BN84">
            <v>3</v>
          </cell>
          <cell r="BQ84">
            <v>1550</v>
          </cell>
          <cell r="BR84">
            <v>775</v>
          </cell>
          <cell r="BS84">
            <v>15500</v>
          </cell>
          <cell r="BT84">
            <v>31354</v>
          </cell>
          <cell r="BU84">
            <v>15610</v>
          </cell>
          <cell r="BV84">
            <v>296547</v>
          </cell>
          <cell r="BY84">
            <v>5290</v>
          </cell>
          <cell r="BZ84">
            <v>2645</v>
          </cell>
          <cell r="CA84">
            <v>52900</v>
          </cell>
          <cell r="DF84">
            <v>24049</v>
          </cell>
          <cell r="DG84">
            <v>11948</v>
          </cell>
          <cell r="DH84">
            <v>226378</v>
          </cell>
          <cell r="DI84">
            <v>1105</v>
          </cell>
          <cell r="DJ84">
            <v>553</v>
          </cell>
          <cell r="DK84">
            <v>11050</v>
          </cell>
          <cell r="DL84">
            <v>516</v>
          </cell>
          <cell r="DM84">
            <v>258</v>
          </cell>
          <cell r="DN84">
            <v>5157</v>
          </cell>
          <cell r="DO84">
            <v>0</v>
          </cell>
          <cell r="DP84">
            <v>0</v>
          </cell>
          <cell r="DQ84">
            <v>0</v>
          </cell>
          <cell r="DR84">
            <v>25154</v>
          </cell>
          <cell r="DS84">
            <v>12501</v>
          </cell>
          <cell r="DT84">
            <v>237428</v>
          </cell>
        </row>
        <row r="85">
          <cell r="AZ85">
            <v>31354</v>
          </cell>
          <cell r="BA85">
            <v>15610</v>
          </cell>
          <cell r="BB85">
            <v>296547</v>
          </cell>
          <cell r="BC85">
            <v>100</v>
          </cell>
          <cell r="BD85">
            <v>50</v>
          </cell>
          <cell r="BE85">
            <v>1000</v>
          </cell>
          <cell r="BK85">
            <v>1050</v>
          </cell>
          <cell r="BL85">
            <v>525</v>
          </cell>
          <cell r="BM85">
            <v>10500</v>
          </cell>
          <cell r="BN85">
            <v>4</v>
          </cell>
          <cell r="BQ85">
            <v>1600</v>
          </cell>
          <cell r="BR85">
            <v>800</v>
          </cell>
          <cell r="BS85">
            <v>16000</v>
          </cell>
          <cell r="BT85">
            <v>38154</v>
          </cell>
          <cell r="BU85">
            <v>19010</v>
          </cell>
          <cell r="BV85">
            <v>364547</v>
          </cell>
          <cell r="BY85">
            <v>6800</v>
          </cell>
          <cell r="BZ85">
            <v>3400</v>
          </cell>
          <cell r="CA85">
            <v>68000</v>
          </cell>
          <cell r="DF85">
            <v>25154</v>
          </cell>
          <cell r="DG85">
            <v>12501</v>
          </cell>
          <cell r="DH85">
            <v>237428</v>
          </cell>
          <cell r="DI85">
            <v>1105</v>
          </cell>
          <cell r="DJ85">
            <v>553</v>
          </cell>
          <cell r="DK85">
            <v>11050</v>
          </cell>
          <cell r="DL85">
            <v>516</v>
          </cell>
          <cell r="DM85">
            <v>258</v>
          </cell>
          <cell r="DN85">
            <v>5157</v>
          </cell>
          <cell r="DO85">
            <v>7740</v>
          </cell>
          <cell r="DP85">
            <v>3870</v>
          </cell>
          <cell r="DQ85">
            <v>77355</v>
          </cell>
          <cell r="DR85">
            <v>33999</v>
          </cell>
          <cell r="DS85">
            <v>16924</v>
          </cell>
          <cell r="DT85">
            <v>325833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M6">
            <v>105</v>
          </cell>
          <cell r="N6">
            <v>55</v>
          </cell>
          <cell r="O6">
            <v>645</v>
          </cell>
          <cell r="S6">
            <v>17</v>
          </cell>
          <cell r="T6">
            <v>8.5</v>
          </cell>
          <cell r="U6">
            <v>100</v>
          </cell>
          <cell r="BR6">
            <v>0.5</v>
          </cell>
        </row>
        <row r="7">
          <cell r="M7">
            <v>260</v>
          </cell>
          <cell r="N7">
            <v>135</v>
          </cell>
          <cell r="O7">
            <v>1670</v>
          </cell>
          <cell r="S7">
            <v>22.5</v>
          </cell>
          <cell r="T7">
            <v>11.5</v>
          </cell>
          <cell r="U7">
            <v>143</v>
          </cell>
          <cell r="BR7">
            <v>0.7</v>
          </cell>
        </row>
        <row r="8">
          <cell r="M8">
            <v>450</v>
          </cell>
          <cell r="N8">
            <v>230</v>
          </cell>
          <cell r="O8">
            <v>3105</v>
          </cell>
          <cell r="S8">
            <v>34.5</v>
          </cell>
          <cell r="T8">
            <v>17.5</v>
          </cell>
          <cell r="U8">
            <v>239</v>
          </cell>
          <cell r="BR8">
            <v>0.85</v>
          </cell>
        </row>
        <row r="9">
          <cell r="M9">
            <v>850</v>
          </cell>
          <cell r="N9">
            <v>430</v>
          </cell>
          <cell r="O9">
            <v>6460</v>
          </cell>
          <cell r="S9">
            <v>47</v>
          </cell>
          <cell r="T9">
            <v>24</v>
          </cell>
          <cell r="U9">
            <v>358.5</v>
          </cell>
          <cell r="BR9">
            <v>1</v>
          </cell>
        </row>
        <row r="10">
          <cell r="M10">
            <v>1185</v>
          </cell>
          <cell r="N10">
            <v>595</v>
          </cell>
          <cell r="O10">
            <v>9595</v>
          </cell>
          <cell r="S10">
            <v>62</v>
          </cell>
          <cell r="T10">
            <v>31.5</v>
          </cell>
          <cell r="U10">
            <v>502.5</v>
          </cell>
        </row>
        <row r="11">
          <cell r="M11">
            <v>1485</v>
          </cell>
          <cell r="N11">
            <v>750</v>
          </cell>
          <cell r="O11">
            <v>13000</v>
          </cell>
          <cell r="S11">
            <v>82.5</v>
          </cell>
          <cell r="T11">
            <v>41.5</v>
          </cell>
          <cell r="U11">
            <v>722</v>
          </cell>
        </row>
        <row r="12">
          <cell r="M12">
            <v>1855</v>
          </cell>
          <cell r="N12">
            <v>930</v>
          </cell>
          <cell r="O12">
            <v>16680</v>
          </cell>
          <cell r="S12">
            <v>95.5</v>
          </cell>
          <cell r="T12">
            <v>48</v>
          </cell>
          <cell r="U12">
            <v>859.5</v>
          </cell>
        </row>
        <row r="13">
          <cell r="M13">
            <v>2580</v>
          </cell>
          <cell r="N13">
            <v>1295</v>
          </cell>
          <cell r="O13">
            <v>24050</v>
          </cell>
          <cell r="S13">
            <v>127</v>
          </cell>
          <cell r="T13">
            <v>63.5</v>
          </cell>
          <cell r="U13">
            <v>1182</v>
          </cell>
        </row>
        <row r="14">
          <cell r="M14">
            <v>2930</v>
          </cell>
          <cell r="N14">
            <v>1470</v>
          </cell>
          <cell r="O14">
            <v>27665</v>
          </cell>
          <cell r="S14">
            <v>148.5</v>
          </cell>
          <cell r="T14">
            <v>74.5</v>
          </cell>
          <cell r="U14">
            <v>1402.5</v>
          </cell>
        </row>
        <row r="15">
          <cell r="M15">
            <v>3280</v>
          </cell>
          <cell r="N15">
            <v>1645</v>
          </cell>
          <cell r="O15">
            <v>31295</v>
          </cell>
          <cell r="S15">
            <v>172</v>
          </cell>
          <cell r="T15">
            <v>86</v>
          </cell>
          <cell r="U15">
            <v>1639.5</v>
          </cell>
        </row>
        <row r="16">
          <cell r="M16">
            <v>3360</v>
          </cell>
          <cell r="N16">
            <v>1685</v>
          </cell>
          <cell r="O16">
            <v>32330</v>
          </cell>
          <cell r="S16">
            <v>201.5</v>
          </cell>
          <cell r="T16">
            <v>101</v>
          </cell>
          <cell r="U16">
            <v>1940</v>
          </cell>
        </row>
        <row r="17">
          <cell r="M17">
            <v>105</v>
          </cell>
          <cell r="N17">
            <v>55</v>
          </cell>
          <cell r="O17">
            <v>645</v>
          </cell>
          <cell r="S17">
            <v>17</v>
          </cell>
          <cell r="T17">
            <v>8.5</v>
          </cell>
          <cell r="U17">
            <v>100</v>
          </cell>
        </row>
        <row r="21">
          <cell r="CB21">
            <v>300</v>
          </cell>
          <cell r="CC21">
            <v>150</v>
          </cell>
          <cell r="CD21">
            <v>3000</v>
          </cell>
        </row>
        <row r="22">
          <cell r="CB22">
            <v>450</v>
          </cell>
          <cell r="CC22">
            <v>250</v>
          </cell>
          <cell r="CD22">
            <v>4500</v>
          </cell>
        </row>
        <row r="23">
          <cell r="CB23">
            <v>600</v>
          </cell>
          <cell r="CC23">
            <v>300</v>
          </cell>
          <cell r="CD23">
            <v>6000</v>
          </cell>
        </row>
        <row r="24">
          <cell r="CB24">
            <v>1150</v>
          </cell>
          <cell r="CC24">
            <v>600</v>
          </cell>
          <cell r="CD24">
            <v>11500</v>
          </cell>
        </row>
        <row r="25">
          <cell r="CB25">
            <v>1400</v>
          </cell>
          <cell r="CC25">
            <v>750</v>
          </cell>
          <cell r="CD25">
            <v>14000</v>
          </cell>
        </row>
        <row r="26">
          <cell r="CB26">
            <v>2200</v>
          </cell>
          <cell r="CC26">
            <v>1150</v>
          </cell>
          <cell r="CD26">
            <v>22000</v>
          </cell>
        </row>
        <row r="27">
          <cell r="CB27">
            <v>2200</v>
          </cell>
          <cell r="CC27">
            <v>1100</v>
          </cell>
          <cell r="CD27">
            <v>22000</v>
          </cell>
        </row>
        <row r="28">
          <cell r="CB28">
            <v>2700</v>
          </cell>
          <cell r="CC28">
            <v>1350</v>
          </cell>
          <cell r="CD28">
            <v>27000</v>
          </cell>
        </row>
        <row r="29">
          <cell r="CB29">
            <v>3500</v>
          </cell>
          <cell r="CC29">
            <v>1750</v>
          </cell>
          <cell r="CD29">
            <v>35000</v>
          </cell>
        </row>
        <row r="30">
          <cell r="CB30">
            <v>5000</v>
          </cell>
          <cell r="CC30">
            <v>2500</v>
          </cell>
          <cell r="CD30">
            <v>50000</v>
          </cell>
        </row>
        <row r="31">
          <cell r="CB31">
            <v>5000</v>
          </cell>
          <cell r="CC31">
            <v>2500</v>
          </cell>
          <cell r="CD31">
            <v>50000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价值概述"/>
      <sheetName val="节奏总表"/>
      <sheetName val="章节关卡"/>
      <sheetName val="经验计算"/>
      <sheetName val="芦花古楼"/>
      <sheetName val="金币总表"/>
      <sheetName val="日常任务"/>
      <sheetName val="挂机升级突破"/>
      <sheetName val="卡牌消耗"/>
      <sheetName val="专属武器强化"/>
      <sheetName val="羁绊副本"/>
      <sheetName val="神器"/>
      <sheetName val="装备"/>
      <sheetName val="新神器"/>
      <sheetName val="日常副本"/>
      <sheetName val="恶灵入侵-专属解封"/>
      <sheetName val="专属武器"/>
    </sheetNames>
    <sheetDataSet>
      <sheetData sheetId="0"/>
      <sheetData sheetId="1"/>
      <sheetData sheetId="2">
        <row r="4">
          <cell r="BG4">
            <v>1</v>
          </cell>
        </row>
        <row r="5">
          <cell r="L5">
            <v>1</v>
          </cell>
          <cell r="M5">
            <v>7</v>
          </cell>
          <cell r="N5">
            <v>0</v>
          </cell>
          <cell r="AC5">
            <v>0</v>
          </cell>
          <cell r="BG5">
            <v>5</v>
          </cell>
        </row>
        <row r="6">
          <cell r="L6">
            <v>7</v>
          </cell>
          <cell r="M6">
            <v>15</v>
          </cell>
          <cell r="N6">
            <v>4</v>
          </cell>
          <cell r="AC6">
            <v>0.08</v>
          </cell>
          <cell r="BG6">
            <v>15</v>
          </cell>
        </row>
        <row r="7">
          <cell r="L7">
            <v>15</v>
          </cell>
          <cell r="M7">
            <v>25</v>
          </cell>
          <cell r="N7">
            <v>20</v>
          </cell>
          <cell r="AC7">
            <v>0.42</v>
          </cell>
          <cell r="BG7">
            <v>25</v>
          </cell>
        </row>
        <row r="8">
          <cell r="L8">
            <v>25</v>
          </cell>
          <cell r="M8">
            <v>30</v>
          </cell>
          <cell r="N8">
            <v>22</v>
          </cell>
          <cell r="AC8">
            <v>0.71</v>
          </cell>
          <cell r="BG8">
            <v>35</v>
          </cell>
        </row>
        <row r="9">
          <cell r="L9">
            <v>30</v>
          </cell>
          <cell r="M9">
            <v>35</v>
          </cell>
          <cell r="N9">
            <v>24</v>
          </cell>
          <cell r="AC9">
            <v>0.5</v>
          </cell>
          <cell r="BG9">
            <v>42</v>
          </cell>
        </row>
        <row r="10">
          <cell r="L10">
            <v>35</v>
          </cell>
          <cell r="M10">
            <v>40</v>
          </cell>
          <cell r="N10">
            <v>26</v>
          </cell>
          <cell r="AC10">
            <v>0.54</v>
          </cell>
          <cell r="BG10">
            <v>47</v>
          </cell>
        </row>
        <row r="11">
          <cell r="L11">
            <v>40</v>
          </cell>
          <cell r="M11">
            <v>45</v>
          </cell>
          <cell r="N11">
            <v>28</v>
          </cell>
          <cell r="AC11">
            <v>0.58000000000000007</v>
          </cell>
          <cell r="BG11">
            <v>52</v>
          </cell>
        </row>
        <row r="12">
          <cell r="L12">
            <v>45</v>
          </cell>
          <cell r="M12">
            <v>50</v>
          </cell>
          <cell r="N12">
            <v>30</v>
          </cell>
          <cell r="AC12">
            <v>0.62999999999999989</v>
          </cell>
          <cell r="BG12">
            <v>57</v>
          </cell>
        </row>
        <row r="13">
          <cell r="L13">
            <v>50</v>
          </cell>
          <cell r="M13">
            <v>55</v>
          </cell>
          <cell r="N13">
            <v>34</v>
          </cell>
          <cell r="AC13">
            <v>0.71</v>
          </cell>
          <cell r="BG13">
            <v>65</v>
          </cell>
        </row>
        <row r="14">
          <cell r="L14">
            <v>55</v>
          </cell>
          <cell r="M14">
            <v>60</v>
          </cell>
          <cell r="N14">
            <v>40</v>
          </cell>
          <cell r="AC14">
            <v>0.83000000000000007</v>
          </cell>
          <cell r="BG14">
            <v>72</v>
          </cell>
        </row>
        <row r="15">
          <cell r="L15">
            <v>60</v>
          </cell>
          <cell r="M15">
            <v>65</v>
          </cell>
          <cell r="N15">
            <v>45</v>
          </cell>
          <cell r="AC15">
            <v>0.94000000000000039</v>
          </cell>
          <cell r="BG15">
            <v>80</v>
          </cell>
        </row>
        <row r="16">
          <cell r="L16">
            <v>65</v>
          </cell>
          <cell r="M16">
            <v>70</v>
          </cell>
          <cell r="N16">
            <v>51</v>
          </cell>
          <cell r="AC16">
            <v>1.0599999999999996</v>
          </cell>
          <cell r="BG16">
            <v>87</v>
          </cell>
        </row>
        <row r="17">
          <cell r="L17">
            <v>70</v>
          </cell>
          <cell r="M17">
            <v>75</v>
          </cell>
          <cell r="N17">
            <v>65</v>
          </cell>
          <cell r="AC17">
            <v>1.3499999999999996</v>
          </cell>
          <cell r="BG17">
            <v>95</v>
          </cell>
        </row>
        <row r="18">
          <cell r="L18">
            <v>75</v>
          </cell>
          <cell r="M18">
            <v>80</v>
          </cell>
          <cell r="N18">
            <v>76</v>
          </cell>
          <cell r="AC18">
            <v>1.5899999999999999</v>
          </cell>
          <cell r="BG18">
            <v>102</v>
          </cell>
        </row>
        <row r="19">
          <cell r="L19">
            <v>80</v>
          </cell>
          <cell r="M19">
            <v>85</v>
          </cell>
          <cell r="N19">
            <v>90</v>
          </cell>
          <cell r="AC19">
            <v>1.870000000000001</v>
          </cell>
          <cell r="BG19">
            <v>110</v>
          </cell>
        </row>
        <row r="20">
          <cell r="L20">
            <v>85</v>
          </cell>
          <cell r="M20">
            <v>90</v>
          </cell>
          <cell r="N20">
            <v>105</v>
          </cell>
          <cell r="AC20">
            <v>2.1899999999999995</v>
          </cell>
          <cell r="BG20">
            <v>117</v>
          </cell>
        </row>
        <row r="21">
          <cell r="L21">
            <v>90</v>
          </cell>
          <cell r="M21">
            <v>95</v>
          </cell>
          <cell r="N21">
            <v>112</v>
          </cell>
          <cell r="AC21">
            <v>2.3299999999999983</v>
          </cell>
          <cell r="BG21">
            <v>125</v>
          </cell>
        </row>
        <row r="22">
          <cell r="L22">
            <v>95</v>
          </cell>
          <cell r="M22">
            <v>100</v>
          </cell>
          <cell r="N22">
            <v>120</v>
          </cell>
          <cell r="AC22">
            <v>2.5</v>
          </cell>
          <cell r="BG22">
            <v>132</v>
          </cell>
        </row>
        <row r="23">
          <cell r="L23">
            <v>100</v>
          </cell>
          <cell r="M23">
            <v>105</v>
          </cell>
          <cell r="N23">
            <v>125</v>
          </cell>
          <cell r="AC23">
            <v>2.610000000000003</v>
          </cell>
          <cell r="BG23">
            <v>140</v>
          </cell>
        </row>
        <row r="24">
          <cell r="L24">
            <v>105</v>
          </cell>
          <cell r="M24">
            <v>110</v>
          </cell>
          <cell r="N24">
            <v>130</v>
          </cell>
          <cell r="AC24">
            <v>2.7099999999999973</v>
          </cell>
        </row>
        <row r="25">
          <cell r="L25">
            <v>110</v>
          </cell>
          <cell r="M25">
            <v>115</v>
          </cell>
          <cell r="N25">
            <v>137</v>
          </cell>
          <cell r="AC25">
            <v>2.8500000000000014</v>
          </cell>
        </row>
        <row r="26">
          <cell r="L26">
            <v>115</v>
          </cell>
          <cell r="M26">
            <v>120</v>
          </cell>
          <cell r="N26">
            <v>144</v>
          </cell>
          <cell r="AC26">
            <v>3</v>
          </cell>
        </row>
        <row r="27">
          <cell r="L27">
            <v>120</v>
          </cell>
          <cell r="M27">
            <v>125</v>
          </cell>
          <cell r="N27">
            <v>160</v>
          </cell>
          <cell r="AC27">
            <v>3.3299999999999983</v>
          </cell>
        </row>
        <row r="28">
          <cell r="L28">
            <v>125</v>
          </cell>
          <cell r="M28">
            <v>130</v>
          </cell>
          <cell r="N28">
            <v>180</v>
          </cell>
          <cell r="AC28">
            <v>3.75</v>
          </cell>
        </row>
        <row r="29">
          <cell r="L29">
            <v>130</v>
          </cell>
          <cell r="M29">
            <v>135</v>
          </cell>
          <cell r="N29">
            <v>210</v>
          </cell>
          <cell r="AC29">
            <v>4.3800000000000026</v>
          </cell>
        </row>
        <row r="30">
          <cell r="L30">
            <v>135</v>
          </cell>
          <cell r="M30">
            <v>140</v>
          </cell>
          <cell r="N30">
            <v>250</v>
          </cell>
          <cell r="AC30">
            <v>5.2100000000000009</v>
          </cell>
        </row>
        <row r="31">
          <cell r="L31">
            <v>140</v>
          </cell>
          <cell r="M31">
            <v>145</v>
          </cell>
          <cell r="N31">
            <v>300</v>
          </cell>
          <cell r="AC31">
            <v>6.25</v>
          </cell>
        </row>
        <row r="32">
          <cell r="L32">
            <v>145</v>
          </cell>
          <cell r="M32">
            <v>150</v>
          </cell>
          <cell r="N32">
            <v>340</v>
          </cell>
          <cell r="AC32">
            <v>7.0799999999999983</v>
          </cell>
        </row>
        <row r="33">
          <cell r="L33">
            <v>150</v>
          </cell>
          <cell r="M33">
            <v>150</v>
          </cell>
          <cell r="N33">
            <v>1440</v>
          </cell>
          <cell r="AC33">
            <v>30</v>
          </cell>
        </row>
        <row r="34">
          <cell r="L34">
            <v>150</v>
          </cell>
          <cell r="M34">
            <v>150</v>
          </cell>
          <cell r="N34">
            <v>2880</v>
          </cell>
          <cell r="AC34">
            <v>60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5">
          <cell r="AB5">
            <v>20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600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1000</v>
          </cell>
          <cell r="DA5">
            <v>250</v>
          </cell>
          <cell r="DB5">
            <v>300</v>
          </cell>
          <cell r="DC5">
            <v>350</v>
          </cell>
          <cell r="DD5">
            <v>450</v>
          </cell>
        </row>
        <row r="6">
          <cell r="AB6">
            <v>70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750</v>
          </cell>
          <cell r="BD6">
            <v>1</v>
          </cell>
          <cell r="BE6">
            <v>0</v>
          </cell>
          <cell r="BF6">
            <v>0</v>
          </cell>
          <cell r="BG6">
            <v>0</v>
          </cell>
          <cell r="BH6">
            <v>2000</v>
          </cell>
          <cell r="DA6">
            <v>300</v>
          </cell>
          <cell r="DB6">
            <v>400</v>
          </cell>
          <cell r="DC6">
            <v>450</v>
          </cell>
          <cell r="DD6">
            <v>600</v>
          </cell>
        </row>
        <row r="7">
          <cell r="AB7">
            <v>80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750</v>
          </cell>
          <cell r="BD7">
            <v>4</v>
          </cell>
          <cell r="BE7">
            <v>0</v>
          </cell>
          <cell r="BF7">
            <v>0</v>
          </cell>
          <cell r="BG7">
            <v>0</v>
          </cell>
          <cell r="BH7">
            <v>2000</v>
          </cell>
          <cell r="DA7">
            <v>350</v>
          </cell>
          <cell r="DB7">
            <v>450</v>
          </cell>
          <cell r="DC7">
            <v>550</v>
          </cell>
          <cell r="DD7">
            <v>650</v>
          </cell>
        </row>
        <row r="8">
          <cell r="AB8">
            <v>115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750</v>
          </cell>
          <cell r="BD8">
            <v>13</v>
          </cell>
          <cell r="BE8">
            <v>0</v>
          </cell>
          <cell r="BF8">
            <v>0</v>
          </cell>
          <cell r="BG8">
            <v>0</v>
          </cell>
          <cell r="BH8">
            <v>2500</v>
          </cell>
          <cell r="DA8">
            <v>400</v>
          </cell>
          <cell r="DB8">
            <v>500</v>
          </cell>
          <cell r="DC8">
            <v>600</v>
          </cell>
          <cell r="DD8">
            <v>750</v>
          </cell>
        </row>
        <row r="9">
          <cell r="AB9">
            <v>125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750</v>
          </cell>
          <cell r="BD9">
            <v>27</v>
          </cell>
          <cell r="BE9">
            <v>0</v>
          </cell>
          <cell r="BF9">
            <v>0</v>
          </cell>
          <cell r="BG9">
            <v>0</v>
          </cell>
          <cell r="BH9">
            <v>2500</v>
          </cell>
          <cell r="DA9">
            <v>450</v>
          </cell>
          <cell r="DB9">
            <v>600</v>
          </cell>
          <cell r="DC9">
            <v>700</v>
          </cell>
          <cell r="DD9">
            <v>900</v>
          </cell>
        </row>
        <row r="10">
          <cell r="AB10">
            <v>0</v>
          </cell>
          <cell r="AC10">
            <v>25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900</v>
          </cell>
          <cell r="BD10">
            <v>40</v>
          </cell>
          <cell r="BE10">
            <v>0</v>
          </cell>
          <cell r="BF10">
            <v>0</v>
          </cell>
          <cell r="BG10">
            <v>0</v>
          </cell>
          <cell r="BH10">
            <v>3500</v>
          </cell>
          <cell r="DA10">
            <v>500</v>
          </cell>
          <cell r="DB10">
            <v>650</v>
          </cell>
          <cell r="DC10">
            <v>750</v>
          </cell>
          <cell r="DD10">
            <v>950</v>
          </cell>
        </row>
        <row r="11">
          <cell r="AB11">
            <v>0</v>
          </cell>
          <cell r="AC11">
            <v>25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900</v>
          </cell>
          <cell r="BD11">
            <v>67</v>
          </cell>
          <cell r="BE11">
            <v>0</v>
          </cell>
          <cell r="BF11">
            <v>0</v>
          </cell>
          <cell r="BG11">
            <v>0</v>
          </cell>
          <cell r="BH11">
            <v>5500</v>
          </cell>
          <cell r="DA11">
            <v>550</v>
          </cell>
          <cell r="DB11">
            <v>700</v>
          </cell>
          <cell r="DC11">
            <v>850</v>
          </cell>
          <cell r="DD11">
            <v>1050</v>
          </cell>
        </row>
        <row r="12">
          <cell r="AB12">
            <v>0</v>
          </cell>
          <cell r="AC12">
            <v>45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1350</v>
          </cell>
          <cell r="BD12">
            <v>121</v>
          </cell>
          <cell r="BE12">
            <v>0</v>
          </cell>
          <cell r="BF12">
            <v>0</v>
          </cell>
          <cell r="BG12">
            <v>0</v>
          </cell>
          <cell r="BH12">
            <v>5500</v>
          </cell>
          <cell r="DA12">
            <v>600</v>
          </cell>
          <cell r="DB12">
            <v>750</v>
          </cell>
          <cell r="DC12">
            <v>900</v>
          </cell>
          <cell r="DD12">
            <v>1100</v>
          </cell>
        </row>
        <row r="13">
          <cell r="AB13">
            <v>0</v>
          </cell>
          <cell r="AC13">
            <v>45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1350</v>
          </cell>
          <cell r="BD13">
            <v>0</v>
          </cell>
          <cell r="BE13">
            <v>40</v>
          </cell>
          <cell r="BF13">
            <v>0</v>
          </cell>
          <cell r="BG13">
            <v>0</v>
          </cell>
          <cell r="BH13">
            <v>7500</v>
          </cell>
          <cell r="DA13">
            <v>600</v>
          </cell>
          <cell r="DB13">
            <v>750</v>
          </cell>
          <cell r="DC13">
            <v>900</v>
          </cell>
          <cell r="DD13">
            <v>1150</v>
          </cell>
        </row>
        <row r="14">
          <cell r="AB14">
            <v>0</v>
          </cell>
          <cell r="AC14">
            <v>70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2250</v>
          </cell>
          <cell r="BD14">
            <v>0</v>
          </cell>
          <cell r="BE14">
            <v>55</v>
          </cell>
          <cell r="BF14">
            <v>0</v>
          </cell>
          <cell r="BG14">
            <v>0</v>
          </cell>
          <cell r="BH14">
            <v>13000</v>
          </cell>
          <cell r="DA14">
            <v>650</v>
          </cell>
          <cell r="DB14">
            <v>800</v>
          </cell>
          <cell r="DC14">
            <v>950</v>
          </cell>
          <cell r="DD14">
            <v>1200</v>
          </cell>
        </row>
        <row r="15">
          <cell r="AB15">
            <v>0</v>
          </cell>
          <cell r="AC15">
            <v>70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2250</v>
          </cell>
          <cell r="BD15">
            <v>0</v>
          </cell>
          <cell r="BE15">
            <v>74</v>
          </cell>
          <cell r="BF15">
            <v>0</v>
          </cell>
          <cell r="BG15">
            <v>0</v>
          </cell>
          <cell r="BH15">
            <v>13000</v>
          </cell>
          <cell r="DA15">
            <v>650</v>
          </cell>
          <cell r="DB15">
            <v>850</v>
          </cell>
          <cell r="DC15">
            <v>1000</v>
          </cell>
          <cell r="DD15">
            <v>1250</v>
          </cell>
        </row>
        <row r="16">
          <cell r="AB16">
            <v>0</v>
          </cell>
          <cell r="AC16">
            <v>90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1900</v>
          </cell>
          <cell r="BD16">
            <v>0</v>
          </cell>
          <cell r="BE16">
            <v>95</v>
          </cell>
          <cell r="BF16">
            <v>0</v>
          </cell>
          <cell r="BG16">
            <v>0</v>
          </cell>
          <cell r="BH16">
            <v>17500</v>
          </cell>
          <cell r="DA16">
            <v>700</v>
          </cell>
          <cell r="DB16">
            <v>900</v>
          </cell>
          <cell r="DC16">
            <v>1050</v>
          </cell>
          <cell r="DD16">
            <v>1350</v>
          </cell>
        </row>
        <row r="17">
          <cell r="AB17">
            <v>0</v>
          </cell>
          <cell r="AC17">
            <v>90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1900</v>
          </cell>
          <cell r="BD17">
            <v>0</v>
          </cell>
          <cell r="BE17">
            <v>0</v>
          </cell>
          <cell r="BF17">
            <v>31</v>
          </cell>
          <cell r="BG17">
            <v>0</v>
          </cell>
          <cell r="BH17">
            <v>23500</v>
          </cell>
          <cell r="DA17">
            <v>700</v>
          </cell>
          <cell r="DB17">
            <v>900</v>
          </cell>
          <cell r="DC17">
            <v>1100</v>
          </cell>
          <cell r="DD17">
            <v>1400</v>
          </cell>
        </row>
        <row r="18">
          <cell r="AB18">
            <v>0</v>
          </cell>
          <cell r="AC18">
            <v>0</v>
          </cell>
          <cell r="AD18">
            <v>20</v>
          </cell>
          <cell r="AE18">
            <v>0</v>
          </cell>
          <cell r="AF18">
            <v>0</v>
          </cell>
          <cell r="AG18">
            <v>0</v>
          </cell>
          <cell r="AH18">
            <v>2100</v>
          </cell>
          <cell r="BD18">
            <v>0</v>
          </cell>
          <cell r="BE18">
            <v>0</v>
          </cell>
          <cell r="BF18">
            <v>43</v>
          </cell>
          <cell r="BG18">
            <v>0</v>
          </cell>
          <cell r="BH18">
            <v>23500</v>
          </cell>
          <cell r="DA18">
            <v>750</v>
          </cell>
          <cell r="DB18">
            <v>950</v>
          </cell>
          <cell r="DC18">
            <v>1150</v>
          </cell>
          <cell r="DD18">
            <v>1450</v>
          </cell>
        </row>
        <row r="19">
          <cell r="AB19">
            <v>0</v>
          </cell>
          <cell r="AC19">
            <v>0</v>
          </cell>
          <cell r="AD19">
            <v>20</v>
          </cell>
          <cell r="AE19">
            <v>0</v>
          </cell>
          <cell r="AF19">
            <v>0</v>
          </cell>
          <cell r="AG19">
            <v>0</v>
          </cell>
          <cell r="AH19">
            <v>2300</v>
          </cell>
          <cell r="BD19">
            <v>0</v>
          </cell>
          <cell r="BE19">
            <v>0</v>
          </cell>
          <cell r="BF19">
            <v>57</v>
          </cell>
          <cell r="BG19">
            <v>0</v>
          </cell>
          <cell r="BH19">
            <v>31000</v>
          </cell>
          <cell r="DA19">
            <v>1300</v>
          </cell>
          <cell r="DB19">
            <v>1600</v>
          </cell>
          <cell r="DC19">
            <v>1950</v>
          </cell>
          <cell r="DD19">
            <v>2400</v>
          </cell>
        </row>
        <row r="20">
          <cell r="AB20">
            <v>0</v>
          </cell>
          <cell r="AC20">
            <v>0</v>
          </cell>
          <cell r="AD20">
            <v>20</v>
          </cell>
          <cell r="AE20">
            <v>0</v>
          </cell>
          <cell r="AF20">
            <v>0</v>
          </cell>
          <cell r="AG20">
            <v>0</v>
          </cell>
          <cell r="AH20">
            <v>2300</v>
          </cell>
          <cell r="BD20">
            <v>0</v>
          </cell>
          <cell r="BE20">
            <v>0</v>
          </cell>
          <cell r="BF20">
            <v>73</v>
          </cell>
          <cell r="BG20">
            <v>0</v>
          </cell>
          <cell r="BH20">
            <v>56500</v>
          </cell>
          <cell r="DA20">
            <v>1450</v>
          </cell>
          <cell r="DB20">
            <v>1800</v>
          </cell>
          <cell r="DC20">
            <v>2200</v>
          </cell>
          <cell r="DD20">
            <v>2750</v>
          </cell>
        </row>
        <row r="21">
          <cell r="AB21">
            <v>0</v>
          </cell>
          <cell r="AC21">
            <v>0</v>
          </cell>
          <cell r="AD21">
            <v>35</v>
          </cell>
          <cell r="AE21">
            <v>0</v>
          </cell>
          <cell r="AF21">
            <v>0</v>
          </cell>
          <cell r="AG21">
            <v>0</v>
          </cell>
          <cell r="AH21">
            <v>2850</v>
          </cell>
          <cell r="BD21">
            <v>0</v>
          </cell>
          <cell r="BE21">
            <v>0</v>
          </cell>
          <cell r="BF21">
            <v>0</v>
          </cell>
          <cell r="BG21">
            <v>14</v>
          </cell>
          <cell r="BH21">
            <v>56500</v>
          </cell>
          <cell r="DA21">
            <v>1600</v>
          </cell>
          <cell r="DB21">
            <v>2000</v>
          </cell>
          <cell r="DC21">
            <v>2400</v>
          </cell>
          <cell r="DD21">
            <v>3050</v>
          </cell>
        </row>
        <row r="22">
          <cell r="AB22">
            <v>0</v>
          </cell>
          <cell r="AC22">
            <v>0</v>
          </cell>
          <cell r="AD22">
            <v>35</v>
          </cell>
          <cell r="AE22">
            <v>0</v>
          </cell>
          <cell r="AF22">
            <v>0</v>
          </cell>
          <cell r="AG22">
            <v>0</v>
          </cell>
          <cell r="AH22">
            <v>2850</v>
          </cell>
          <cell r="BD22">
            <v>0</v>
          </cell>
          <cell r="BE22">
            <v>0</v>
          </cell>
          <cell r="BF22">
            <v>0</v>
          </cell>
          <cell r="BG22">
            <v>20</v>
          </cell>
          <cell r="BH22">
            <v>75000</v>
          </cell>
          <cell r="DA22">
            <v>1750</v>
          </cell>
          <cell r="DB22">
            <v>2200</v>
          </cell>
          <cell r="DC22">
            <v>2650</v>
          </cell>
          <cell r="DD22">
            <v>3350</v>
          </cell>
        </row>
        <row r="23">
          <cell r="AB23">
            <v>0</v>
          </cell>
          <cell r="AC23">
            <v>0</v>
          </cell>
          <cell r="AD23">
            <v>35</v>
          </cell>
          <cell r="AE23">
            <v>0</v>
          </cell>
          <cell r="AF23">
            <v>0</v>
          </cell>
          <cell r="AG23">
            <v>0</v>
          </cell>
          <cell r="AH23">
            <v>2850</v>
          </cell>
          <cell r="BD23">
            <v>0</v>
          </cell>
          <cell r="BE23">
            <v>0</v>
          </cell>
          <cell r="BF23">
            <v>0</v>
          </cell>
          <cell r="BG23">
            <v>26</v>
          </cell>
          <cell r="BH23">
            <v>456000</v>
          </cell>
          <cell r="DA23">
            <v>1950</v>
          </cell>
          <cell r="DB23">
            <v>2450</v>
          </cell>
          <cell r="DC23">
            <v>2900</v>
          </cell>
          <cell r="DD23">
            <v>3650</v>
          </cell>
        </row>
        <row r="24">
          <cell r="AB24">
            <v>0</v>
          </cell>
          <cell r="AC24">
            <v>0</v>
          </cell>
          <cell r="AD24">
            <v>55</v>
          </cell>
          <cell r="AE24">
            <v>0</v>
          </cell>
          <cell r="AF24">
            <v>0</v>
          </cell>
          <cell r="AG24">
            <v>0</v>
          </cell>
          <cell r="AH24">
            <v>3500</v>
          </cell>
          <cell r="BD24">
            <v>0</v>
          </cell>
          <cell r="BE24">
            <v>0</v>
          </cell>
          <cell r="BF24">
            <v>0</v>
          </cell>
          <cell r="BG24">
            <v>34</v>
          </cell>
          <cell r="BH24">
            <v>684000</v>
          </cell>
          <cell r="DA24">
            <v>2100</v>
          </cell>
          <cell r="DB24">
            <v>2650</v>
          </cell>
          <cell r="DC24">
            <v>3150</v>
          </cell>
          <cell r="DD24">
            <v>3950</v>
          </cell>
        </row>
        <row r="25">
          <cell r="AB25">
            <v>0</v>
          </cell>
          <cell r="AC25">
            <v>0</v>
          </cell>
          <cell r="AD25">
            <v>55</v>
          </cell>
          <cell r="AE25">
            <v>0</v>
          </cell>
          <cell r="AF25">
            <v>0</v>
          </cell>
          <cell r="AG25">
            <v>0</v>
          </cell>
          <cell r="AH25">
            <v>3500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1500</v>
          </cell>
          <cell r="DA25">
            <v>2250</v>
          </cell>
          <cell r="DB25">
            <v>2850</v>
          </cell>
          <cell r="DC25">
            <v>3400</v>
          </cell>
          <cell r="DD25">
            <v>4250</v>
          </cell>
        </row>
        <row r="26">
          <cell r="AB26">
            <v>0</v>
          </cell>
          <cell r="AC26">
            <v>0</v>
          </cell>
          <cell r="AD26">
            <v>55</v>
          </cell>
          <cell r="AE26">
            <v>0</v>
          </cell>
          <cell r="AF26">
            <v>0</v>
          </cell>
          <cell r="AG26">
            <v>0</v>
          </cell>
          <cell r="AH26">
            <v>3500</v>
          </cell>
          <cell r="BD26">
            <v>2</v>
          </cell>
          <cell r="BE26">
            <v>0</v>
          </cell>
          <cell r="BF26">
            <v>0</v>
          </cell>
          <cell r="BG26">
            <v>0</v>
          </cell>
          <cell r="BH26">
            <v>3000</v>
          </cell>
          <cell r="DA26">
            <v>2450</v>
          </cell>
          <cell r="DB26">
            <v>3050</v>
          </cell>
          <cell r="DC26">
            <v>3650</v>
          </cell>
          <cell r="DD26">
            <v>4550</v>
          </cell>
        </row>
        <row r="27">
          <cell r="AB27">
            <v>0</v>
          </cell>
          <cell r="AC27">
            <v>0</v>
          </cell>
          <cell r="AD27">
            <v>0</v>
          </cell>
          <cell r="AE27">
            <v>15</v>
          </cell>
          <cell r="AF27">
            <v>0</v>
          </cell>
          <cell r="AG27">
            <v>0</v>
          </cell>
          <cell r="AH27">
            <v>4850</v>
          </cell>
          <cell r="BD27">
            <v>5</v>
          </cell>
          <cell r="BE27">
            <v>0</v>
          </cell>
          <cell r="BF27">
            <v>0</v>
          </cell>
          <cell r="BG27">
            <v>0</v>
          </cell>
          <cell r="BH27">
            <v>3000</v>
          </cell>
          <cell r="DA27">
            <v>2600</v>
          </cell>
          <cell r="DB27">
            <v>3250</v>
          </cell>
          <cell r="DC27">
            <v>3900</v>
          </cell>
          <cell r="DD27">
            <v>4850</v>
          </cell>
        </row>
        <row r="28">
          <cell r="AB28">
            <v>0</v>
          </cell>
          <cell r="AC28">
            <v>0</v>
          </cell>
          <cell r="AD28">
            <v>0</v>
          </cell>
          <cell r="AE28">
            <v>15</v>
          </cell>
          <cell r="AF28">
            <v>0</v>
          </cell>
          <cell r="AG28">
            <v>0</v>
          </cell>
          <cell r="AH28">
            <v>4850</v>
          </cell>
          <cell r="BD28">
            <v>17</v>
          </cell>
          <cell r="BE28">
            <v>0</v>
          </cell>
          <cell r="BF28">
            <v>0</v>
          </cell>
          <cell r="BG28">
            <v>0</v>
          </cell>
          <cell r="BH28">
            <v>4000</v>
          </cell>
          <cell r="DA28">
            <v>2750</v>
          </cell>
          <cell r="DB28">
            <v>3450</v>
          </cell>
          <cell r="DC28">
            <v>4150</v>
          </cell>
          <cell r="DD28">
            <v>5200</v>
          </cell>
        </row>
        <row r="29">
          <cell r="AB29">
            <v>0</v>
          </cell>
          <cell r="AC29">
            <v>0</v>
          </cell>
          <cell r="AD29">
            <v>0</v>
          </cell>
          <cell r="AE29">
            <v>15</v>
          </cell>
          <cell r="AF29">
            <v>0</v>
          </cell>
          <cell r="AG29">
            <v>0</v>
          </cell>
          <cell r="AH29">
            <v>5250</v>
          </cell>
          <cell r="BD29">
            <v>34</v>
          </cell>
          <cell r="BE29">
            <v>0</v>
          </cell>
          <cell r="BF29">
            <v>0</v>
          </cell>
          <cell r="BG29">
            <v>0</v>
          </cell>
          <cell r="BH29">
            <v>4000</v>
          </cell>
          <cell r="DA29">
            <v>4650</v>
          </cell>
          <cell r="DB29">
            <v>5800</v>
          </cell>
          <cell r="DC29">
            <v>7000</v>
          </cell>
          <cell r="DD29">
            <v>8750</v>
          </cell>
        </row>
        <row r="30">
          <cell r="AB30">
            <v>0</v>
          </cell>
          <cell r="AC30">
            <v>0</v>
          </cell>
          <cell r="AD30">
            <v>0</v>
          </cell>
          <cell r="AE30">
            <v>20</v>
          </cell>
          <cell r="AF30">
            <v>0</v>
          </cell>
          <cell r="AG30">
            <v>0</v>
          </cell>
          <cell r="AH30">
            <v>6150</v>
          </cell>
          <cell r="BD30">
            <v>50</v>
          </cell>
          <cell r="BE30">
            <v>0</v>
          </cell>
          <cell r="BF30">
            <v>0</v>
          </cell>
          <cell r="BG30">
            <v>0</v>
          </cell>
          <cell r="BH30">
            <v>5000</v>
          </cell>
          <cell r="DA30">
            <v>4900</v>
          </cell>
          <cell r="DB30">
            <v>6100</v>
          </cell>
          <cell r="DC30">
            <v>7350</v>
          </cell>
          <cell r="DD30">
            <v>9150</v>
          </cell>
        </row>
        <row r="31">
          <cell r="AB31">
            <v>0</v>
          </cell>
          <cell r="AC31">
            <v>0</v>
          </cell>
          <cell r="AD31">
            <v>0</v>
          </cell>
          <cell r="AE31">
            <v>20</v>
          </cell>
          <cell r="AF31">
            <v>0</v>
          </cell>
          <cell r="AG31">
            <v>0</v>
          </cell>
          <cell r="AH31">
            <v>6150</v>
          </cell>
          <cell r="BD31">
            <v>84</v>
          </cell>
          <cell r="BE31">
            <v>0</v>
          </cell>
          <cell r="BF31">
            <v>0</v>
          </cell>
          <cell r="BG31">
            <v>0</v>
          </cell>
          <cell r="BH31">
            <v>8000</v>
          </cell>
          <cell r="DA31">
            <v>5100</v>
          </cell>
          <cell r="DB31">
            <v>6400</v>
          </cell>
          <cell r="DC31">
            <v>7700</v>
          </cell>
          <cell r="DD31">
            <v>9600</v>
          </cell>
        </row>
        <row r="32">
          <cell r="AB32">
            <v>0</v>
          </cell>
          <cell r="AC32">
            <v>0</v>
          </cell>
          <cell r="AD32">
            <v>0</v>
          </cell>
          <cell r="AE32">
            <v>20</v>
          </cell>
          <cell r="AF32">
            <v>0</v>
          </cell>
          <cell r="AG32">
            <v>0</v>
          </cell>
          <cell r="AH32">
            <v>6150</v>
          </cell>
          <cell r="BD32">
            <v>151</v>
          </cell>
          <cell r="BE32">
            <v>0</v>
          </cell>
          <cell r="BF32">
            <v>0</v>
          </cell>
          <cell r="BG32">
            <v>0</v>
          </cell>
          <cell r="BH32">
            <v>8000</v>
          </cell>
          <cell r="DA32">
            <v>5350</v>
          </cell>
          <cell r="DB32">
            <v>6700</v>
          </cell>
          <cell r="DC32">
            <v>8050</v>
          </cell>
          <cell r="DD32">
            <v>10050</v>
          </cell>
        </row>
        <row r="33">
          <cell r="AB33">
            <v>0</v>
          </cell>
          <cell r="AC33">
            <v>0</v>
          </cell>
          <cell r="AD33">
            <v>0</v>
          </cell>
          <cell r="AE33">
            <v>20</v>
          </cell>
          <cell r="AF33">
            <v>0</v>
          </cell>
          <cell r="AG33">
            <v>0</v>
          </cell>
          <cell r="AH33">
            <v>6200</v>
          </cell>
          <cell r="BD33">
            <v>0</v>
          </cell>
          <cell r="BE33">
            <v>49</v>
          </cell>
          <cell r="BF33">
            <v>0</v>
          </cell>
          <cell r="BG33">
            <v>0</v>
          </cell>
          <cell r="BH33">
            <v>11000</v>
          </cell>
          <cell r="DA33">
            <v>5600</v>
          </cell>
          <cell r="DB33">
            <v>7000</v>
          </cell>
          <cell r="DC33">
            <v>8400</v>
          </cell>
          <cell r="DD33">
            <v>10500</v>
          </cell>
        </row>
        <row r="34">
          <cell r="AB34">
            <v>0</v>
          </cell>
          <cell r="AC34">
            <v>0</v>
          </cell>
          <cell r="AD34">
            <v>0</v>
          </cell>
          <cell r="AE34">
            <v>20</v>
          </cell>
          <cell r="AF34">
            <v>0</v>
          </cell>
          <cell r="AG34">
            <v>0</v>
          </cell>
          <cell r="AH34">
            <v>6200</v>
          </cell>
          <cell r="BD34">
            <v>0</v>
          </cell>
          <cell r="BE34">
            <v>69</v>
          </cell>
          <cell r="BF34">
            <v>0</v>
          </cell>
          <cell r="BG34">
            <v>0</v>
          </cell>
          <cell r="BH34">
            <v>19000</v>
          </cell>
          <cell r="DA34">
            <v>5900</v>
          </cell>
          <cell r="DB34">
            <v>7400</v>
          </cell>
          <cell r="DC34">
            <v>8850</v>
          </cell>
          <cell r="DD34">
            <v>11100</v>
          </cell>
        </row>
        <row r="35">
          <cell r="AB35">
            <v>0</v>
          </cell>
          <cell r="AC35">
            <v>0</v>
          </cell>
          <cell r="AD35">
            <v>0</v>
          </cell>
          <cell r="AE35">
            <v>20</v>
          </cell>
          <cell r="AF35">
            <v>0</v>
          </cell>
          <cell r="AG35">
            <v>0</v>
          </cell>
          <cell r="AH35">
            <v>6200</v>
          </cell>
          <cell r="BD35">
            <v>0</v>
          </cell>
          <cell r="BE35">
            <v>92</v>
          </cell>
          <cell r="BF35">
            <v>0</v>
          </cell>
          <cell r="BG35">
            <v>0</v>
          </cell>
          <cell r="BH35">
            <v>19000</v>
          </cell>
          <cell r="DA35">
            <v>6200</v>
          </cell>
          <cell r="DB35">
            <v>7750</v>
          </cell>
          <cell r="DC35">
            <v>9300</v>
          </cell>
          <cell r="DD35">
            <v>11650</v>
          </cell>
        </row>
        <row r="36">
          <cell r="AB36">
            <v>0</v>
          </cell>
          <cell r="AC36">
            <v>0</v>
          </cell>
          <cell r="AD36">
            <v>0</v>
          </cell>
          <cell r="AE36">
            <v>20</v>
          </cell>
          <cell r="AF36">
            <v>0</v>
          </cell>
          <cell r="AG36">
            <v>1</v>
          </cell>
          <cell r="AH36">
            <v>8550</v>
          </cell>
          <cell r="BD36">
            <v>0</v>
          </cell>
          <cell r="BE36">
            <v>118</v>
          </cell>
          <cell r="BF36">
            <v>0</v>
          </cell>
          <cell r="BG36">
            <v>0</v>
          </cell>
          <cell r="BH36">
            <v>25000</v>
          </cell>
          <cell r="DA36">
            <v>6500</v>
          </cell>
          <cell r="DB36">
            <v>8150</v>
          </cell>
          <cell r="DC36">
            <v>9750</v>
          </cell>
          <cell r="DD36">
            <v>12200</v>
          </cell>
        </row>
        <row r="37">
          <cell r="AB37">
            <v>0</v>
          </cell>
          <cell r="AC37">
            <v>0</v>
          </cell>
          <cell r="AD37">
            <v>0</v>
          </cell>
          <cell r="AE37">
            <v>20</v>
          </cell>
          <cell r="AF37">
            <v>0</v>
          </cell>
          <cell r="AG37">
            <v>1</v>
          </cell>
          <cell r="AH37">
            <v>8550</v>
          </cell>
          <cell r="BD37">
            <v>0</v>
          </cell>
          <cell r="BE37">
            <v>0</v>
          </cell>
          <cell r="BF37">
            <v>38</v>
          </cell>
          <cell r="BG37">
            <v>0</v>
          </cell>
          <cell r="BH37">
            <v>33500</v>
          </cell>
          <cell r="DA37">
            <v>6800</v>
          </cell>
          <cell r="DB37">
            <v>8500</v>
          </cell>
          <cell r="DC37">
            <v>10200</v>
          </cell>
          <cell r="DD37">
            <v>12750</v>
          </cell>
        </row>
        <row r="38">
          <cell r="AB38">
            <v>0</v>
          </cell>
          <cell r="AC38">
            <v>0</v>
          </cell>
          <cell r="AD38">
            <v>0</v>
          </cell>
          <cell r="AE38">
            <v>25</v>
          </cell>
          <cell r="AF38">
            <v>0</v>
          </cell>
          <cell r="AG38">
            <v>1</v>
          </cell>
          <cell r="AH38">
            <v>8550</v>
          </cell>
          <cell r="BD38">
            <v>0</v>
          </cell>
          <cell r="BE38">
            <v>0</v>
          </cell>
          <cell r="BF38">
            <v>53</v>
          </cell>
          <cell r="BG38">
            <v>0</v>
          </cell>
          <cell r="BH38">
            <v>33500</v>
          </cell>
          <cell r="DA38">
            <v>7100</v>
          </cell>
          <cell r="DB38">
            <v>8850</v>
          </cell>
          <cell r="DC38">
            <v>10650</v>
          </cell>
          <cell r="DD38">
            <v>13300</v>
          </cell>
        </row>
        <row r="39">
          <cell r="AB39">
            <v>0</v>
          </cell>
          <cell r="AC39">
            <v>0</v>
          </cell>
          <cell r="AD39">
            <v>0</v>
          </cell>
          <cell r="AE39">
            <v>25</v>
          </cell>
          <cell r="AF39">
            <v>0</v>
          </cell>
          <cell r="AG39">
            <v>1</v>
          </cell>
          <cell r="AH39">
            <v>10900</v>
          </cell>
          <cell r="BD39">
            <v>0</v>
          </cell>
          <cell r="BE39">
            <v>0</v>
          </cell>
          <cell r="BF39">
            <v>71</v>
          </cell>
          <cell r="BG39">
            <v>0</v>
          </cell>
          <cell r="BH39">
            <v>44500</v>
          </cell>
          <cell r="DA39">
            <v>6050</v>
          </cell>
          <cell r="DB39">
            <v>7600</v>
          </cell>
          <cell r="DC39">
            <v>9100</v>
          </cell>
          <cell r="DD39">
            <v>11400</v>
          </cell>
        </row>
        <row r="40">
          <cell r="AB40">
            <v>0</v>
          </cell>
          <cell r="AC40">
            <v>0</v>
          </cell>
          <cell r="AD40">
            <v>0</v>
          </cell>
          <cell r="AE40">
            <v>25</v>
          </cell>
          <cell r="AF40">
            <v>0</v>
          </cell>
          <cell r="AG40">
            <v>1</v>
          </cell>
          <cell r="AH40">
            <v>10900</v>
          </cell>
          <cell r="BD40">
            <v>0</v>
          </cell>
          <cell r="BE40">
            <v>0</v>
          </cell>
          <cell r="BF40">
            <v>92</v>
          </cell>
          <cell r="BG40">
            <v>0</v>
          </cell>
          <cell r="BH40">
            <v>80500</v>
          </cell>
          <cell r="DA40">
            <v>6350</v>
          </cell>
          <cell r="DB40">
            <v>7950</v>
          </cell>
          <cell r="DC40">
            <v>9550</v>
          </cell>
          <cell r="DD40">
            <v>11950</v>
          </cell>
        </row>
        <row r="41">
          <cell r="AB41">
            <v>0</v>
          </cell>
          <cell r="AC41">
            <v>0</v>
          </cell>
          <cell r="AD41">
            <v>0</v>
          </cell>
          <cell r="AE41">
            <v>25</v>
          </cell>
          <cell r="AF41">
            <v>0</v>
          </cell>
          <cell r="AG41">
            <v>1</v>
          </cell>
          <cell r="AH41">
            <v>11650</v>
          </cell>
          <cell r="BD41">
            <v>0</v>
          </cell>
          <cell r="BE41">
            <v>0</v>
          </cell>
          <cell r="BF41">
            <v>0</v>
          </cell>
          <cell r="BG41">
            <v>18</v>
          </cell>
          <cell r="BH41">
            <v>80500</v>
          </cell>
          <cell r="DA41">
            <v>6650</v>
          </cell>
          <cell r="DB41">
            <v>8350</v>
          </cell>
          <cell r="DC41">
            <v>10000</v>
          </cell>
          <cell r="DD41">
            <v>12500</v>
          </cell>
        </row>
        <row r="42"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5</v>
          </cell>
          <cell r="AG42">
            <v>1</v>
          </cell>
          <cell r="AH42">
            <v>15050</v>
          </cell>
          <cell r="BD42">
            <v>0</v>
          </cell>
          <cell r="BE42">
            <v>0</v>
          </cell>
          <cell r="BF42">
            <v>0</v>
          </cell>
          <cell r="BG42">
            <v>25</v>
          </cell>
          <cell r="BH42">
            <v>107500</v>
          </cell>
          <cell r="DA42">
            <v>6950</v>
          </cell>
          <cell r="DB42">
            <v>8700</v>
          </cell>
          <cell r="DC42">
            <v>10450</v>
          </cell>
          <cell r="DD42">
            <v>13100</v>
          </cell>
        </row>
        <row r="43"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5</v>
          </cell>
          <cell r="AG43">
            <v>1</v>
          </cell>
          <cell r="AH43">
            <v>15050</v>
          </cell>
          <cell r="BD43">
            <v>0</v>
          </cell>
          <cell r="BE43">
            <v>0</v>
          </cell>
          <cell r="BF43">
            <v>0</v>
          </cell>
          <cell r="BG43">
            <v>33</v>
          </cell>
          <cell r="BH43">
            <v>651500</v>
          </cell>
          <cell r="DA43">
            <v>7300</v>
          </cell>
          <cell r="DB43">
            <v>9100</v>
          </cell>
          <cell r="DC43">
            <v>10950</v>
          </cell>
          <cell r="DD43">
            <v>13650</v>
          </cell>
        </row>
        <row r="44"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5</v>
          </cell>
          <cell r="AG44">
            <v>1</v>
          </cell>
          <cell r="AH44">
            <v>15050</v>
          </cell>
          <cell r="BD44">
            <v>0</v>
          </cell>
          <cell r="BE44">
            <v>0</v>
          </cell>
          <cell r="BF44">
            <v>0</v>
          </cell>
          <cell r="BG44">
            <v>42</v>
          </cell>
          <cell r="BH44">
            <v>977000</v>
          </cell>
          <cell r="DA44">
            <v>7400</v>
          </cell>
          <cell r="DB44">
            <v>9250</v>
          </cell>
          <cell r="DC44">
            <v>11100</v>
          </cell>
          <cell r="DD44">
            <v>13850</v>
          </cell>
        </row>
        <row r="45"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10</v>
          </cell>
          <cell r="AG45">
            <v>1</v>
          </cell>
          <cell r="AH45">
            <v>20700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2000</v>
          </cell>
          <cell r="DA45">
            <v>7750</v>
          </cell>
          <cell r="DB45">
            <v>9700</v>
          </cell>
          <cell r="DC45">
            <v>11650</v>
          </cell>
          <cell r="DD45">
            <v>14550</v>
          </cell>
        </row>
        <row r="46"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10</v>
          </cell>
          <cell r="AG46">
            <v>1</v>
          </cell>
          <cell r="AH46">
            <v>20700</v>
          </cell>
          <cell r="BD46">
            <v>2</v>
          </cell>
          <cell r="BE46">
            <v>0</v>
          </cell>
          <cell r="BF46">
            <v>0</v>
          </cell>
          <cell r="BG46">
            <v>0</v>
          </cell>
          <cell r="BH46">
            <v>4500</v>
          </cell>
          <cell r="DA46">
            <v>8100</v>
          </cell>
          <cell r="DB46">
            <v>10150</v>
          </cell>
          <cell r="DC46">
            <v>12200</v>
          </cell>
          <cell r="DD46">
            <v>15250</v>
          </cell>
        </row>
        <row r="47"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10</v>
          </cell>
          <cell r="AG47">
            <v>1</v>
          </cell>
          <cell r="AH47">
            <v>20700</v>
          </cell>
          <cell r="BD47">
            <v>6</v>
          </cell>
          <cell r="BE47">
            <v>0</v>
          </cell>
          <cell r="BF47">
            <v>0</v>
          </cell>
          <cell r="BG47">
            <v>0</v>
          </cell>
          <cell r="BH47">
            <v>4500</v>
          </cell>
          <cell r="DA47">
            <v>8500</v>
          </cell>
          <cell r="DB47">
            <v>10650</v>
          </cell>
          <cell r="DC47">
            <v>12750</v>
          </cell>
          <cell r="DD47">
            <v>15950</v>
          </cell>
        </row>
        <row r="48"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10</v>
          </cell>
          <cell r="AG48">
            <v>1</v>
          </cell>
          <cell r="AH48">
            <v>26300</v>
          </cell>
          <cell r="BD48">
            <v>20</v>
          </cell>
          <cell r="BE48">
            <v>0</v>
          </cell>
          <cell r="BF48">
            <v>0</v>
          </cell>
          <cell r="BG48">
            <v>0</v>
          </cell>
          <cell r="BH48">
            <v>5500</v>
          </cell>
          <cell r="DA48">
            <v>8850</v>
          </cell>
          <cell r="DB48">
            <v>11100</v>
          </cell>
          <cell r="DC48">
            <v>13300</v>
          </cell>
          <cell r="DD48">
            <v>16650</v>
          </cell>
        </row>
        <row r="49"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10</v>
          </cell>
          <cell r="AG49">
            <v>1</v>
          </cell>
          <cell r="AH49">
            <v>26300</v>
          </cell>
          <cell r="BD49">
            <v>40</v>
          </cell>
          <cell r="BE49">
            <v>0</v>
          </cell>
          <cell r="BF49">
            <v>0</v>
          </cell>
          <cell r="BG49">
            <v>0</v>
          </cell>
          <cell r="BH49">
            <v>5500</v>
          </cell>
          <cell r="DA49">
            <v>8000</v>
          </cell>
          <cell r="DB49">
            <v>10000</v>
          </cell>
          <cell r="DC49">
            <v>12000</v>
          </cell>
          <cell r="DD49">
            <v>15000</v>
          </cell>
        </row>
        <row r="50"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10</v>
          </cell>
          <cell r="AG50">
            <v>1</v>
          </cell>
          <cell r="AH50">
            <v>28200</v>
          </cell>
          <cell r="BD50">
            <v>60</v>
          </cell>
          <cell r="BE50">
            <v>0</v>
          </cell>
          <cell r="BF50">
            <v>0</v>
          </cell>
          <cell r="BG50">
            <v>0</v>
          </cell>
          <cell r="BH50">
            <v>7500</v>
          </cell>
          <cell r="DA50">
            <v>8400</v>
          </cell>
          <cell r="DB50">
            <v>10500</v>
          </cell>
          <cell r="DC50">
            <v>12600</v>
          </cell>
          <cell r="DD50">
            <v>15750</v>
          </cell>
        </row>
        <row r="51"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10</v>
          </cell>
          <cell r="AG51">
            <v>1</v>
          </cell>
          <cell r="AH51">
            <v>136750</v>
          </cell>
          <cell r="BD51">
            <v>101</v>
          </cell>
          <cell r="BE51">
            <v>0</v>
          </cell>
          <cell r="BF51">
            <v>0</v>
          </cell>
          <cell r="BG51">
            <v>0</v>
          </cell>
          <cell r="BH51">
            <v>12500</v>
          </cell>
          <cell r="DA51">
            <v>8800</v>
          </cell>
          <cell r="DB51">
            <v>11000</v>
          </cell>
          <cell r="DC51">
            <v>13200</v>
          </cell>
          <cell r="DD51">
            <v>16500</v>
          </cell>
        </row>
        <row r="52"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</v>
          </cell>
          <cell r="AG52">
            <v>1</v>
          </cell>
          <cell r="AH52">
            <v>136750</v>
          </cell>
          <cell r="BD52">
            <v>181</v>
          </cell>
          <cell r="BE52">
            <v>0</v>
          </cell>
          <cell r="BF52">
            <v>0</v>
          </cell>
          <cell r="BG52">
            <v>0</v>
          </cell>
          <cell r="BH52">
            <v>12500</v>
          </cell>
          <cell r="DA52">
            <v>9200</v>
          </cell>
          <cell r="DB52">
            <v>11500</v>
          </cell>
          <cell r="DC52">
            <v>13800</v>
          </cell>
          <cell r="DD52">
            <v>17250</v>
          </cell>
        </row>
        <row r="53"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10</v>
          </cell>
          <cell r="AG53">
            <v>1</v>
          </cell>
          <cell r="AH53">
            <v>136750</v>
          </cell>
          <cell r="BD53">
            <v>0</v>
          </cell>
          <cell r="BE53">
            <v>59</v>
          </cell>
          <cell r="BF53">
            <v>0</v>
          </cell>
          <cell r="BG53">
            <v>0</v>
          </cell>
          <cell r="BH53">
            <v>16500</v>
          </cell>
          <cell r="DA53">
            <v>9600</v>
          </cell>
          <cell r="DB53">
            <v>12000</v>
          </cell>
          <cell r="DC53">
            <v>14400</v>
          </cell>
          <cell r="DD53">
            <v>18000</v>
          </cell>
        </row>
        <row r="54"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10</v>
          </cell>
          <cell r="AG54">
            <v>1</v>
          </cell>
          <cell r="AH54">
            <v>227950</v>
          </cell>
          <cell r="BD54">
            <v>0</v>
          </cell>
          <cell r="BE54">
            <v>83</v>
          </cell>
          <cell r="BF54">
            <v>0</v>
          </cell>
          <cell r="BG54">
            <v>0</v>
          </cell>
          <cell r="BH54">
            <v>28000</v>
          </cell>
          <cell r="DA54">
            <v>8900</v>
          </cell>
          <cell r="DB54">
            <v>11150</v>
          </cell>
          <cell r="DC54">
            <v>13350</v>
          </cell>
          <cell r="DD54">
            <v>16700</v>
          </cell>
        </row>
        <row r="55"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10</v>
          </cell>
          <cell r="AG55">
            <v>1</v>
          </cell>
          <cell r="AH55">
            <v>250750</v>
          </cell>
          <cell r="BD55">
            <v>0</v>
          </cell>
          <cell r="BE55">
            <v>111</v>
          </cell>
          <cell r="BF55">
            <v>0</v>
          </cell>
          <cell r="BG55">
            <v>0</v>
          </cell>
          <cell r="BH55">
            <v>28000</v>
          </cell>
          <cell r="DA55">
            <v>9350</v>
          </cell>
          <cell r="DB55">
            <v>11700</v>
          </cell>
          <cell r="DC55">
            <v>14050</v>
          </cell>
          <cell r="DD55">
            <v>17550</v>
          </cell>
        </row>
        <row r="56"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10</v>
          </cell>
          <cell r="AG56">
            <v>1</v>
          </cell>
          <cell r="AH56">
            <v>250750</v>
          </cell>
          <cell r="BD56">
            <v>0</v>
          </cell>
          <cell r="BE56">
            <v>142</v>
          </cell>
          <cell r="BF56">
            <v>0</v>
          </cell>
          <cell r="BG56">
            <v>0</v>
          </cell>
          <cell r="BH56">
            <v>37500</v>
          </cell>
          <cell r="DA56">
            <v>9800</v>
          </cell>
          <cell r="DB56">
            <v>12250</v>
          </cell>
          <cell r="DC56">
            <v>14700</v>
          </cell>
          <cell r="DD56">
            <v>18400</v>
          </cell>
        </row>
        <row r="57">
          <cell r="AB57">
            <v>25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850</v>
          </cell>
          <cell r="BD57">
            <v>0</v>
          </cell>
          <cell r="BE57">
            <v>0</v>
          </cell>
          <cell r="BF57">
            <v>46</v>
          </cell>
          <cell r="BG57">
            <v>0</v>
          </cell>
          <cell r="BH57">
            <v>50000</v>
          </cell>
          <cell r="DA57">
            <v>10250</v>
          </cell>
          <cell r="DB57">
            <v>12800</v>
          </cell>
          <cell r="DC57">
            <v>15400</v>
          </cell>
          <cell r="DD57">
            <v>19250</v>
          </cell>
        </row>
        <row r="58">
          <cell r="AB58">
            <v>85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1050</v>
          </cell>
          <cell r="BD58">
            <v>0</v>
          </cell>
          <cell r="BE58">
            <v>0</v>
          </cell>
          <cell r="BF58">
            <v>64</v>
          </cell>
          <cell r="BG58">
            <v>0</v>
          </cell>
          <cell r="BH58">
            <v>50000</v>
          </cell>
          <cell r="DA58">
            <v>10700</v>
          </cell>
          <cell r="DB58">
            <v>13350</v>
          </cell>
          <cell r="DC58">
            <v>16050</v>
          </cell>
          <cell r="DD58">
            <v>20050</v>
          </cell>
        </row>
        <row r="59">
          <cell r="AB59">
            <v>100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1050</v>
          </cell>
          <cell r="BD59">
            <v>0</v>
          </cell>
          <cell r="BE59">
            <v>0</v>
          </cell>
          <cell r="BF59">
            <v>85</v>
          </cell>
          <cell r="BG59">
            <v>0</v>
          </cell>
          <cell r="BH59">
            <v>66500</v>
          </cell>
          <cell r="DA59">
            <v>10000</v>
          </cell>
          <cell r="DB59">
            <v>12550</v>
          </cell>
          <cell r="DC59">
            <v>15050</v>
          </cell>
          <cell r="DD59">
            <v>18800</v>
          </cell>
        </row>
        <row r="60">
          <cell r="AB60">
            <v>145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1050</v>
          </cell>
          <cell r="BD60">
            <v>0</v>
          </cell>
          <cell r="BE60">
            <v>0</v>
          </cell>
          <cell r="BF60">
            <v>110</v>
          </cell>
          <cell r="BG60">
            <v>0</v>
          </cell>
          <cell r="BH60">
            <v>121000</v>
          </cell>
          <cell r="DA60">
            <v>10550</v>
          </cell>
          <cell r="DB60">
            <v>13150</v>
          </cell>
          <cell r="DC60">
            <v>15800</v>
          </cell>
          <cell r="DD60">
            <v>19750</v>
          </cell>
        </row>
        <row r="61">
          <cell r="AB61">
            <v>155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1050</v>
          </cell>
          <cell r="BD61">
            <v>0</v>
          </cell>
          <cell r="BE61">
            <v>0</v>
          </cell>
          <cell r="BF61">
            <v>0</v>
          </cell>
          <cell r="BG61">
            <v>21</v>
          </cell>
          <cell r="BH61">
            <v>121000</v>
          </cell>
          <cell r="DA61">
            <v>11050</v>
          </cell>
          <cell r="DB61">
            <v>13800</v>
          </cell>
          <cell r="DC61">
            <v>16550</v>
          </cell>
          <cell r="DD61">
            <v>20700</v>
          </cell>
        </row>
        <row r="62">
          <cell r="AB62">
            <v>0</v>
          </cell>
          <cell r="AC62">
            <v>30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1250</v>
          </cell>
          <cell r="BD62">
            <v>0</v>
          </cell>
          <cell r="BE62">
            <v>0</v>
          </cell>
          <cell r="BF62">
            <v>0</v>
          </cell>
          <cell r="BG62">
            <v>29</v>
          </cell>
          <cell r="BH62">
            <v>161000</v>
          </cell>
          <cell r="DA62">
            <v>11550</v>
          </cell>
          <cell r="DB62">
            <v>14400</v>
          </cell>
          <cell r="DC62">
            <v>17300</v>
          </cell>
          <cell r="DD62">
            <v>21650</v>
          </cell>
        </row>
        <row r="63">
          <cell r="AB63">
            <v>0</v>
          </cell>
          <cell r="AC63">
            <v>30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1250</v>
          </cell>
          <cell r="BD63">
            <v>0</v>
          </cell>
          <cell r="BE63">
            <v>0</v>
          </cell>
          <cell r="BF63">
            <v>0</v>
          </cell>
          <cell r="BG63">
            <v>39</v>
          </cell>
          <cell r="BH63">
            <v>977000</v>
          </cell>
          <cell r="DA63">
            <v>12050</v>
          </cell>
          <cell r="DB63">
            <v>15050</v>
          </cell>
          <cell r="DC63">
            <v>18050</v>
          </cell>
          <cell r="DD63">
            <v>22600</v>
          </cell>
        </row>
        <row r="64">
          <cell r="AB64">
            <v>0</v>
          </cell>
          <cell r="AC64">
            <v>60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1900</v>
          </cell>
          <cell r="BD64">
            <v>0</v>
          </cell>
          <cell r="BE64">
            <v>0</v>
          </cell>
          <cell r="BF64">
            <v>0</v>
          </cell>
          <cell r="BG64">
            <v>51</v>
          </cell>
          <cell r="BH64">
            <v>1465500</v>
          </cell>
          <cell r="DA64">
            <v>11000</v>
          </cell>
          <cell r="DB64">
            <v>13750</v>
          </cell>
          <cell r="DC64">
            <v>16500</v>
          </cell>
          <cell r="DD64">
            <v>20650</v>
          </cell>
        </row>
        <row r="65">
          <cell r="AB65">
            <v>0</v>
          </cell>
          <cell r="AC65">
            <v>60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1900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2500</v>
          </cell>
          <cell r="DA65">
            <v>11550</v>
          </cell>
          <cell r="DB65">
            <v>14450</v>
          </cell>
          <cell r="DC65">
            <v>17350</v>
          </cell>
          <cell r="DD65">
            <v>21700</v>
          </cell>
        </row>
        <row r="66">
          <cell r="AB66">
            <v>0</v>
          </cell>
          <cell r="AC66">
            <v>85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3200</v>
          </cell>
          <cell r="BD66">
            <v>2</v>
          </cell>
          <cell r="BE66">
            <v>0</v>
          </cell>
          <cell r="BF66">
            <v>0</v>
          </cell>
          <cell r="BG66">
            <v>0</v>
          </cell>
          <cell r="BH66">
            <v>6500</v>
          </cell>
          <cell r="DA66">
            <v>12100</v>
          </cell>
          <cell r="DB66">
            <v>15150</v>
          </cell>
          <cell r="DC66">
            <v>18200</v>
          </cell>
          <cell r="DD66">
            <v>22750</v>
          </cell>
        </row>
        <row r="67">
          <cell r="AB67">
            <v>0</v>
          </cell>
          <cell r="AC67">
            <v>85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3200</v>
          </cell>
          <cell r="BD67">
            <v>8</v>
          </cell>
          <cell r="BE67">
            <v>0</v>
          </cell>
          <cell r="BF67">
            <v>0</v>
          </cell>
          <cell r="BG67">
            <v>0</v>
          </cell>
          <cell r="BH67">
            <v>6500</v>
          </cell>
          <cell r="DA67">
            <v>12650</v>
          </cell>
          <cell r="DB67">
            <v>15850</v>
          </cell>
          <cell r="DC67">
            <v>19000</v>
          </cell>
          <cell r="DD67">
            <v>23750</v>
          </cell>
        </row>
        <row r="68">
          <cell r="AB68">
            <v>0</v>
          </cell>
          <cell r="AC68">
            <v>115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2750</v>
          </cell>
          <cell r="BD68">
            <v>25</v>
          </cell>
          <cell r="BE68">
            <v>0</v>
          </cell>
          <cell r="BF68">
            <v>0</v>
          </cell>
          <cell r="BG68">
            <v>0</v>
          </cell>
          <cell r="BH68">
            <v>7500</v>
          </cell>
          <cell r="DA68">
            <v>13200</v>
          </cell>
          <cell r="DB68">
            <v>16550</v>
          </cell>
          <cell r="DC68">
            <v>19850</v>
          </cell>
          <cell r="DD68">
            <v>24800</v>
          </cell>
        </row>
        <row r="69">
          <cell r="AB69">
            <v>0</v>
          </cell>
          <cell r="AC69">
            <v>115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2750</v>
          </cell>
          <cell r="BD69">
            <v>50</v>
          </cell>
          <cell r="BE69">
            <v>0</v>
          </cell>
          <cell r="BF69">
            <v>0</v>
          </cell>
          <cell r="BG69">
            <v>0</v>
          </cell>
          <cell r="BH69">
            <v>7500</v>
          </cell>
          <cell r="DA69">
            <v>12100</v>
          </cell>
          <cell r="DB69">
            <v>15150</v>
          </cell>
          <cell r="DC69">
            <v>18150</v>
          </cell>
          <cell r="DD69">
            <v>22700</v>
          </cell>
        </row>
        <row r="70">
          <cell r="AB70">
            <v>0</v>
          </cell>
          <cell r="AC70">
            <v>0</v>
          </cell>
          <cell r="AD70">
            <v>25</v>
          </cell>
          <cell r="AE70">
            <v>0</v>
          </cell>
          <cell r="AF70">
            <v>0</v>
          </cell>
          <cell r="AG70">
            <v>0</v>
          </cell>
          <cell r="AH70">
            <v>3000</v>
          </cell>
          <cell r="BD70">
            <v>75</v>
          </cell>
          <cell r="BE70">
            <v>0</v>
          </cell>
          <cell r="BF70">
            <v>0</v>
          </cell>
          <cell r="BG70">
            <v>0</v>
          </cell>
          <cell r="BH70">
            <v>10000</v>
          </cell>
          <cell r="DA70">
            <v>12700</v>
          </cell>
          <cell r="DB70">
            <v>15900</v>
          </cell>
          <cell r="DC70">
            <v>19100</v>
          </cell>
          <cell r="DD70">
            <v>23850</v>
          </cell>
        </row>
        <row r="71">
          <cell r="AB71">
            <v>0</v>
          </cell>
          <cell r="AC71">
            <v>0</v>
          </cell>
          <cell r="AD71">
            <v>25</v>
          </cell>
          <cell r="AE71">
            <v>0</v>
          </cell>
          <cell r="AF71">
            <v>0</v>
          </cell>
          <cell r="AG71">
            <v>0</v>
          </cell>
          <cell r="AH71">
            <v>3250</v>
          </cell>
          <cell r="BD71">
            <v>126</v>
          </cell>
          <cell r="BE71">
            <v>0</v>
          </cell>
          <cell r="BF71">
            <v>0</v>
          </cell>
          <cell r="BG71">
            <v>0</v>
          </cell>
          <cell r="BH71">
            <v>16500</v>
          </cell>
          <cell r="DA71">
            <v>13300</v>
          </cell>
          <cell r="DB71">
            <v>16650</v>
          </cell>
          <cell r="DC71">
            <v>20000</v>
          </cell>
          <cell r="DD71">
            <v>25000</v>
          </cell>
        </row>
        <row r="72">
          <cell r="AB72">
            <v>0</v>
          </cell>
          <cell r="AC72">
            <v>0</v>
          </cell>
          <cell r="AD72">
            <v>25</v>
          </cell>
          <cell r="AE72">
            <v>0</v>
          </cell>
          <cell r="AF72">
            <v>0</v>
          </cell>
          <cell r="AG72">
            <v>0</v>
          </cell>
          <cell r="AH72">
            <v>3250</v>
          </cell>
          <cell r="BD72">
            <v>226</v>
          </cell>
          <cell r="BE72">
            <v>0</v>
          </cell>
          <cell r="BF72">
            <v>0</v>
          </cell>
          <cell r="BG72">
            <v>0</v>
          </cell>
          <cell r="BH72">
            <v>16500</v>
          </cell>
          <cell r="DA72">
            <v>13900</v>
          </cell>
          <cell r="DB72">
            <v>17400</v>
          </cell>
          <cell r="DC72">
            <v>20900</v>
          </cell>
          <cell r="DD72">
            <v>26150</v>
          </cell>
        </row>
        <row r="73">
          <cell r="AB73">
            <v>0</v>
          </cell>
          <cell r="AC73">
            <v>0</v>
          </cell>
          <cell r="AD73">
            <v>45</v>
          </cell>
          <cell r="AE73">
            <v>0</v>
          </cell>
          <cell r="AF73">
            <v>0</v>
          </cell>
          <cell r="AG73">
            <v>0</v>
          </cell>
          <cell r="AH73">
            <v>4100</v>
          </cell>
          <cell r="BD73">
            <v>0</v>
          </cell>
          <cell r="BE73">
            <v>74</v>
          </cell>
          <cell r="BF73">
            <v>0</v>
          </cell>
          <cell r="BG73">
            <v>0</v>
          </cell>
          <cell r="BH73">
            <v>22000</v>
          </cell>
          <cell r="DA73">
            <v>14550</v>
          </cell>
          <cell r="DB73">
            <v>18150</v>
          </cell>
          <cell r="DC73">
            <v>21800</v>
          </cell>
          <cell r="DD73">
            <v>27250</v>
          </cell>
        </row>
        <row r="74">
          <cell r="AB74">
            <v>0</v>
          </cell>
          <cell r="AC74">
            <v>0</v>
          </cell>
          <cell r="AD74">
            <v>45</v>
          </cell>
          <cell r="AE74">
            <v>0</v>
          </cell>
          <cell r="AF74">
            <v>0</v>
          </cell>
          <cell r="AG74">
            <v>0</v>
          </cell>
          <cell r="AH74">
            <v>4100</v>
          </cell>
          <cell r="BD74">
            <v>0</v>
          </cell>
          <cell r="BE74">
            <v>104</v>
          </cell>
          <cell r="BF74">
            <v>0</v>
          </cell>
          <cell r="BG74">
            <v>0</v>
          </cell>
          <cell r="BH74">
            <v>37500</v>
          </cell>
          <cell r="DA74">
            <v>14750</v>
          </cell>
          <cell r="DB74">
            <v>18450</v>
          </cell>
          <cell r="DC74">
            <v>22150</v>
          </cell>
          <cell r="DD74">
            <v>27700</v>
          </cell>
        </row>
        <row r="75">
          <cell r="AB75">
            <v>0</v>
          </cell>
          <cell r="AC75">
            <v>0</v>
          </cell>
          <cell r="AD75">
            <v>45</v>
          </cell>
          <cell r="AE75">
            <v>0</v>
          </cell>
          <cell r="AF75">
            <v>0</v>
          </cell>
          <cell r="AG75">
            <v>0</v>
          </cell>
          <cell r="AH75">
            <v>4100</v>
          </cell>
          <cell r="BD75">
            <v>0</v>
          </cell>
          <cell r="BE75">
            <v>138</v>
          </cell>
          <cell r="BF75">
            <v>0</v>
          </cell>
          <cell r="BG75">
            <v>0</v>
          </cell>
          <cell r="BH75">
            <v>37500</v>
          </cell>
          <cell r="DA75">
            <v>15500</v>
          </cell>
          <cell r="DB75">
            <v>19400</v>
          </cell>
          <cell r="DC75">
            <v>23250</v>
          </cell>
          <cell r="DD75">
            <v>29100</v>
          </cell>
        </row>
        <row r="76">
          <cell r="AB76">
            <v>0</v>
          </cell>
          <cell r="AC76">
            <v>0</v>
          </cell>
          <cell r="AD76">
            <v>70</v>
          </cell>
          <cell r="AE76">
            <v>0</v>
          </cell>
          <cell r="AF76">
            <v>0</v>
          </cell>
          <cell r="AG76">
            <v>0</v>
          </cell>
          <cell r="AH76">
            <v>5000</v>
          </cell>
          <cell r="BD76">
            <v>0</v>
          </cell>
          <cell r="BE76">
            <v>178</v>
          </cell>
          <cell r="BF76">
            <v>0</v>
          </cell>
          <cell r="BG76">
            <v>0</v>
          </cell>
          <cell r="BH76">
            <v>50000</v>
          </cell>
          <cell r="DA76">
            <v>16250</v>
          </cell>
          <cell r="DB76">
            <v>20300</v>
          </cell>
          <cell r="DC76">
            <v>24400</v>
          </cell>
          <cell r="DD76">
            <v>30500</v>
          </cell>
        </row>
        <row r="77">
          <cell r="AB77">
            <v>0</v>
          </cell>
          <cell r="AC77">
            <v>0</v>
          </cell>
          <cell r="AD77">
            <v>70</v>
          </cell>
          <cell r="AE77">
            <v>0</v>
          </cell>
          <cell r="AF77">
            <v>0</v>
          </cell>
          <cell r="AG77">
            <v>0</v>
          </cell>
          <cell r="AH77">
            <v>5000</v>
          </cell>
          <cell r="BD77">
            <v>0</v>
          </cell>
          <cell r="BE77">
            <v>0</v>
          </cell>
          <cell r="BF77">
            <v>57</v>
          </cell>
          <cell r="BG77">
            <v>0</v>
          </cell>
          <cell r="BH77">
            <v>66500</v>
          </cell>
          <cell r="DA77">
            <v>17000</v>
          </cell>
          <cell r="DB77">
            <v>21250</v>
          </cell>
          <cell r="DC77">
            <v>25500</v>
          </cell>
          <cell r="DD77">
            <v>31850</v>
          </cell>
        </row>
        <row r="78">
          <cell r="AB78">
            <v>0</v>
          </cell>
          <cell r="AC78">
            <v>0</v>
          </cell>
          <cell r="AD78">
            <v>70</v>
          </cell>
          <cell r="AE78">
            <v>0</v>
          </cell>
          <cell r="AF78">
            <v>0</v>
          </cell>
          <cell r="AG78">
            <v>0</v>
          </cell>
          <cell r="AH78">
            <v>5000</v>
          </cell>
          <cell r="BD78">
            <v>0</v>
          </cell>
          <cell r="BE78">
            <v>0</v>
          </cell>
          <cell r="BF78">
            <v>80</v>
          </cell>
          <cell r="BG78">
            <v>0</v>
          </cell>
          <cell r="BH78">
            <v>66500</v>
          </cell>
          <cell r="DA78">
            <v>17750</v>
          </cell>
          <cell r="DB78">
            <v>22150</v>
          </cell>
          <cell r="DC78">
            <v>26600</v>
          </cell>
          <cell r="DD78">
            <v>33250</v>
          </cell>
        </row>
        <row r="79">
          <cell r="AB79">
            <v>0</v>
          </cell>
          <cell r="AC79">
            <v>0</v>
          </cell>
          <cell r="AD79">
            <v>0</v>
          </cell>
          <cell r="AE79">
            <v>20</v>
          </cell>
          <cell r="AF79">
            <v>0</v>
          </cell>
          <cell r="AG79">
            <v>0</v>
          </cell>
          <cell r="AH79">
            <v>6900</v>
          </cell>
          <cell r="BD79">
            <v>0</v>
          </cell>
          <cell r="BE79">
            <v>0</v>
          </cell>
          <cell r="BF79">
            <v>107</v>
          </cell>
          <cell r="BG79">
            <v>0</v>
          </cell>
          <cell r="BH79">
            <v>89000</v>
          </cell>
          <cell r="DA79">
            <v>16550</v>
          </cell>
          <cell r="DB79">
            <v>20700</v>
          </cell>
          <cell r="DC79">
            <v>24850</v>
          </cell>
          <cell r="DD79">
            <v>31100</v>
          </cell>
        </row>
        <row r="80">
          <cell r="AB80">
            <v>0</v>
          </cell>
          <cell r="AC80">
            <v>0</v>
          </cell>
          <cell r="AD80">
            <v>0</v>
          </cell>
          <cell r="AE80">
            <v>20</v>
          </cell>
          <cell r="AF80">
            <v>0</v>
          </cell>
          <cell r="AG80">
            <v>0</v>
          </cell>
          <cell r="AH80">
            <v>6900</v>
          </cell>
          <cell r="BD80">
            <v>0</v>
          </cell>
          <cell r="BE80">
            <v>0</v>
          </cell>
          <cell r="BF80">
            <v>137</v>
          </cell>
          <cell r="BG80">
            <v>0</v>
          </cell>
          <cell r="BH80">
            <v>161000</v>
          </cell>
          <cell r="DA80">
            <v>17400</v>
          </cell>
          <cell r="DB80">
            <v>21750</v>
          </cell>
          <cell r="DC80">
            <v>26100</v>
          </cell>
          <cell r="DD80">
            <v>32650</v>
          </cell>
        </row>
        <row r="81">
          <cell r="AB81">
            <v>0</v>
          </cell>
          <cell r="AC81">
            <v>0</v>
          </cell>
          <cell r="AD81">
            <v>0</v>
          </cell>
          <cell r="AE81">
            <v>20</v>
          </cell>
          <cell r="AF81">
            <v>0</v>
          </cell>
          <cell r="AG81">
            <v>0</v>
          </cell>
          <cell r="AH81">
            <v>7550</v>
          </cell>
          <cell r="BD81">
            <v>0</v>
          </cell>
          <cell r="BE81">
            <v>0</v>
          </cell>
          <cell r="BF81">
            <v>0</v>
          </cell>
          <cell r="BG81">
            <v>26</v>
          </cell>
          <cell r="BH81">
            <v>161000</v>
          </cell>
          <cell r="DA81">
            <v>18250</v>
          </cell>
          <cell r="DB81">
            <v>22800</v>
          </cell>
          <cell r="DC81">
            <v>27350</v>
          </cell>
          <cell r="DD81">
            <v>34200</v>
          </cell>
        </row>
        <row r="82">
          <cell r="AB82">
            <v>0</v>
          </cell>
          <cell r="AC82">
            <v>0</v>
          </cell>
          <cell r="AD82">
            <v>0</v>
          </cell>
          <cell r="AE82">
            <v>25</v>
          </cell>
          <cell r="AF82">
            <v>0</v>
          </cell>
          <cell r="AG82">
            <v>0</v>
          </cell>
          <cell r="AH82">
            <v>8800</v>
          </cell>
          <cell r="BD82">
            <v>0</v>
          </cell>
          <cell r="BE82">
            <v>0</v>
          </cell>
          <cell r="BF82">
            <v>0</v>
          </cell>
          <cell r="BG82">
            <v>37</v>
          </cell>
          <cell r="BH82">
            <v>215000</v>
          </cell>
          <cell r="DA82">
            <v>19050</v>
          </cell>
          <cell r="DB82">
            <v>23850</v>
          </cell>
          <cell r="DC82">
            <v>28600</v>
          </cell>
          <cell r="DD82">
            <v>35750</v>
          </cell>
        </row>
        <row r="83">
          <cell r="AB83">
            <v>0</v>
          </cell>
          <cell r="AC83">
            <v>0</v>
          </cell>
          <cell r="AD83">
            <v>0</v>
          </cell>
          <cell r="AE83">
            <v>25</v>
          </cell>
          <cell r="AF83">
            <v>0</v>
          </cell>
          <cell r="AG83">
            <v>0</v>
          </cell>
          <cell r="AH83">
            <v>8800</v>
          </cell>
          <cell r="BD83">
            <v>0</v>
          </cell>
          <cell r="BE83">
            <v>0</v>
          </cell>
          <cell r="BF83">
            <v>0</v>
          </cell>
          <cell r="BG83">
            <v>49</v>
          </cell>
          <cell r="BH83">
            <v>1302500</v>
          </cell>
          <cell r="DA83">
            <v>19900</v>
          </cell>
          <cell r="DB83">
            <v>24850</v>
          </cell>
          <cell r="DC83">
            <v>29850</v>
          </cell>
          <cell r="DD83">
            <v>37300</v>
          </cell>
        </row>
        <row r="84">
          <cell r="AB84">
            <v>0</v>
          </cell>
          <cell r="AC84">
            <v>0</v>
          </cell>
          <cell r="AD84">
            <v>0</v>
          </cell>
          <cell r="AE84">
            <v>25</v>
          </cell>
          <cell r="AF84">
            <v>0</v>
          </cell>
          <cell r="AG84">
            <v>0</v>
          </cell>
          <cell r="AH84">
            <v>8800</v>
          </cell>
          <cell r="BD84">
            <v>0</v>
          </cell>
          <cell r="BE84">
            <v>0</v>
          </cell>
          <cell r="BF84">
            <v>0</v>
          </cell>
          <cell r="BG84">
            <v>63</v>
          </cell>
          <cell r="BH84">
            <v>1954000</v>
          </cell>
          <cell r="DA84">
            <v>19450</v>
          </cell>
          <cell r="DB84">
            <v>24350</v>
          </cell>
          <cell r="DC84">
            <v>29200</v>
          </cell>
          <cell r="DD84">
            <v>36500</v>
          </cell>
        </row>
        <row r="85">
          <cell r="AB85">
            <v>0</v>
          </cell>
          <cell r="AC85">
            <v>0</v>
          </cell>
          <cell r="AD85">
            <v>0</v>
          </cell>
          <cell r="AE85">
            <v>25</v>
          </cell>
          <cell r="AF85">
            <v>0</v>
          </cell>
          <cell r="AG85">
            <v>0</v>
          </cell>
          <cell r="AH85">
            <v>8900</v>
          </cell>
          <cell r="DA85">
            <v>20450</v>
          </cell>
          <cell r="DB85">
            <v>25550</v>
          </cell>
          <cell r="DC85">
            <v>30650</v>
          </cell>
          <cell r="DD85">
            <v>38350</v>
          </cell>
        </row>
        <row r="86">
          <cell r="AB86">
            <v>0</v>
          </cell>
          <cell r="AC86">
            <v>0</v>
          </cell>
          <cell r="AD86">
            <v>0</v>
          </cell>
          <cell r="AE86">
            <v>25</v>
          </cell>
          <cell r="AF86">
            <v>0</v>
          </cell>
          <cell r="AG86">
            <v>0</v>
          </cell>
          <cell r="AH86">
            <v>8900</v>
          </cell>
          <cell r="DA86">
            <v>21400</v>
          </cell>
          <cell r="DB86">
            <v>26800</v>
          </cell>
          <cell r="DC86">
            <v>32150</v>
          </cell>
          <cell r="DD86">
            <v>40200</v>
          </cell>
        </row>
        <row r="87">
          <cell r="AB87">
            <v>0</v>
          </cell>
          <cell r="AC87">
            <v>0</v>
          </cell>
          <cell r="AD87">
            <v>0</v>
          </cell>
          <cell r="AE87">
            <v>25</v>
          </cell>
          <cell r="AF87">
            <v>0</v>
          </cell>
          <cell r="AG87">
            <v>0</v>
          </cell>
          <cell r="AH87">
            <v>8900</v>
          </cell>
          <cell r="DA87">
            <v>22400</v>
          </cell>
          <cell r="DB87">
            <v>28000</v>
          </cell>
          <cell r="DC87">
            <v>33600</v>
          </cell>
          <cell r="DD87">
            <v>42000</v>
          </cell>
        </row>
        <row r="88">
          <cell r="AB88">
            <v>0</v>
          </cell>
          <cell r="AC88">
            <v>0</v>
          </cell>
          <cell r="AD88">
            <v>0</v>
          </cell>
          <cell r="AE88">
            <v>25</v>
          </cell>
          <cell r="AF88">
            <v>0</v>
          </cell>
          <cell r="AG88">
            <v>2</v>
          </cell>
          <cell r="AH88">
            <v>12200</v>
          </cell>
          <cell r="DA88">
            <v>23350</v>
          </cell>
          <cell r="DB88">
            <v>29200</v>
          </cell>
          <cell r="DC88">
            <v>35050</v>
          </cell>
          <cell r="DD88">
            <v>43850</v>
          </cell>
        </row>
        <row r="89">
          <cell r="AB89">
            <v>0</v>
          </cell>
          <cell r="AC89">
            <v>0</v>
          </cell>
          <cell r="AD89">
            <v>0</v>
          </cell>
          <cell r="AE89">
            <v>25</v>
          </cell>
          <cell r="AF89">
            <v>0</v>
          </cell>
          <cell r="AG89">
            <v>2</v>
          </cell>
          <cell r="AH89">
            <v>12200</v>
          </cell>
          <cell r="DA89">
            <v>23100</v>
          </cell>
          <cell r="DB89">
            <v>28900</v>
          </cell>
          <cell r="DC89">
            <v>34700</v>
          </cell>
          <cell r="DD89">
            <v>43350</v>
          </cell>
        </row>
        <row r="90">
          <cell r="AB90">
            <v>0</v>
          </cell>
          <cell r="AC90">
            <v>0</v>
          </cell>
          <cell r="AD90">
            <v>0</v>
          </cell>
          <cell r="AE90">
            <v>30</v>
          </cell>
          <cell r="AF90">
            <v>0</v>
          </cell>
          <cell r="AG90">
            <v>2</v>
          </cell>
          <cell r="AH90">
            <v>12200</v>
          </cell>
          <cell r="DA90">
            <v>24250</v>
          </cell>
          <cell r="DB90">
            <v>30350</v>
          </cell>
          <cell r="DC90">
            <v>36400</v>
          </cell>
          <cell r="DD90">
            <v>45550</v>
          </cell>
        </row>
        <row r="91">
          <cell r="AB91">
            <v>0</v>
          </cell>
          <cell r="AC91">
            <v>0</v>
          </cell>
          <cell r="AD91">
            <v>0</v>
          </cell>
          <cell r="AE91">
            <v>30</v>
          </cell>
          <cell r="AF91">
            <v>0</v>
          </cell>
          <cell r="AG91">
            <v>2</v>
          </cell>
          <cell r="AH91">
            <v>15550</v>
          </cell>
          <cell r="DA91">
            <v>25450</v>
          </cell>
          <cell r="DB91">
            <v>31800</v>
          </cell>
          <cell r="DC91">
            <v>38150</v>
          </cell>
          <cell r="DD91">
            <v>47700</v>
          </cell>
        </row>
        <row r="92">
          <cell r="AB92">
            <v>0</v>
          </cell>
          <cell r="AC92">
            <v>0</v>
          </cell>
          <cell r="AD92">
            <v>0</v>
          </cell>
          <cell r="AE92">
            <v>30</v>
          </cell>
          <cell r="AF92">
            <v>0</v>
          </cell>
          <cell r="AG92">
            <v>2</v>
          </cell>
          <cell r="AH92">
            <v>15550</v>
          </cell>
          <cell r="DA92">
            <v>26600</v>
          </cell>
          <cell r="DB92">
            <v>33250</v>
          </cell>
          <cell r="DC92">
            <v>39900</v>
          </cell>
          <cell r="DD92">
            <v>49850</v>
          </cell>
        </row>
        <row r="93">
          <cell r="AB93">
            <v>0</v>
          </cell>
          <cell r="AC93">
            <v>0</v>
          </cell>
          <cell r="AD93">
            <v>0</v>
          </cell>
          <cell r="AE93">
            <v>30</v>
          </cell>
          <cell r="AF93">
            <v>0</v>
          </cell>
          <cell r="AG93">
            <v>2</v>
          </cell>
          <cell r="AH93">
            <v>16650</v>
          </cell>
          <cell r="DA93">
            <v>27750</v>
          </cell>
          <cell r="DB93">
            <v>34700</v>
          </cell>
          <cell r="DC93">
            <v>41650</v>
          </cell>
          <cell r="DD93">
            <v>52050</v>
          </cell>
        </row>
        <row r="94"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10</v>
          </cell>
          <cell r="AG94">
            <v>2</v>
          </cell>
          <cell r="AH94">
            <v>21500</v>
          </cell>
          <cell r="DA94">
            <v>26500</v>
          </cell>
          <cell r="DB94">
            <v>33150</v>
          </cell>
          <cell r="DC94">
            <v>39750</v>
          </cell>
          <cell r="DD94">
            <v>49700</v>
          </cell>
        </row>
        <row r="95"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10</v>
          </cell>
          <cell r="AG95">
            <v>2</v>
          </cell>
          <cell r="AH95">
            <v>21500</v>
          </cell>
          <cell r="DA95">
            <v>27850</v>
          </cell>
          <cell r="DB95">
            <v>34800</v>
          </cell>
          <cell r="DC95">
            <v>41750</v>
          </cell>
          <cell r="DD95">
            <v>52200</v>
          </cell>
        </row>
        <row r="96"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10</v>
          </cell>
          <cell r="AG96">
            <v>2</v>
          </cell>
          <cell r="AH96">
            <v>21500</v>
          </cell>
          <cell r="DA96">
            <v>29150</v>
          </cell>
          <cell r="DB96">
            <v>36450</v>
          </cell>
          <cell r="DC96">
            <v>43750</v>
          </cell>
          <cell r="DD96">
            <v>54700</v>
          </cell>
        </row>
        <row r="97"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10</v>
          </cell>
          <cell r="AG97">
            <v>2</v>
          </cell>
          <cell r="AH97">
            <v>29550</v>
          </cell>
          <cell r="DA97">
            <v>30500</v>
          </cell>
          <cell r="DB97">
            <v>38100</v>
          </cell>
          <cell r="DC97">
            <v>45750</v>
          </cell>
          <cell r="DD97">
            <v>57200</v>
          </cell>
        </row>
        <row r="98"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10</v>
          </cell>
          <cell r="AG98">
            <v>2</v>
          </cell>
          <cell r="AH98">
            <v>29550</v>
          </cell>
          <cell r="DA98">
            <v>31800</v>
          </cell>
          <cell r="DB98">
            <v>39750</v>
          </cell>
          <cell r="DC98">
            <v>47750</v>
          </cell>
          <cell r="DD98">
            <v>59650</v>
          </cell>
        </row>
        <row r="99"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10</v>
          </cell>
          <cell r="AG99">
            <v>2</v>
          </cell>
          <cell r="AH99">
            <v>29550</v>
          </cell>
          <cell r="DA99">
            <v>29500</v>
          </cell>
          <cell r="DB99">
            <v>36850</v>
          </cell>
          <cell r="DC99">
            <v>44250</v>
          </cell>
          <cell r="DD99">
            <v>55300</v>
          </cell>
        </row>
        <row r="100"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10</v>
          </cell>
          <cell r="AG100">
            <v>2</v>
          </cell>
          <cell r="AH100">
            <v>37600</v>
          </cell>
          <cell r="DA100">
            <v>30950</v>
          </cell>
          <cell r="DB100">
            <v>38700</v>
          </cell>
          <cell r="DC100">
            <v>46450</v>
          </cell>
          <cell r="DD100">
            <v>58050</v>
          </cell>
        </row>
        <row r="101"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10</v>
          </cell>
          <cell r="AG101">
            <v>2</v>
          </cell>
          <cell r="AH101">
            <v>37600</v>
          </cell>
          <cell r="DA101">
            <v>32450</v>
          </cell>
          <cell r="DB101">
            <v>40550</v>
          </cell>
          <cell r="DC101">
            <v>48650</v>
          </cell>
          <cell r="DD101">
            <v>60850</v>
          </cell>
        </row>
        <row r="102"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10</v>
          </cell>
          <cell r="AG102">
            <v>2</v>
          </cell>
          <cell r="AH102">
            <v>40300</v>
          </cell>
          <cell r="DA102">
            <v>33900</v>
          </cell>
          <cell r="DB102">
            <v>42400</v>
          </cell>
          <cell r="DC102">
            <v>50850</v>
          </cell>
          <cell r="DD102">
            <v>63600</v>
          </cell>
        </row>
        <row r="103"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10</v>
          </cell>
          <cell r="AG103">
            <v>2</v>
          </cell>
          <cell r="AH103">
            <v>195400</v>
          </cell>
          <cell r="DA103">
            <v>35400</v>
          </cell>
          <cell r="DB103">
            <v>44250</v>
          </cell>
          <cell r="DC103">
            <v>53100</v>
          </cell>
          <cell r="DD103">
            <v>66350</v>
          </cell>
        </row>
        <row r="104"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10</v>
          </cell>
          <cell r="AG104">
            <v>2</v>
          </cell>
          <cell r="AH104">
            <v>195400</v>
          </cell>
          <cell r="DA104">
            <v>32850</v>
          </cell>
          <cell r="DB104">
            <v>41100</v>
          </cell>
          <cell r="DC104">
            <v>49300</v>
          </cell>
          <cell r="DD104">
            <v>61650</v>
          </cell>
        </row>
        <row r="105"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15</v>
          </cell>
          <cell r="AG105">
            <v>2</v>
          </cell>
          <cell r="AH105">
            <v>195400</v>
          </cell>
          <cell r="DA105">
            <v>34500</v>
          </cell>
          <cell r="DB105">
            <v>43150</v>
          </cell>
          <cell r="DC105">
            <v>51800</v>
          </cell>
          <cell r="DD105">
            <v>64750</v>
          </cell>
        </row>
        <row r="106"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15</v>
          </cell>
          <cell r="AG106">
            <v>2</v>
          </cell>
          <cell r="AH106">
            <v>325650</v>
          </cell>
          <cell r="DA106">
            <v>36150</v>
          </cell>
          <cell r="DB106">
            <v>45200</v>
          </cell>
          <cell r="DC106">
            <v>54250</v>
          </cell>
          <cell r="DD106">
            <v>67800</v>
          </cell>
        </row>
        <row r="107"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15</v>
          </cell>
          <cell r="AG107">
            <v>2</v>
          </cell>
          <cell r="AH107">
            <v>358200</v>
          </cell>
          <cell r="DA107">
            <v>37800</v>
          </cell>
          <cell r="DB107">
            <v>47250</v>
          </cell>
          <cell r="DC107">
            <v>56700</v>
          </cell>
          <cell r="DD107">
            <v>70900</v>
          </cell>
        </row>
        <row r="108"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15</v>
          </cell>
          <cell r="AG108">
            <v>2</v>
          </cell>
          <cell r="AH108">
            <v>358200</v>
          </cell>
          <cell r="DA108">
            <v>39450</v>
          </cell>
          <cell r="DB108">
            <v>49300</v>
          </cell>
          <cell r="DC108">
            <v>59200</v>
          </cell>
          <cell r="DD108">
            <v>74000</v>
          </cell>
        </row>
        <row r="109">
          <cell r="AB109">
            <v>30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1300</v>
          </cell>
          <cell r="DA109">
            <v>35550</v>
          </cell>
          <cell r="DB109">
            <v>44450</v>
          </cell>
          <cell r="DC109">
            <v>53350</v>
          </cell>
          <cell r="DD109">
            <v>66700</v>
          </cell>
        </row>
        <row r="110">
          <cell r="AB110">
            <v>105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1550</v>
          </cell>
          <cell r="DA110">
            <v>37350</v>
          </cell>
          <cell r="DB110">
            <v>46650</v>
          </cell>
          <cell r="DC110">
            <v>56000</v>
          </cell>
          <cell r="DD110">
            <v>70000</v>
          </cell>
        </row>
        <row r="111">
          <cell r="AB111">
            <v>125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1550</v>
          </cell>
          <cell r="DA111">
            <v>39100</v>
          </cell>
          <cell r="DB111">
            <v>48900</v>
          </cell>
          <cell r="DC111">
            <v>58700</v>
          </cell>
          <cell r="DD111">
            <v>73350</v>
          </cell>
        </row>
        <row r="112">
          <cell r="AB112">
            <v>170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1550</v>
          </cell>
          <cell r="DA112">
            <v>40900</v>
          </cell>
          <cell r="DB112">
            <v>51100</v>
          </cell>
          <cell r="DC112">
            <v>61350</v>
          </cell>
          <cell r="DD112">
            <v>76700</v>
          </cell>
        </row>
        <row r="113">
          <cell r="AB113">
            <v>185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1550</v>
          </cell>
          <cell r="DA113">
            <v>42650</v>
          </cell>
          <cell r="DB113">
            <v>53350</v>
          </cell>
          <cell r="DC113">
            <v>64000</v>
          </cell>
          <cell r="DD113">
            <v>80000</v>
          </cell>
        </row>
        <row r="114">
          <cell r="AB114">
            <v>0</v>
          </cell>
          <cell r="AC114">
            <v>35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1900</v>
          </cell>
          <cell r="DA114">
            <v>39650</v>
          </cell>
          <cell r="DB114">
            <v>49550</v>
          </cell>
          <cell r="DC114">
            <v>59500</v>
          </cell>
          <cell r="DD114">
            <v>74350</v>
          </cell>
        </row>
        <row r="115">
          <cell r="AB115">
            <v>0</v>
          </cell>
          <cell r="AC115">
            <v>35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1900</v>
          </cell>
          <cell r="DA115">
            <v>41650</v>
          </cell>
          <cell r="DB115">
            <v>52050</v>
          </cell>
          <cell r="DC115">
            <v>62450</v>
          </cell>
          <cell r="DD115">
            <v>78100</v>
          </cell>
        </row>
        <row r="116">
          <cell r="AB116">
            <v>0</v>
          </cell>
          <cell r="AC116">
            <v>70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2850</v>
          </cell>
          <cell r="DA116">
            <v>43600</v>
          </cell>
          <cell r="DB116">
            <v>54550</v>
          </cell>
          <cell r="DC116">
            <v>65450</v>
          </cell>
          <cell r="DD116">
            <v>81800</v>
          </cell>
        </row>
        <row r="117">
          <cell r="AB117">
            <v>0</v>
          </cell>
          <cell r="AC117">
            <v>70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2850</v>
          </cell>
          <cell r="DA117">
            <v>45600</v>
          </cell>
          <cell r="DB117">
            <v>57000</v>
          </cell>
          <cell r="DC117">
            <v>68400</v>
          </cell>
          <cell r="DD117">
            <v>85500</v>
          </cell>
        </row>
        <row r="118">
          <cell r="AB118">
            <v>0</v>
          </cell>
          <cell r="AC118">
            <v>105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4750</v>
          </cell>
          <cell r="DA118">
            <v>47600</v>
          </cell>
          <cell r="DB118">
            <v>59500</v>
          </cell>
          <cell r="DC118">
            <v>71400</v>
          </cell>
          <cell r="DD118">
            <v>89250</v>
          </cell>
        </row>
        <row r="119">
          <cell r="AB119">
            <v>0</v>
          </cell>
          <cell r="AC119">
            <v>105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4750</v>
          </cell>
          <cell r="DA119">
            <v>43000</v>
          </cell>
          <cell r="DB119">
            <v>53800</v>
          </cell>
          <cell r="DC119">
            <v>64550</v>
          </cell>
          <cell r="DD119">
            <v>80700</v>
          </cell>
        </row>
        <row r="120">
          <cell r="AB120">
            <v>0</v>
          </cell>
          <cell r="AC120">
            <v>140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4100</v>
          </cell>
          <cell r="DA120">
            <v>45150</v>
          </cell>
          <cell r="DB120">
            <v>56450</v>
          </cell>
          <cell r="DC120">
            <v>67750</v>
          </cell>
          <cell r="DD120">
            <v>84700</v>
          </cell>
        </row>
        <row r="121">
          <cell r="AB121">
            <v>0</v>
          </cell>
          <cell r="AC121">
            <v>140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4100</v>
          </cell>
          <cell r="DA121">
            <v>47350</v>
          </cell>
          <cell r="DB121">
            <v>59150</v>
          </cell>
          <cell r="DC121">
            <v>71000</v>
          </cell>
          <cell r="DD121">
            <v>88750</v>
          </cell>
        </row>
        <row r="122">
          <cell r="AB122">
            <v>0</v>
          </cell>
          <cell r="AC122">
            <v>0</v>
          </cell>
          <cell r="AD122">
            <v>30</v>
          </cell>
          <cell r="AE122">
            <v>0</v>
          </cell>
          <cell r="AF122">
            <v>0</v>
          </cell>
          <cell r="AG122">
            <v>0</v>
          </cell>
          <cell r="AH122">
            <v>4500</v>
          </cell>
          <cell r="DA122">
            <v>49500</v>
          </cell>
          <cell r="DB122">
            <v>61850</v>
          </cell>
          <cell r="DC122">
            <v>74250</v>
          </cell>
          <cell r="DD122">
            <v>92800</v>
          </cell>
        </row>
        <row r="123">
          <cell r="AB123">
            <v>0</v>
          </cell>
          <cell r="AC123">
            <v>0</v>
          </cell>
          <cell r="AD123">
            <v>30</v>
          </cell>
          <cell r="AE123">
            <v>0</v>
          </cell>
          <cell r="AF123">
            <v>0</v>
          </cell>
          <cell r="AG123">
            <v>0</v>
          </cell>
          <cell r="AH123">
            <v>4900</v>
          </cell>
          <cell r="DA123">
            <v>51650</v>
          </cell>
          <cell r="DB123">
            <v>64550</v>
          </cell>
          <cell r="DC123">
            <v>77450</v>
          </cell>
          <cell r="DD123">
            <v>96850</v>
          </cell>
        </row>
        <row r="124">
          <cell r="AB124">
            <v>0</v>
          </cell>
          <cell r="AC124">
            <v>0</v>
          </cell>
          <cell r="AD124">
            <v>30</v>
          </cell>
          <cell r="AE124">
            <v>0</v>
          </cell>
          <cell r="AF124">
            <v>0</v>
          </cell>
          <cell r="AG124">
            <v>0</v>
          </cell>
          <cell r="AH124">
            <v>4900</v>
          </cell>
          <cell r="DA124">
            <v>49650</v>
          </cell>
          <cell r="DB124">
            <v>62100</v>
          </cell>
          <cell r="DC124">
            <v>74500</v>
          </cell>
          <cell r="DD124">
            <v>93150</v>
          </cell>
        </row>
        <row r="125">
          <cell r="AB125">
            <v>0</v>
          </cell>
          <cell r="AC125">
            <v>0</v>
          </cell>
          <cell r="AD125">
            <v>55</v>
          </cell>
          <cell r="AE125">
            <v>0</v>
          </cell>
          <cell r="AF125">
            <v>0</v>
          </cell>
          <cell r="AG125">
            <v>0</v>
          </cell>
          <cell r="AH125">
            <v>6150</v>
          </cell>
          <cell r="DA125">
            <v>52150</v>
          </cell>
          <cell r="DB125">
            <v>65200</v>
          </cell>
          <cell r="DC125">
            <v>78250</v>
          </cell>
          <cell r="DD125">
            <v>97800</v>
          </cell>
        </row>
        <row r="126">
          <cell r="AB126">
            <v>0</v>
          </cell>
          <cell r="AC126">
            <v>0</v>
          </cell>
          <cell r="AD126">
            <v>55</v>
          </cell>
          <cell r="AE126">
            <v>0</v>
          </cell>
          <cell r="AF126">
            <v>0</v>
          </cell>
          <cell r="AG126">
            <v>0</v>
          </cell>
          <cell r="AH126">
            <v>6150</v>
          </cell>
          <cell r="DA126">
            <v>54650</v>
          </cell>
          <cell r="DB126">
            <v>68300</v>
          </cell>
          <cell r="DC126">
            <v>81950</v>
          </cell>
          <cell r="DD126">
            <v>102450</v>
          </cell>
        </row>
        <row r="127">
          <cell r="AB127">
            <v>0</v>
          </cell>
          <cell r="AC127">
            <v>0</v>
          </cell>
          <cell r="AD127">
            <v>55</v>
          </cell>
          <cell r="AE127">
            <v>0</v>
          </cell>
          <cell r="AF127">
            <v>0</v>
          </cell>
          <cell r="AG127">
            <v>0</v>
          </cell>
          <cell r="AH127">
            <v>6150</v>
          </cell>
          <cell r="DA127">
            <v>57100</v>
          </cell>
          <cell r="DB127">
            <v>71400</v>
          </cell>
          <cell r="DC127">
            <v>85700</v>
          </cell>
          <cell r="DD127">
            <v>107150</v>
          </cell>
        </row>
        <row r="128">
          <cell r="AB128">
            <v>0</v>
          </cell>
          <cell r="AC128">
            <v>0</v>
          </cell>
          <cell r="AD128">
            <v>85</v>
          </cell>
          <cell r="AE128">
            <v>0</v>
          </cell>
          <cell r="AF128">
            <v>0</v>
          </cell>
          <cell r="AG128">
            <v>0</v>
          </cell>
          <cell r="AH128">
            <v>7550</v>
          </cell>
          <cell r="DA128">
            <v>59600</v>
          </cell>
          <cell r="DB128">
            <v>74500</v>
          </cell>
          <cell r="DC128">
            <v>89450</v>
          </cell>
          <cell r="DD128">
            <v>111800</v>
          </cell>
        </row>
        <row r="129">
          <cell r="AB129">
            <v>0</v>
          </cell>
          <cell r="AC129">
            <v>0</v>
          </cell>
          <cell r="AD129">
            <v>85</v>
          </cell>
          <cell r="AE129">
            <v>0</v>
          </cell>
          <cell r="AF129">
            <v>0</v>
          </cell>
          <cell r="AG129">
            <v>0</v>
          </cell>
          <cell r="AH129">
            <v>7550</v>
          </cell>
          <cell r="DA129">
            <v>59800</v>
          </cell>
          <cell r="DB129">
            <v>74750</v>
          </cell>
          <cell r="DC129">
            <v>89700</v>
          </cell>
          <cell r="DD129">
            <v>112150</v>
          </cell>
        </row>
        <row r="130">
          <cell r="AB130">
            <v>0</v>
          </cell>
          <cell r="AC130">
            <v>0</v>
          </cell>
          <cell r="AD130">
            <v>85</v>
          </cell>
          <cell r="AE130">
            <v>0</v>
          </cell>
          <cell r="AF130">
            <v>0</v>
          </cell>
          <cell r="AG130">
            <v>0</v>
          </cell>
          <cell r="AH130">
            <v>7550</v>
          </cell>
          <cell r="DA130">
            <v>62800</v>
          </cell>
          <cell r="DB130">
            <v>78500</v>
          </cell>
          <cell r="DC130">
            <v>94200</v>
          </cell>
          <cell r="DD130">
            <v>117750</v>
          </cell>
        </row>
        <row r="131">
          <cell r="AB131">
            <v>0</v>
          </cell>
          <cell r="AC131">
            <v>0</v>
          </cell>
          <cell r="AD131">
            <v>0</v>
          </cell>
          <cell r="AE131">
            <v>25</v>
          </cell>
          <cell r="AF131">
            <v>0</v>
          </cell>
          <cell r="AG131">
            <v>0</v>
          </cell>
          <cell r="AH131">
            <v>10350</v>
          </cell>
          <cell r="DA131">
            <v>65800</v>
          </cell>
          <cell r="DB131">
            <v>82250</v>
          </cell>
          <cell r="DC131">
            <v>98700</v>
          </cell>
          <cell r="DD131">
            <v>123350</v>
          </cell>
        </row>
        <row r="132">
          <cell r="AB132">
            <v>0</v>
          </cell>
          <cell r="AC132">
            <v>0</v>
          </cell>
          <cell r="AD132">
            <v>0</v>
          </cell>
          <cell r="AE132">
            <v>25</v>
          </cell>
          <cell r="AF132">
            <v>0</v>
          </cell>
          <cell r="AG132">
            <v>0</v>
          </cell>
          <cell r="AH132">
            <v>10350</v>
          </cell>
          <cell r="DA132">
            <v>68750</v>
          </cell>
          <cell r="DB132">
            <v>85950</v>
          </cell>
          <cell r="DC132">
            <v>103150</v>
          </cell>
          <cell r="DD132">
            <v>128950</v>
          </cell>
        </row>
        <row r="133">
          <cell r="AB133">
            <v>0</v>
          </cell>
          <cell r="AC133">
            <v>0</v>
          </cell>
          <cell r="AD133">
            <v>0</v>
          </cell>
          <cell r="AE133">
            <v>25</v>
          </cell>
          <cell r="AF133">
            <v>0</v>
          </cell>
          <cell r="AG133">
            <v>0</v>
          </cell>
          <cell r="AH133">
            <v>11300</v>
          </cell>
          <cell r="DA133">
            <v>71750</v>
          </cell>
          <cell r="DB133">
            <v>89700</v>
          </cell>
          <cell r="DC133">
            <v>107650</v>
          </cell>
          <cell r="DD133">
            <v>134550</v>
          </cell>
        </row>
        <row r="134">
          <cell r="AB134">
            <v>0</v>
          </cell>
          <cell r="AC134">
            <v>0</v>
          </cell>
          <cell r="AD134">
            <v>0</v>
          </cell>
          <cell r="AE134">
            <v>30</v>
          </cell>
          <cell r="AF134">
            <v>0</v>
          </cell>
          <cell r="AG134">
            <v>0</v>
          </cell>
          <cell r="AH134">
            <v>13150</v>
          </cell>
          <cell r="DA134">
            <v>73850</v>
          </cell>
          <cell r="DB134">
            <v>92350</v>
          </cell>
          <cell r="DC134">
            <v>110800</v>
          </cell>
          <cell r="DD134">
            <v>138500</v>
          </cell>
        </row>
        <row r="135">
          <cell r="AB135">
            <v>0</v>
          </cell>
          <cell r="AC135">
            <v>0</v>
          </cell>
          <cell r="AD135">
            <v>0</v>
          </cell>
          <cell r="AE135">
            <v>30</v>
          </cell>
          <cell r="AF135">
            <v>0</v>
          </cell>
          <cell r="AG135">
            <v>0</v>
          </cell>
          <cell r="AH135">
            <v>13150</v>
          </cell>
          <cell r="DA135">
            <v>77550</v>
          </cell>
          <cell r="DB135">
            <v>96950</v>
          </cell>
          <cell r="DC135">
            <v>116350</v>
          </cell>
          <cell r="DD135">
            <v>145450</v>
          </cell>
        </row>
        <row r="136">
          <cell r="AB136">
            <v>0</v>
          </cell>
          <cell r="AC136">
            <v>0</v>
          </cell>
          <cell r="AD136">
            <v>0</v>
          </cell>
          <cell r="AE136">
            <v>30</v>
          </cell>
          <cell r="AF136">
            <v>0</v>
          </cell>
          <cell r="AG136">
            <v>0</v>
          </cell>
          <cell r="AH136">
            <v>13150</v>
          </cell>
          <cell r="DA136">
            <v>81250</v>
          </cell>
          <cell r="DB136">
            <v>101600</v>
          </cell>
          <cell r="DC136">
            <v>121900</v>
          </cell>
          <cell r="DD136">
            <v>152400</v>
          </cell>
        </row>
        <row r="137">
          <cell r="AB137">
            <v>0</v>
          </cell>
          <cell r="AC137">
            <v>0</v>
          </cell>
          <cell r="AD137">
            <v>0</v>
          </cell>
          <cell r="AE137">
            <v>30</v>
          </cell>
          <cell r="AF137">
            <v>0</v>
          </cell>
          <cell r="AG137">
            <v>0</v>
          </cell>
          <cell r="AH137">
            <v>13350</v>
          </cell>
          <cell r="DA137">
            <v>84950</v>
          </cell>
          <cell r="DB137">
            <v>106200</v>
          </cell>
          <cell r="DC137">
            <v>127450</v>
          </cell>
          <cell r="DD137">
            <v>159300</v>
          </cell>
        </row>
        <row r="138">
          <cell r="AB138">
            <v>0</v>
          </cell>
          <cell r="AC138">
            <v>0</v>
          </cell>
          <cell r="AD138">
            <v>0</v>
          </cell>
          <cell r="AE138">
            <v>30</v>
          </cell>
          <cell r="AF138">
            <v>0</v>
          </cell>
          <cell r="AG138">
            <v>0</v>
          </cell>
          <cell r="AH138">
            <v>13350</v>
          </cell>
          <cell r="DA138">
            <v>88650</v>
          </cell>
          <cell r="DB138">
            <v>110800</v>
          </cell>
          <cell r="DC138">
            <v>133000</v>
          </cell>
          <cell r="DD138">
            <v>166250</v>
          </cell>
        </row>
        <row r="139">
          <cell r="AB139">
            <v>0</v>
          </cell>
          <cell r="AC139">
            <v>0</v>
          </cell>
          <cell r="AD139">
            <v>0</v>
          </cell>
          <cell r="AE139">
            <v>30</v>
          </cell>
          <cell r="AF139">
            <v>0</v>
          </cell>
          <cell r="AG139">
            <v>0</v>
          </cell>
          <cell r="AH139">
            <v>13350</v>
          </cell>
          <cell r="DA139">
            <v>92700</v>
          </cell>
          <cell r="DB139">
            <v>115850</v>
          </cell>
          <cell r="DC139">
            <v>139050</v>
          </cell>
          <cell r="DD139">
            <v>173800</v>
          </cell>
        </row>
        <row r="140">
          <cell r="AB140">
            <v>0</v>
          </cell>
          <cell r="AC140">
            <v>0</v>
          </cell>
          <cell r="AD140">
            <v>0</v>
          </cell>
          <cell r="AE140">
            <v>30</v>
          </cell>
          <cell r="AF140">
            <v>0</v>
          </cell>
          <cell r="AG140">
            <v>3</v>
          </cell>
          <cell r="AH140">
            <v>18350</v>
          </cell>
          <cell r="DA140">
            <v>97300</v>
          </cell>
          <cell r="DB140">
            <v>121650</v>
          </cell>
          <cell r="DC140">
            <v>146000</v>
          </cell>
          <cell r="DD140">
            <v>182500</v>
          </cell>
        </row>
        <row r="141">
          <cell r="AB141">
            <v>0</v>
          </cell>
          <cell r="AC141">
            <v>0</v>
          </cell>
          <cell r="AD141">
            <v>0</v>
          </cell>
          <cell r="AE141">
            <v>30</v>
          </cell>
          <cell r="AF141">
            <v>0</v>
          </cell>
          <cell r="AG141">
            <v>3</v>
          </cell>
          <cell r="AH141">
            <v>18350</v>
          </cell>
          <cell r="DA141">
            <v>101950</v>
          </cell>
          <cell r="DB141">
            <v>127450</v>
          </cell>
          <cell r="DC141">
            <v>152950</v>
          </cell>
          <cell r="DD141">
            <v>191200</v>
          </cell>
        </row>
        <row r="142">
          <cell r="AB142">
            <v>0</v>
          </cell>
          <cell r="AC142">
            <v>0</v>
          </cell>
          <cell r="AD142">
            <v>0</v>
          </cell>
          <cell r="AE142">
            <v>35</v>
          </cell>
          <cell r="AF142">
            <v>0</v>
          </cell>
          <cell r="AG142">
            <v>3</v>
          </cell>
          <cell r="AH142">
            <v>18350</v>
          </cell>
          <cell r="DA142">
            <v>106600</v>
          </cell>
          <cell r="DB142">
            <v>133250</v>
          </cell>
          <cell r="DC142">
            <v>159900</v>
          </cell>
          <cell r="DD142">
            <v>199900</v>
          </cell>
        </row>
        <row r="143">
          <cell r="AB143">
            <v>0</v>
          </cell>
          <cell r="AC143">
            <v>0</v>
          </cell>
          <cell r="AD143">
            <v>0</v>
          </cell>
          <cell r="AE143">
            <v>35</v>
          </cell>
          <cell r="AF143">
            <v>0</v>
          </cell>
          <cell r="AG143">
            <v>3</v>
          </cell>
          <cell r="AH143">
            <v>23350</v>
          </cell>
          <cell r="DA143">
            <v>111250</v>
          </cell>
          <cell r="DB143">
            <v>139050</v>
          </cell>
          <cell r="DC143">
            <v>166850</v>
          </cell>
          <cell r="DD143">
            <v>208600</v>
          </cell>
        </row>
        <row r="144">
          <cell r="AB144">
            <v>0</v>
          </cell>
          <cell r="AC144">
            <v>0</v>
          </cell>
          <cell r="AD144">
            <v>0</v>
          </cell>
          <cell r="AE144">
            <v>35</v>
          </cell>
          <cell r="AF144">
            <v>0</v>
          </cell>
          <cell r="AG144">
            <v>3</v>
          </cell>
          <cell r="AH144">
            <v>23350</v>
          </cell>
          <cell r="DA144">
            <v>116850</v>
          </cell>
          <cell r="DB144">
            <v>146050</v>
          </cell>
          <cell r="DC144">
            <v>175300</v>
          </cell>
          <cell r="DD144">
            <v>219100</v>
          </cell>
        </row>
        <row r="145">
          <cell r="AB145">
            <v>0</v>
          </cell>
          <cell r="AC145">
            <v>0</v>
          </cell>
          <cell r="AD145">
            <v>0</v>
          </cell>
          <cell r="AE145">
            <v>35</v>
          </cell>
          <cell r="AF145">
            <v>0</v>
          </cell>
          <cell r="AG145">
            <v>3</v>
          </cell>
          <cell r="AH145">
            <v>25000</v>
          </cell>
          <cell r="DA145">
            <v>122700</v>
          </cell>
          <cell r="DB145">
            <v>153350</v>
          </cell>
          <cell r="DC145">
            <v>184050</v>
          </cell>
          <cell r="DD145">
            <v>230050</v>
          </cell>
        </row>
        <row r="146"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10</v>
          </cell>
          <cell r="AG146">
            <v>3</v>
          </cell>
          <cell r="AH146">
            <v>32250</v>
          </cell>
          <cell r="DA146">
            <v>128550</v>
          </cell>
          <cell r="DB146">
            <v>160700</v>
          </cell>
          <cell r="DC146">
            <v>192800</v>
          </cell>
          <cell r="DD146">
            <v>241050</v>
          </cell>
        </row>
        <row r="147"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10</v>
          </cell>
          <cell r="AG147">
            <v>3</v>
          </cell>
          <cell r="AH147">
            <v>32250</v>
          </cell>
          <cell r="DA147">
            <v>134400</v>
          </cell>
          <cell r="DB147">
            <v>168000</v>
          </cell>
          <cell r="DC147">
            <v>201600</v>
          </cell>
          <cell r="DD147">
            <v>252000</v>
          </cell>
        </row>
        <row r="148"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10</v>
          </cell>
          <cell r="AG148">
            <v>3</v>
          </cell>
          <cell r="AH148">
            <v>32250</v>
          </cell>
          <cell r="DA148">
            <v>140200</v>
          </cell>
          <cell r="DB148">
            <v>175300</v>
          </cell>
          <cell r="DC148">
            <v>210350</v>
          </cell>
          <cell r="DD148">
            <v>262950</v>
          </cell>
        </row>
        <row r="149"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10</v>
          </cell>
          <cell r="AG149">
            <v>3</v>
          </cell>
          <cell r="AH149">
            <v>44300</v>
          </cell>
          <cell r="DA149">
            <v>139800</v>
          </cell>
          <cell r="DB149">
            <v>174750</v>
          </cell>
          <cell r="DC149">
            <v>209700</v>
          </cell>
          <cell r="DD149">
            <v>262150</v>
          </cell>
        </row>
        <row r="150"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10</v>
          </cell>
          <cell r="AG150">
            <v>3</v>
          </cell>
          <cell r="AH150">
            <v>44300</v>
          </cell>
          <cell r="DA150">
            <v>146800</v>
          </cell>
          <cell r="DB150">
            <v>183500</v>
          </cell>
          <cell r="DC150">
            <v>220200</v>
          </cell>
          <cell r="DD150">
            <v>275250</v>
          </cell>
        </row>
        <row r="151"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10</v>
          </cell>
          <cell r="AG151">
            <v>3</v>
          </cell>
          <cell r="AH151">
            <v>44300</v>
          </cell>
          <cell r="DA151">
            <v>153800</v>
          </cell>
          <cell r="DB151">
            <v>192250</v>
          </cell>
          <cell r="DC151">
            <v>230700</v>
          </cell>
          <cell r="DD151">
            <v>288350</v>
          </cell>
        </row>
        <row r="152"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15</v>
          </cell>
          <cell r="AG152">
            <v>3</v>
          </cell>
          <cell r="AH152">
            <v>56400</v>
          </cell>
          <cell r="DA152">
            <v>160750</v>
          </cell>
          <cell r="DB152">
            <v>200950</v>
          </cell>
          <cell r="DC152">
            <v>241150</v>
          </cell>
          <cell r="DD152">
            <v>301450</v>
          </cell>
        </row>
        <row r="153"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15</v>
          </cell>
          <cell r="AG153">
            <v>3</v>
          </cell>
          <cell r="AH153">
            <v>56400</v>
          </cell>
          <cell r="DA153">
            <v>167750</v>
          </cell>
          <cell r="DB153">
            <v>209700</v>
          </cell>
          <cell r="DC153">
            <v>251650</v>
          </cell>
          <cell r="DD153">
            <v>314550</v>
          </cell>
        </row>
        <row r="154"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15</v>
          </cell>
          <cell r="AG154">
            <v>3</v>
          </cell>
          <cell r="AH154">
            <v>60450</v>
          </cell>
          <cell r="DA154">
            <v>279600</v>
          </cell>
          <cell r="DB154">
            <v>349500</v>
          </cell>
          <cell r="DC154">
            <v>419450</v>
          </cell>
          <cell r="DD154">
            <v>524300</v>
          </cell>
        </row>
        <row r="155"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15</v>
          </cell>
          <cell r="AG155">
            <v>3</v>
          </cell>
          <cell r="AH155">
            <v>293050</v>
          </cell>
        </row>
        <row r="156"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15</v>
          </cell>
          <cell r="AG156">
            <v>3</v>
          </cell>
          <cell r="AH156">
            <v>293050</v>
          </cell>
        </row>
        <row r="157"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15</v>
          </cell>
          <cell r="AG157">
            <v>3</v>
          </cell>
          <cell r="AH157">
            <v>293050</v>
          </cell>
        </row>
        <row r="158"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15</v>
          </cell>
          <cell r="AG158">
            <v>3</v>
          </cell>
          <cell r="AH158">
            <v>488450</v>
          </cell>
        </row>
        <row r="159"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15</v>
          </cell>
          <cell r="AG159">
            <v>3</v>
          </cell>
          <cell r="AH159">
            <v>537300</v>
          </cell>
        </row>
        <row r="160"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15</v>
          </cell>
          <cell r="AG160">
            <v>3</v>
          </cell>
          <cell r="AH160">
            <v>537300</v>
          </cell>
        </row>
        <row r="161">
          <cell r="AB161">
            <v>40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1750</v>
          </cell>
        </row>
        <row r="162">
          <cell r="AB162">
            <v>130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2100</v>
          </cell>
        </row>
        <row r="163">
          <cell r="AB163">
            <v>155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2100</v>
          </cell>
        </row>
        <row r="164">
          <cell r="AB164">
            <v>215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2100</v>
          </cell>
        </row>
        <row r="165">
          <cell r="AB165">
            <v>230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2100</v>
          </cell>
        </row>
        <row r="166">
          <cell r="AB166">
            <v>0</v>
          </cell>
          <cell r="AC166">
            <v>45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2550</v>
          </cell>
        </row>
        <row r="167">
          <cell r="AB167">
            <v>0</v>
          </cell>
          <cell r="AC167">
            <v>45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2550</v>
          </cell>
        </row>
        <row r="168">
          <cell r="AB168">
            <v>0</v>
          </cell>
          <cell r="AC168">
            <v>85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3800</v>
          </cell>
        </row>
        <row r="169">
          <cell r="AB169">
            <v>0</v>
          </cell>
          <cell r="AC169">
            <v>85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3800</v>
          </cell>
        </row>
        <row r="170">
          <cell r="AB170">
            <v>0</v>
          </cell>
          <cell r="AC170">
            <v>130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6350</v>
          </cell>
        </row>
        <row r="171">
          <cell r="AB171">
            <v>0</v>
          </cell>
          <cell r="AC171">
            <v>130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6350</v>
          </cell>
        </row>
        <row r="172">
          <cell r="AB172">
            <v>0</v>
          </cell>
          <cell r="AC172">
            <v>175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5450</v>
          </cell>
        </row>
        <row r="173">
          <cell r="AB173">
            <v>0</v>
          </cell>
          <cell r="AC173">
            <v>175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5450</v>
          </cell>
        </row>
        <row r="174">
          <cell r="AB174">
            <v>0</v>
          </cell>
          <cell r="AC174">
            <v>0</v>
          </cell>
          <cell r="AD174">
            <v>35</v>
          </cell>
          <cell r="AE174">
            <v>0</v>
          </cell>
          <cell r="AF174">
            <v>0</v>
          </cell>
          <cell r="AG174">
            <v>0</v>
          </cell>
          <cell r="AH174">
            <v>6000</v>
          </cell>
        </row>
        <row r="175">
          <cell r="AB175">
            <v>0</v>
          </cell>
          <cell r="AC175">
            <v>0</v>
          </cell>
          <cell r="AD175">
            <v>35</v>
          </cell>
          <cell r="AE175">
            <v>0</v>
          </cell>
          <cell r="AF175">
            <v>0</v>
          </cell>
          <cell r="AG175">
            <v>0</v>
          </cell>
          <cell r="AH175">
            <v>6550</v>
          </cell>
        </row>
        <row r="176">
          <cell r="AB176">
            <v>0</v>
          </cell>
          <cell r="AC176">
            <v>0</v>
          </cell>
          <cell r="AD176">
            <v>35</v>
          </cell>
          <cell r="AE176">
            <v>0</v>
          </cell>
          <cell r="AF176">
            <v>0</v>
          </cell>
          <cell r="AG176">
            <v>0</v>
          </cell>
          <cell r="AH176">
            <v>6550</v>
          </cell>
        </row>
        <row r="177">
          <cell r="AB177">
            <v>0</v>
          </cell>
          <cell r="AC177">
            <v>0</v>
          </cell>
          <cell r="AD177">
            <v>70</v>
          </cell>
          <cell r="AE177">
            <v>0</v>
          </cell>
          <cell r="AF177">
            <v>0</v>
          </cell>
          <cell r="AG177">
            <v>0</v>
          </cell>
          <cell r="AH177">
            <v>8200</v>
          </cell>
        </row>
        <row r="178">
          <cell r="AB178">
            <v>0</v>
          </cell>
          <cell r="AC178">
            <v>0</v>
          </cell>
          <cell r="AD178">
            <v>70</v>
          </cell>
          <cell r="AE178">
            <v>0</v>
          </cell>
          <cell r="AF178">
            <v>0</v>
          </cell>
          <cell r="AG178">
            <v>0</v>
          </cell>
          <cell r="AH178">
            <v>8200</v>
          </cell>
        </row>
        <row r="179">
          <cell r="AB179">
            <v>0</v>
          </cell>
          <cell r="AC179">
            <v>0</v>
          </cell>
          <cell r="AD179">
            <v>70</v>
          </cell>
          <cell r="AE179">
            <v>0</v>
          </cell>
          <cell r="AF179">
            <v>0</v>
          </cell>
          <cell r="AG179">
            <v>0</v>
          </cell>
          <cell r="AH179">
            <v>8200</v>
          </cell>
        </row>
        <row r="180">
          <cell r="AB180">
            <v>0</v>
          </cell>
          <cell r="AC180">
            <v>0</v>
          </cell>
          <cell r="AD180">
            <v>105</v>
          </cell>
          <cell r="AE180">
            <v>0</v>
          </cell>
          <cell r="AF180">
            <v>0</v>
          </cell>
          <cell r="AG180">
            <v>0</v>
          </cell>
          <cell r="AH180">
            <v>10050</v>
          </cell>
        </row>
        <row r="181">
          <cell r="AB181">
            <v>0</v>
          </cell>
          <cell r="AC181">
            <v>0</v>
          </cell>
          <cell r="AD181">
            <v>105</v>
          </cell>
          <cell r="AE181">
            <v>0</v>
          </cell>
          <cell r="AF181">
            <v>0</v>
          </cell>
          <cell r="AG181">
            <v>0</v>
          </cell>
          <cell r="AH181">
            <v>10050</v>
          </cell>
        </row>
        <row r="182">
          <cell r="AB182">
            <v>0</v>
          </cell>
          <cell r="AC182">
            <v>0</v>
          </cell>
          <cell r="AD182">
            <v>105</v>
          </cell>
          <cell r="AE182">
            <v>0</v>
          </cell>
          <cell r="AF182">
            <v>0</v>
          </cell>
          <cell r="AG182">
            <v>0</v>
          </cell>
          <cell r="AH182">
            <v>10050</v>
          </cell>
        </row>
        <row r="183">
          <cell r="AB183">
            <v>0</v>
          </cell>
          <cell r="AC183">
            <v>0</v>
          </cell>
          <cell r="AD183">
            <v>0</v>
          </cell>
          <cell r="AE183">
            <v>30</v>
          </cell>
          <cell r="AF183">
            <v>0</v>
          </cell>
          <cell r="AG183">
            <v>0</v>
          </cell>
          <cell r="AH183">
            <v>13800</v>
          </cell>
        </row>
        <row r="184">
          <cell r="AB184">
            <v>0</v>
          </cell>
          <cell r="AC184">
            <v>0</v>
          </cell>
          <cell r="AD184">
            <v>0</v>
          </cell>
          <cell r="AE184">
            <v>30</v>
          </cell>
          <cell r="AF184">
            <v>0</v>
          </cell>
          <cell r="AG184">
            <v>0</v>
          </cell>
          <cell r="AH184">
            <v>13800</v>
          </cell>
        </row>
        <row r="185">
          <cell r="AB185">
            <v>0</v>
          </cell>
          <cell r="AC185">
            <v>0</v>
          </cell>
          <cell r="AD185">
            <v>0</v>
          </cell>
          <cell r="AE185">
            <v>30</v>
          </cell>
          <cell r="AF185">
            <v>0</v>
          </cell>
          <cell r="AG185">
            <v>0</v>
          </cell>
          <cell r="AH185">
            <v>15050</v>
          </cell>
        </row>
        <row r="186">
          <cell r="AB186">
            <v>0</v>
          </cell>
          <cell r="AC186">
            <v>0</v>
          </cell>
          <cell r="AD186">
            <v>0</v>
          </cell>
          <cell r="AE186">
            <v>35</v>
          </cell>
          <cell r="AF186">
            <v>0</v>
          </cell>
          <cell r="AG186">
            <v>0</v>
          </cell>
          <cell r="AH186">
            <v>17550</v>
          </cell>
        </row>
        <row r="187">
          <cell r="AB187">
            <v>0</v>
          </cell>
          <cell r="AC187">
            <v>0</v>
          </cell>
          <cell r="AD187">
            <v>0</v>
          </cell>
          <cell r="AE187">
            <v>35</v>
          </cell>
          <cell r="AF187">
            <v>0</v>
          </cell>
          <cell r="AG187">
            <v>0</v>
          </cell>
          <cell r="AH187">
            <v>17550</v>
          </cell>
        </row>
        <row r="188">
          <cell r="AB188">
            <v>0</v>
          </cell>
          <cell r="AC188">
            <v>0</v>
          </cell>
          <cell r="AD188">
            <v>0</v>
          </cell>
          <cell r="AE188">
            <v>35</v>
          </cell>
          <cell r="AF188">
            <v>0</v>
          </cell>
          <cell r="AG188">
            <v>0</v>
          </cell>
          <cell r="AH188">
            <v>17550</v>
          </cell>
        </row>
        <row r="189">
          <cell r="AB189">
            <v>0</v>
          </cell>
          <cell r="AC189">
            <v>0</v>
          </cell>
          <cell r="AD189">
            <v>0</v>
          </cell>
          <cell r="AE189">
            <v>40</v>
          </cell>
          <cell r="AF189">
            <v>0</v>
          </cell>
          <cell r="AG189">
            <v>0</v>
          </cell>
          <cell r="AH189">
            <v>17800</v>
          </cell>
        </row>
        <row r="190">
          <cell r="AB190">
            <v>0</v>
          </cell>
          <cell r="AC190">
            <v>0</v>
          </cell>
          <cell r="AD190">
            <v>0</v>
          </cell>
          <cell r="AE190">
            <v>40</v>
          </cell>
          <cell r="AF190">
            <v>0</v>
          </cell>
          <cell r="AG190">
            <v>0</v>
          </cell>
          <cell r="AH190">
            <v>17800</v>
          </cell>
        </row>
        <row r="191">
          <cell r="AB191">
            <v>0</v>
          </cell>
          <cell r="AC191">
            <v>0</v>
          </cell>
          <cell r="AD191">
            <v>0</v>
          </cell>
          <cell r="AE191">
            <v>40</v>
          </cell>
          <cell r="AF191">
            <v>0</v>
          </cell>
          <cell r="AG191">
            <v>0</v>
          </cell>
          <cell r="AH191">
            <v>17800</v>
          </cell>
        </row>
        <row r="192">
          <cell r="AB192">
            <v>0</v>
          </cell>
          <cell r="AC192">
            <v>0</v>
          </cell>
          <cell r="AD192">
            <v>0</v>
          </cell>
          <cell r="AE192">
            <v>40</v>
          </cell>
          <cell r="AF192">
            <v>0</v>
          </cell>
          <cell r="AG192">
            <v>3</v>
          </cell>
          <cell r="AH192">
            <v>24450</v>
          </cell>
        </row>
        <row r="193">
          <cell r="AB193">
            <v>0</v>
          </cell>
          <cell r="AC193">
            <v>0</v>
          </cell>
          <cell r="AD193">
            <v>0</v>
          </cell>
          <cell r="AE193">
            <v>40</v>
          </cell>
          <cell r="AF193">
            <v>0</v>
          </cell>
          <cell r="AG193">
            <v>3</v>
          </cell>
          <cell r="AH193">
            <v>24450</v>
          </cell>
        </row>
        <row r="194">
          <cell r="AB194">
            <v>0</v>
          </cell>
          <cell r="AC194">
            <v>0</v>
          </cell>
          <cell r="AD194">
            <v>0</v>
          </cell>
          <cell r="AE194">
            <v>45</v>
          </cell>
          <cell r="AF194">
            <v>0</v>
          </cell>
          <cell r="AG194">
            <v>3</v>
          </cell>
          <cell r="AH194">
            <v>24450</v>
          </cell>
        </row>
        <row r="195">
          <cell r="AB195">
            <v>0</v>
          </cell>
          <cell r="AC195">
            <v>0</v>
          </cell>
          <cell r="AD195">
            <v>0</v>
          </cell>
          <cell r="AE195">
            <v>45</v>
          </cell>
          <cell r="AF195">
            <v>0</v>
          </cell>
          <cell r="AG195">
            <v>3</v>
          </cell>
          <cell r="AH195">
            <v>31100</v>
          </cell>
        </row>
        <row r="196">
          <cell r="AB196">
            <v>0</v>
          </cell>
          <cell r="AC196">
            <v>0</v>
          </cell>
          <cell r="AD196">
            <v>0</v>
          </cell>
          <cell r="AE196">
            <v>45</v>
          </cell>
          <cell r="AF196">
            <v>0</v>
          </cell>
          <cell r="AG196">
            <v>3</v>
          </cell>
          <cell r="AH196">
            <v>31100</v>
          </cell>
        </row>
        <row r="197">
          <cell r="AB197">
            <v>0</v>
          </cell>
          <cell r="AC197">
            <v>0</v>
          </cell>
          <cell r="AD197">
            <v>0</v>
          </cell>
          <cell r="AE197">
            <v>45</v>
          </cell>
          <cell r="AF197">
            <v>0</v>
          </cell>
          <cell r="AG197">
            <v>4</v>
          </cell>
          <cell r="AH197">
            <v>33350</v>
          </cell>
        </row>
        <row r="198"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10</v>
          </cell>
          <cell r="AG198">
            <v>4</v>
          </cell>
          <cell r="AH198">
            <v>43000</v>
          </cell>
        </row>
        <row r="199"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10</v>
          </cell>
          <cell r="AG199">
            <v>4</v>
          </cell>
          <cell r="AH199">
            <v>43000</v>
          </cell>
        </row>
        <row r="200"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10</v>
          </cell>
          <cell r="AG200">
            <v>4</v>
          </cell>
          <cell r="AH200">
            <v>43000</v>
          </cell>
        </row>
        <row r="201"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15</v>
          </cell>
          <cell r="AG201">
            <v>4</v>
          </cell>
          <cell r="AH201">
            <v>59100</v>
          </cell>
        </row>
        <row r="202"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15</v>
          </cell>
          <cell r="AG202">
            <v>4</v>
          </cell>
          <cell r="AH202">
            <v>59100</v>
          </cell>
        </row>
        <row r="203"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15</v>
          </cell>
          <cell r="AG203">
            <v>4</v>
          </cell>
          <cell r="AH203">
            <v>59100</v>
          </cell>
        </row>
        <row r="204"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15</v>
          </cell>
          <cell r="AG204">
            <v>4</v>
          </cell>
          <cell r="AH204">
            <v>75200</v>
          </cell>
        </row>
        <row r="205"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15</v>
          </cell>
          <cell r="AG205">
            <v>4</v>
          </cell>
          <cell r="AH205">
            <v>75200</v>
          </cell>
        </row>
        <row r="206"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15</v>
          </cell>
          <cell r="AG206">
            <v>4</v>
          </cell>
          <cell r="AH206">
            <v>80600</v>
          </cell>
        </row>
        <row r="207"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15</v>
          </cell>
          <cell r="AG207">
            <v>4</v>
          </cell>
          <cell r="AH207">
            <v>390750</v>
          </cell>
        </row>
        <row r="208"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15</v>
          </cell>
          <cell r="AG208">
            <v>4</v>
          </cell>
          <cell r="AH208">
            <v>390750</v>
          </cell>
        </row>
        <row r="209"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20</v>
          </cell>
          <cell r="AG209">
            <v>4</v>
          </cell>
          <cell r="AH209">
            <v>390750</v>
          </cell>
        </row>
        <row r="210"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20</v>
          </cell>
          <cell r="AG210">
            <v>4</v>
          </cell>
          <cell r="AH210">
            <v>651250</v>
          </cell>
        </row>
        <row r="211"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20</v>
          </cell>
          <cell r="AG211">
            <v>4</v>
          </cell>
          <cell r="AH211">
            <v>716400</v>
          </cell>
        </row>
        <row r="212"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20</v>
          </cell>
          <cell r="AG212">
            <v>4</v>
          </cell>
          <cell r="AH212">
            <v>716400</v>
          </cell>
        </row>
      </sheetData>
      <sheetData sheetId="10"/>
      <sheetData sheetId="11"/>
      <sheetData sheetId="12"/>
      <sheetData sheetId="13">
        <row r="6">
          <cell r="S6">
            <v>5</v>
          </cell>
          <cell r="T6">
            <v>15</v>
          </cell>
          <cell r="U6">
            <v>25</v>
          </cell>
          <cell r="V6">
            <v>50</v>
          </cell>
          <cell r="W6">
            <v>200</v>
          </cell>
          <cell r="AM6">
            <v>60</v>
          </cell>
          <cell r="AN6">
            <v>100</v>
          </cell>
          <cell r="AO6">
            <v>120</v>
          </cell>
          <cell r="AP6">
            <v>145</v>
          </cell>
        </row>
        <row r="7">
          <cell r="S7">
            <v>8</v>
          </cell>
          <cell r="T7">
            <v>24</v>
          </cell>
          <cell r="U7">
            <v>40</v>
          </cell>
          <cell r="V7">
            <v>80</v>
          </cell>
          <cell r="W7">
            <v>320</v>
          </cell>
          <cell r="AM7">
            <v>65</v>
          </cell>
          <cell r="AN7">
            <v>100</v>
          </cell>
          <cell r="AO7">
            <v>125</v>
          </cell>
          <cell r="AP7">
            <v>150</v>
          </cell>
        </row>
        <row r="8">
          <cell r="S8">
            <v>10</v>
          </cell>
          <cell r="T8">
            <v>30</v>
          </cell>
          <cell r="U8">
            <v>50</v>
          </cell>
          <cell r="V8">
            <v>100</v>
          </cell>
          <cell r="W8">
            <v>400</v>
          </cell>
          <cell r="AM8">
            <v>65</v>
          </cell>
          <cell r="AN8">
            <v>105</v>
          </cell>
          <cell r="AO8">
            <v>135</v>
          </cell>
          <cell r="AP8">
            <v>160</v>
          </cell>
        </row>
        <row r="9">
          <cell r="S9">
            <v>15</v>
          </cell>
          <cell r="T9">
            <v>45</v>
          </cell>
          <cell r="U9">
            <v>75</v>
          </cell>
          <cell r="V9">
            <v>150</v>
          </cell>
          <cell r="W9">
            <v>600</v>
          </cell>
          <cell r="AM9">
            <v>70</v>
          </cell>
          <cell r="AN9">
            <v>110</v>
          </cell>
          <cell r="AO9">
            <v>140</v>
          </cell>
          <cell r="AP9">
            <v>165</v>
          </cell>
        </row>
        <row r="10">
          <cell r="S10">
            <v>20</v>
          </cell>
          <cell r="T10">
            <v>60</v>
          </cell>
          <cell r="U10">
            <v>100</v>
          </cell>
          <cell r="V10">
            <v>200</v>
          </cell>
          <cell r="W10">
            <v>800</v>
          </cell>
          <cell r="AM10">
            <v>70</v>
          </cell>
          <cell r="AN10">
            <v>115</v>
          </cell>
          <cell r="AO10">
            <v>145</v>
          </cell>
          <cell r="AP10">
            <v>175</v>
          </cell>
        </row>
        <row r="11">
          <cell r="S11">
            <v>25</v>
          </cell>
          <cell r="T11">
            <v>75</v>
          </cell>
          <cell r="U11">
            <v>125</v>
          </cell>
          <cell r="V11">
            <v>250</v>
          </cell>
          <cell r="W11">
            <v>1000</v>
          </cell>
          <cell r="AM11">
            <v>75</v>
          </cell>
          <cell r="AN11">
            <v>120</v>
          </cell>
          <cell r="AO11">
            <v>150</v>
          </cell>
          <cell r="AP11">
            <v>180</v>
          </cell>
        </row>
        <row r="12">
          <cell r="S12">
            <v>30</v>
          </cell>
          <cell r="T12">
            <v>90</v>
          </cell>
          <cell r="U12">
            <v>150</v>
          </cell>
          <cell r="V12">
            <v>300</v>
          </cell>
          <cell r="W12">
            <v>1200</v>
          </cell>
          <cell r="AM12">
            <v>80</v>
          </cell>
          <cell r="AN12">
            <v>125</v>
          </cell>
          <cell r="AO12">
            <v>155</v>
          </cell>
          <cell r="AP12">
            <v>185</v>
          </cell>
        </row>
        <row r="13">
          <cell r="S13">
            <v>40</v>
          </cell>
          <cell r="T13">
            <v>120</v>
          </cell>
          <cell r="U13">
            <v>200</v>
          </cell>
          <cell r="V13">
            <v>400</v>
          </cell>
          <cell r="W13">
            <v>1600</v>
          </cell>
          <cell r="AM13">
            <v>80</v>
          </cell>
          <cell r="AN13">
            <v>130</v>
          </cell>
          <cell r="AO13">
            <v>160</v>
          </cell>
          <cell r="AP13">
            <v>195</v>
          </cell>
        </row>
        <row r="14">
          <cell r="S14">
            <v>50</v>
          </cell>
          <cell r="T14">
            <v>150</v>
          </cell>
          <cell r="U14">
            <v>250</v>
          </cell>
          <cell r="V14">
            <v>500</v>
          </cell>
          <cell r="W14">
            <v>2000</v>
          </cell>
          <cell r="AM14">
            <v>85</v>
          </cell>
          <cell r="AN14">
            <v>135</v>
          </cell>
          <cell r="AO14">
            <v>165</v>
          </cell>
          <cell r="AP14">
            <v>200</v>
          </cell>
        </row>
        <row r="15">
          <cell r="S15">
            <v>60</v>
          </cell>
          <cell r="T15">
            <v>180</v>
          </cell>
          <cell r="U15">
            <v>300</v>
          </cell>
          <cell r="V15">
            <v>600</v>
          </cell>
          <cell r="W15">
            <v>2400</v>
          </cell>
          <cell r="AM15">
            <v>85</v>
          </cell>
          <cell r="AN15">
            <v>140</v>
          </cell>
          <cell r="AO15">
            <v>170</v>
          </cell>
          <cell r="AP15">
            <v>205</v>
          </cell>
        </row>
        <row r="16">
          <cell r="S16">
            <v>80</v>
          </cell>
          <cell r="T16">
            <v>240</v>
          </cell>
          <cell r="U16">
            <v>400</v>
          </cell>
          <cell r="V16">
            <v>800</v>
          </cell>
          <cell r="W16">
            <v>3200</v>
          </cell>
          <cell r="AM16">
            <v>90</v>
          </cell>
          <cell r="AN16">
            <v>140</v>
          </cell>
          <cell r="AO16">
            <v>180</v>
          </cell>
          <cell r="AP16">
            <v>215</v>
          </cell>
        </row>
        <row r="17">
          <cell r="AM17">
            <v>90</v>
          </cell>
          <cell r="AN17">
            <v>145</v>
          </cell>
          <cell r="AO17">
            <v>185</v>
          </cell>
          <cell r="AP17">
            <v>220</v>
          </cell>
        </row>
        <row r="18">
          <cell r="AM18">
            <v>95</v>
          </cell>
          <cell r="AN18">
            <v>150</v>
          </cell>
          <cell r="AO18">
            <v>190</v>
          </cell>
          <cell r="AP18">
            <v>225</v>
          </cell>
        </row>
        <row r="19">
          <cell r="AM19">
            <v>100</v>
          </cell>
          <cell r="AN19">
            <v>155</v>
          </cell>
          <cell r="AO19">
            <v>195</v>
          </cell>
          <cell r="AP19">
            <v>235</v>
          </cell>
        </row>
        <row r="20">
          <cell r="AM20">
            <v>100</v>
          </cell>
          <cell r="AN20">
            <v>160</v>
          </cell>
          <cell r="AO20">
            <v>200</v>
          </cell>
          <cell r="AP20">
            <v>240</v>
          </cell>
        </row>
        <row r="21">
          <cell r="AM21">
            <v>105</v>
          </cell>
          <cell r="AN21">
            <v>165</v>
          </cell>
          <cell r="AO21">
            <v>205</v>
          </cell>
          <cell r="AP21">
            <v>245</v>
          </cell>
        </row>
        <row r="22">
          <cell r="AM22">
            <v>105</v>
          </cell>
          <cell r="AN22">
            <v>170</v>
          </cell>
          <cell r="AO22">
            <v>210</v>
          </cell>
          <cell r="AP22">
            <v>255</v>
          </cell>
        </row>
        <row r="23">
          <cell r="AM23">
            <v>110</v>
          </cell>
          <cell r="AN23">
            <v>175</v>
          </cell>
          <cell r="AO23">
            <v>215</v>
          </cell>
          <cell r="AP23">
            <v>260</v>
          </cell>
        </row>
        <row r="24">
          <cell r="AM24">
            <v>110</v>
          </cell>
          <cell r="AN24">
            <v>180</v>
          </cell>
          <cell r="AO24">
            <v>225</v>
          </cell>
          <cell r="AP24">
            <v>270</v>
          </cell>
        </row>
        <row r="25">
          <cell r="AM25">
            <v>115</v>
          </cell>
          <cell r="AN25">
            <v>180</v>
          </cell>
          <cell r="AO25">
            <v>230</v>
          </cell>
          <cell r="AP25">
            <v>275</v>
          </cell>
        </row>
        <row r="26">
          <cell r="AM26">
            <v>115</v>
          </cell>
          <cell r="AN26">
            <v>185</v>
          </cell>
          <cell r="AO26">
            <v>235</v>
          </cell>
          <cell r="AP26">
            <v>280</v>
          </cell>
        </row>
        <row r="27">
          <cell r="AM27">
            <v>120</v>
          </cell>
          <cell r="AN27">
            <v>190</v>
          </cell>
          <cell r="AO27">
            <v>240</v>
          </cell>
          <cell r="AP27">
            <v>290</v>
          </cell>
        </row>
        <row r="28">
          <cell r="AM28">
            <v>125</v>
          </cell>
          <cell r="AN28">
            <v>195</v>
          </cell>
          <cell r="AO28">
            <v>245</v>
          </cell>
          <cell r="AP28">
            <v>295</v>
          </cell>
        </row>
        <row r="29">
          <cell r="AM29">
            <v>125</v>
          </cell>
          <cell r="AN29">
            <v>200</v>
          </cell>
          <cell r="AO29">
            <v>250</v>
          </cell>
          <cell r="AP29">
            <v>300</v>
          </cell>
        </row>
        <row r="30">
          <cell r="AM30">
            <v>130</v>
          </cell>
          <cell r="AN30">
            <v>205</v>
          </cell>
          <cell r="AO30">
            <v>255</v>
          </cell>
          <cell r="AP30">
            <v>305</v>
          </cell>
        </row>
        <row r="31">
          <cell r="AM31">
            <v>130</v>
          </cell>
          <cell r="AN31">
            <v>210</v>
          </cell>
          <cell r="AO31">
            <v>260</v>
          </cell>
          <cell r="AP31">
            <v>315</v>
          </cell>
        </row>
        <row r="32">
          <cell r="AM32">
            <v>135</v>
          </cell>
          <cell r="AN32">
            <v>215</v>
          </cell>
          <cell r="AO32">
            <v>270</v>
          </cell>
          <cell r="AP32">
            <v>320</v>
          </cell>
        </row>
        <row r="33">
          <cell r="AM33">
            <v>135</v>
          </cell>
          <cell r="AN33">
            <v>220</v>
          </cell>
          <cell r="AO33">
            <v>275</v>
          </cell>
          <cell r="AP33">
            <v>330</v>
          </cell>
        </row>
        <row r="34">
          <cell r="AM34">
            <v>140</v>
          </cell>
          <cell r="AN34">
            <v>225</v>
          </cell>
          <cell r="AO34">
            <v>280</v>
          </cell>
          <cell r="AP34">
            <v>335</v>
          </cell>
        </row>
        <row r="35">
          <cell r="AM35">
            <v>140</v>
          </cell>
          <cell r="AN35">
            <v>225</v>
          </cell>
          <cell r="AO35">
            <v>285</v>
          </cell>
          <cell r="AP35">
            <v>340</v>
          </cell>
        </row>
        <row r="36">
          <cell r="AM36">
            <v>280</v>
          </cell>
          <cell r="AN36">
            <v>445</v>
          </cell>
          <cell r="AO36">
            <v>555</v>
          </cell>
          <cell r="AP36">
            <v>665</v>
          </cell>
        </row>
        <row r="37">
          <cell r="AM37">
            <v>300</v>
          </cell>
          <cell r="AN37">
            <v>475</v>
          </cell>
          <cell r="AO37">
            <v>595</v>
          </cell>
          <cell r="AP37">
            <v>715</v>
          </cell>
        </row>
        <row r="38">
          <cell r="AM38">
            <v>315</v>
          </cell>
          <cell r="AN38">
            <v>505</v>
          </cell>
          <cell r="AO38">
            <v>635</v>
          </cell>
          <cell r="AP38">
            <v>760</v>
          </cell>
        </row>
        <row r="39">
          <cell r="AM39">
            <v>335</v>
          </cell>
          <cell r="AN39">
            <v>540</v>
          </cell>
          <cell r="AO39">
            <v>675</v>
          </cell>
          <cell r="AP39">
            <v>810</v>
          </cell>
        </row>
        <row r="40">
          <cell r="AM40">
            <v>355</v>
          </cell>
          <cell r="AN40">
            <v>570</v>
          </cell>
          <cell r="AO40">
            <v>710</v>
          </cell>
          <cell r="AP40">
            <v>855</v>
          </cell>
        </row>
        <row r="41">
          <cell r="AM41">
            <v>375</v>
          </cell>
          <cell r="AN41">
            <v>600</v>
          </cell>
          <cell r="AO41">
            <v>750</v>
          </cell>
          <cell r="AP41">
            <v>900</v>
          </cell>
        </row>
        <row r="42">
          <cell r="AM42">
            <v>395</v>
          </cell>
          <cell r="AN42">
            <v>635</v>
          </cell>
          <cell r="AO42">
            <v>790</v>
          </cell>
          <cell r="AP42">
            <v>950</v>
          </cell>
        </row>
        <row r="43">
          <cell r="AM43">
            <v>415</v>
          </cell>
          <cell r="AN43">
            <v>665</v>
          </cell>
          <cell r="AO43">
            <v>830</v>
          </cell>
          <cell r="AP43">
            <v>995</v>
          </cell>
        </row>
        <row r="44">
          <cell r="AM44">
            <v>435</v>
          </cell>
          <cell r="AN44">
            <v>695</v>
          </cell>
          <cell r="AO44">
            <v>870</v>
          </cell>
          <cell r="AP44">
            <v>1045</v>
          </cell>
        </row>
        <row r="45">
          <cell r="AM45">
            <v>455</v>
          </cell>
          <cell r="AN45">
            <v>725</v>
          </cell>
          <cell r="AO45">
            <v>910</v>
          </cell>
          <cell r="AP45">
            <v>1090</v>
          </cell>
        </row>
        <row r="46">
          <cell r="AM46">
            <v>475</v>
          </cell>
          <cell r="AN46">
            <v>760</v>
          </cell>
          <cell r="AO46">
            <v>945</v>
          </cell>
          <cell r="AP46">
            <v>1135</v>
          </cell>
        </row>
        <row r="47">
          <cell r="AM47">
            <v>495</v>
          </cell>
          <cell r="AN47">
            <v>790</v>
          </cell>
          <cell r="AO47">
            <v>985</v>
          </cell>
          <cell r="AP47">
            <v>1185</v>
          </cell>
        </row>
        <row r="48">
          <cell r="AM48">
            <v>515</v>
          </cell>
          <cell r="AN48">
            <v>820</v>
          </cell>
          <cell r="AO48">
            <v>1025</v>
          </cell>
          <cell r="AP48">
            <v>1230</v>
          </cell>
        </row>
        <row r="49">
          <cell r="AM49">
            <v>530</v>
          </cell>
          <cell r="AN49">
            <v>850</v>
          </cell>
          <cell r="AO49">
            <v>1065</v>
          </cell>
          <cell r="AP49">
            <v>1275</v>
          </cell>
        </row>
        <row r="50">
          <cell r="AM50">
            <v>550</v>
          </cell>
          <cell r="AN50">
            <v>880</v>
          </cell>
          <cell r="AO50">
            <v>1105</v>
          </cell>
          <cell r="AP50">
            <v>1325</v>
          </cell>
        </row>
        <row r="51">
          <cell r="AM51">
            <v>570</v>
          </cell>
          <cell r="AN51">
            <v>915</v>
          </cell>
          <cell r="AO51">
            <v>1140</v>
          </cell>
          <cell r="AP51">
            <v>1370</v>
          </cell>
        </row>
        <row r="52">
          <cell r="AM52">
            <v>590</v>
          </cell>
          <cell r="AN52">
            <v>945</v>
          </cell>
          <cell r="AO52">
            <v>1180</v>
          </cell>
          <cell r="AP52">
            <v>1415</v>
          </cell>
        </row>
        <row r="53">
          <cell r="AM53">
            <v>610</v>
          </cell>
          <cell r="AN53">
            <v>975</v>
          </cell>
          <cell r="AO53">
            <v>1220</v>
          </cell>
          <cell r="AP53">
            <v>1465</v>
          </cell>
        </row>
        <row r="54">
          <cell r="AM54">
            <v>630</v>
          </cell>
          <cell r="AN54">
            <v>1005</v>
          </cell>
          <cell r="AO54">
            <v>1260</v>
          </cell>
          <cell r="AP54">
            <v>1510</v>
          </cell>
        </row>
        <row r="55">
          <cell r="AM55">
            <v>650</v>
          </cell>
          <cell r="AN55">
            <v>1040</v>
          </cell>
          <cell r="AO55">
            <v>1300</v>
          </cell>
          <cell r="AP55">
            <v>1560</v>
          </cell>
        </row>
        <row r="56">
          <cell r="AM56">
            <v>695</v>
          </cell>
          <cell r="AN56">
            <v>1115</v>
          </cell>
          <cell r="AO56">
            <v>1395</v>
          </cell>
          <cell r="AP56">
            <v>1670</v>
          </cell>
        </row>
        <row r="57">
          <cell r="AM57">
            <v>730</v>
          </cell>
          <cell r="AN57">
            <v>1165</v>
          </cell>
          <cell r="AO57">
            <v>1455</v>
          </cell>
          <cell r="AP57">
            <v>1745</v>
          </cell>
        </row>
        <row r="58">
          <cell r="AM58">
            <v>760</v>
          </cell>
          <cell r="AN58">
            <v>1215</v>
          </cell>
          <cell r="AO58">
            <v>1520</v>
          </cell>
          <cell r="AP58">
            <v>1820</v>
          </cell>
        </row>
        <row r="59">
          <cell r="AM59">
            <v>790</v>
          </cell>
          <cell r="AN59">
            <v>1265</v>
          </cell>
          <cell r="AO59">
            <v>1580</v>
          </cell>
          <cell r="AP59">
            <v>1895</v>
          </cell>
        </row>
        <row r="60">
          <cell r="AM60">
            <v>820</v>
          </cell>
          <cell r="AN60">
            <v>1315</v>
          </cell>
          <cell r="AO60">
            <v>1645</v>
          </cell>
          <cell r="AP60">
            <v>1975</v>
          </cell>
        </row>
        <row r="61">
          <cell r="AM61">
            <v>855</v>
          </cell>
          <cell r="AN61">
            <v>1365</v>
          </cell>
          <cell r="AO61">
            <v>1705</v>
          </cell>
          <cell r="AP61">
            <v>2050</v>
          </cell>
        </row>
        <row r="62">
          <cell r="AM62">
            <v>885</v>
          </cell>
          <cell r="AN62">
            <v>1415</v>
          </cell>
          <cell r="AO62">
            <v>1770</v>
          </cell>
          <cell r="AP62">
            <v>2125</v>
          </cell>
        </row>
        <row r="63">
          <cell r="AM63">
            <v>915</v>
          </cell>
          <cell r="AN63">
            <v>1465</v>
          </cell>
          <cell r="AO63">
            <v>1830</v>
          </cell>
          <cell r="AP63">
            <v>2200</v>
          </cell>
        </row>
        <row r="64">
          <cell r="AM64">
            <v>950</v>
          </cell>
          <cell r="AN64">
            <v>1515</v>
          </cell>
          <cell r="AO64">
            <v>1895</v>
          </cell>
          <cell r="AP64">
            <v>2275</v>
          </cell>
        </row>
        <row r="65">
          <cell r="AM65">
            <v>980</v>
          </cell>
          <cell r="AN65">
            <v>1565</v>
          </cell>
          <cell r="AO65">
            <v>1960</v>
          </cell>
          <cell r="AP65">
            <v>2350</v>
          </cell>
        </row>
        <row r="66">
          <cell r="AM66">
            <v>1010</v>
          </cell>
          <cell r="AN66">
            <v>1615</v>
          </cell>
          <cell r="AO66">
            <v>2020</v>
          </cell>
          <cell r="AP66">
            <v>2425</v>
          </cell>
        </row>
        <row r="67">
          <cell r="AM67">
            <v>1040</v>
          </cell>
          <cell r="AN67">
            <v>1665</v>
          </cell>
          <cell r="AO67">
            <v>2085</v>
          </cell>
          <cell r="AP67">
            <v>2500</v>
          </cell>
        </row>
        <row r="68">
          <cell r="AM68">
            <v>1075</v>
          </cell>
          <cell r="AN68">
            <v>1715</v>
          </cell>
          <cell r="AO68">
            <v>2145</v>
          </cell>
          <cell r="AP68">
            <v>2575</v>
          </cell>
        </row>
        <row r="69">
          <cell r="AM69">
            <v>1105</v>
          </cell>
          <cell r="AN69">
            <v>1765</v>
          </cell>
          <cell r="AO69">
            <v>2210</v>
          </cell>
          <cell r="AP69">
            <v>2650</v>
          </cell>
        </row>
        <row r="70">
          <cell r="AM70">
            <v>1135</v>
          </cell>
          <cell r="AN70">
            <v>1820</v>
          </cell>
          <cell r="AO70">
            <v>2270</v>
          </cell>
          <cell r="AP70">
            <v>2725</v>
          </cell>
        </row>
        <row r="71">
          <cell r="AM71">
            <v>1170</v>
          </cell>
          <cell r="AN71">
            <v>1870</v>
          </cell>
          <cell r="AO71">
            <v>2335</v>
          </cell>
          <cell r="AP71">
            <v>2800</v>
          </cell>
        </row>
        <row r="72">
          <cell r="AM72">
            <v>1200</v>
          </cell>
          <cell r="AN72">
            <v>1920</v>
          </cell>
          <cell r="AO72">
            <v>2400</v>
          </cell>
          <cell r="AP72">
            <v>2880</v>
          </cell>
        </row>
        <row r="73">
          <cell r="AM73">
            <v>1230</v>
          </cell>
          <cell r="AN73">
            <v>1970</v>
          </cell>
          <cell r="AO73">
            <v>2460</v>
          </cell>
          <cell r="AP73">
            <v>2955</v>
          </cell>
        </row>
        <row r="74">
          <cell r="AM74">
            <v>1260</v>
          </cell>
          <cell r="AN74">
            <v>2020</v>
          </cell>
          <cell r="AO74">
            <v>2525</v>
          </cell>
          <cell r="AP74">
            <v>3030</v>
          </cell>
        </row>
        <row r="75">
          <cell r="AM75">
            <v>1295</v>
          </cell>
          <cell r="AN75">
            <v>2070</v>
          </cell>
          <cell r="AO75">
            <v>2585</v>
          </cell>
          <cell r="AP75">
            <v>3105</v>
          </cell>
        </row>
        <row r="76">
          <cell r="AM76">
            <v>1600</v>
          </cell>
          <cell r="AN76">
            <v>2560</v>
          </cell>
          <cell r="AO76">
            <v>3200</v>
          </cell>
          <cell r="AP76">
            <v>3840</v>
          </cell>
        </row>
        <row r="77">
          <cell r="AM77">
            <v>1675</v>
          </cell>
          <cell r="AN77">
            <v>2675</v>
          </cell>
          <cell r="AO77">
            <v>3345</v>
          </cell>
          <cell r="AP77">
            <v>4015</v>
          </cell>
        </row>
        <row r="78">
          <cell r="AM78">
            <v>1745</v>
          </cell>
          <cell r="AN78">
            <v>2795</v>
          </cell>
          <cell r="AO78">
            <v>3490</v>
          </cell>
          <cell r="AP78">
            <v>4190</v>
          </cell>
        </row>
        <row r="79">
          <cell r="AM79">
            <v>1820</v>
          </cell>
          <cell r="AN79">
            <v>2910</v>
          </cell>
          <cell r="AO79">
            <v>3635</v>
          </cell>
          <cell r="AP79">
            <v>4360</v>
          </cell>
        </row>
        <row r="80">
          <cell r="AM80">
            <v>1890</v>
          </cell>
          <cell r="AN80">
            <v>3025</v>
          </cell>
          <cell r="AO80">
            <v>3780</v>
          </cell>
          <cell r="AP80">
            <v>4535</v>
          </cell>
        </row>
        <row r="81">
          <cell r="AM81">
            <v>1960</v>
          </cell>
          <cell r="AN81">
            <v>3140</v>
          </cell>
          <cell r="AO81">
            <v>3925</v>
          </cell>
          <cell r="AP81">
            <v>4710</v>
          </cell>
        </row>
        <row r="82">
          <cell r="AM82">
            <v>2035</v>
          </cell>
          <cell r="AN82">
            <v>3255</v>
          </cell>
          <cell r="AO82">
            <v>4070</v>
          </cell>
          <cell r="AP82">
            <v>4880</v>
          </cell>
        </row>
        <row r="83">
          <cell r="AM83">
            <v>2105</v>
          </cell>
          <cell r="AN83">
            <v>3370</v>
          </cell>
          <cell r="AO83">
            <v>4215</v>
          </cell>
          <cell r="AP83">
            <v>5055</v>
          </cell>
        </row>
        <row r="84">
          <cell r="AM84">
            <v>2180</v>
          </cell>
          <cell r="AN84">
            <v>3485</v>
          </cell>
          <cell r="AO84">
            <v>4355</v>
          </cell>
          <cell r="AP84">
            <v>5230</v>
          </cell>
        </row>
        <row r="85">
          <cell r="AM85">
            <v>2250</v>
          </cell>
          <cell r="AN85">
            <v>3600</v>
          </cell>
          <cell r="AO85">
            <v>4500</v>
          </cell>
          <cell r="AP85">
            <v>5400</v>
          </cell>
        </row>
        <row r="86">
          <cell r="AM86">
            <v>2325</v>
          </cell>
          <cell r="AN86">
            <v>3715</v>
          </cell>
          <cell r="AO86">
            <v>4645</v>
          </cell>
          <cell r="AP86">
            <v>5575</v>
          </cell>
        </row>
        <row r="87">
          <cell r="AM87">
            <v>2395</v>
          </cell>
          <cell r="AN87">
            <v>3835</v>
          </cell>
          <cell r="AO87">
            <v>4790</v>
          </cell>
          <cell r="AP87">
            <v>5750</v>
          </cell>
        </row>
        <row r="88">
          <cell r="AM88">
            <v>2470</v>
          </cell>
          <cell r="AN88">
            <v>3950</v>
          </cell>
          <cell r="AO88">
            <v>4935</v>
          </cell>
          <cell r="AP88">
            <v>5920</v>
          </cell>
        </row>
        <row r="89">
          <cell r="AM89">
            <v>2540</v>
          </cell>
          <cell r="AN89">
            <v>4065</v>
          </cell>
          <cell r="AO89">
            <v>5080</v>
          </cell>
          <cell r="AP89">
            <v>6095</v>
          </cell>
        </row>
        <row r="90">
          <cell r="AM90">
            <v>2610</v>
          </cell>
          <cell r="AN90">
            <v>4180</v>
          </cell>
          <cell r="AO90">
            <v>5225</v>
          </cell>
          <cell r="AP90">
            <v>6270</v>
          </cell>
        </row>
        <row r="91">
          <cell r="AM91">
            <v>2685</v>
          </cell>
          <cell r="AN91">
            <v>4295</v>
          </cell>
          <cell r="AO91">
            <v>5370</v>
          </cell>
          <cell r="AP91">
            <v>6440</v>
          </cell>
        </row>
        <row r="92">
          <cell r="AM92">
            <v>2755</v>
          </cell>
          <cell r="AN92">
            <v>4410</v>
          </cell>
          <cell r="AO92">
            <v>5515</v>
          </cell>
          <cell r="AP92">
            <v>6615</v>
          </cell>
        </row>
        <row r="93">
          <cell r="AM93">
            <v>2830</v>
          </cell>
          <cell r="AN93">
            <v>4525</v>
          </cell>
          <cell r="AO93">
            <v>5655</v>
          </cell>
          <cell r="AP93">
            <v>6790</v>
          </cell>
        </row>
        <row r="94">
          <cell r="AM94">
            <v>2900</v>
          </cell>
          <cell r="AN94">
            <v>4640</v>
          </cell>
          <cell r="AO94">
            <v>5800</v>
          </cell>
          <cell r="AP94">
            <v>6960</v>
          </cell>
        </row>
        <row r="95">
          <cell r="AM95">
            <v>2975</v>
          </cell>
          <cell r="AN95">
            <v>4755</v>
          </cell>
          <cell r="AO95">
            <v>5945</v>
          </cell>
          <cell r="AP95">
            <v>7135</v>
          </cell>
        </row>
        <row r="96">
          <cell r="AM96">
            <v>2835</v>
          </cell>
          <cell r="AN96">
            <v>4535</v>
          </cell>
          <cell r="AO96">
            <v>5670</v>
          </cell>
          <cell r="AP96">
            <v>6805</v>
          </cell>
        </row>
        <row r="97">
          <cell r="AM97">
            <v>2965</v>
          </cell>
          <cell r="AN97">
            <v>4740</v>
          </cell>
          <cell r="AO97">
            <v>5925</v>
          </cell>
          <cell r="AP97">
            <v>7110</v>
          </cell>
        </row>
        <row r="98">
          <cell r="AM98">
            <v>3090</v>
          </cell>
          <cell r="AN98">
            <v>4945</v>
          </cell>
          <cell r="AO98">
            <v>6185</v>
          </cell>
          <cell r="AP98">
            <v>7420</v>
          </cell>
        </row>
        <row r="99">
          <cell r="AM99">
            <v>3220</v>
          </cell>
          <cell r="AN99">
            <v>5150</v>
          </cell>
          <cell r="AO99">
            <v>6440</v>
          </cell>
          <cell r="AP99">
            <v>7725</v>
          </cell>
        </row>
        <row r="100">
          <cell r="AM100">
            <v>3345</v>
          </cell>
          <cell r="AN100">
            <v>5355</v>
          </cell>
          <cell r="AO100">
            <v>6695</v>
          </cell>
          <cell r="AP100">
            <v>8035</v>
          </cell>
        </row>
        <row r="101">
          <cell r="AM101">
            <v>3475</v>
          </cell>
          <cell r="AN101">
            <v>5560</v>
          </cell>
          <cell r="AO101">
            <v>6950</v>
          </cell>
          <cell r="AP101">
            <v>8340</v>
          </cell>
        </row>
        <row r="102">
          <cell r="AM102">
            <v>3605</v>
          </cell>
          <cell r="AN102">
            <v>5765</v>
          </cell>
          <cell r="AO102">
            <v>7205</v>
          </cell>
          <cell r="AP102">
            <v>8645</v>
          </cell>
        </row>
        <row r="103">
          <cell r="AM103">
            <v>3730</v>
          </cell>
          <cell r="AN103">
            <v>5970</v>
          </cell>
          <cell r="AO103">
            <v>7460</v>
          </cell>
          <cell r="AP103">
            <v>8955</v>
          </cell>
        </row>
        <row r="104">
          <cell r="AM104">
            <v>3860</v>
          </cell>
          <cell r="AN104">
            <v>6175</v>
          </cell>
          <cell r="AO104">
            <v>7720</v>
          </cell>
          <cell r="AP104">
            <v>9260</v>
          </cell>
        </row>
        <row r="105">
          <cell r="AM105">
            <v>3985</v>
          </cell>
          <cell r="AN105">
            <v>6380</v>
          </cell>
          <cell r="AO105">
            <v>7975</v>
          </cell>
          <cell r="AP105">
            <v>9570</v>
          </cell>
        </row>
        <row r="106">
          <cell r="AM106">
            <v>4115</v>
          </cell>
          <cell r="AN106">
            <v>6585</v>
          </cell>
          <cell r="AO106">
            <v>8230</v>
          </cell>
          <cell r="AP106">
            <v>9875</v>
          </cell>
        </row>
        <row r="107">
          <cell r="AM107">
            <v>4245</v>
          </cell>
          <cell r="AN107">
            <v>6790</v>
          </cell>
          <cell r="AO107">
            <v>8485</v>
          </cell>
          <cell r="AP107">
            <v>10180</v>
          </cell>
        </row>
        <row r="108">
          <cell r="AM108">
            <v>4370</v>
          </cell>
          <cell r="AN108">
            <v>6995</v>
          </cell>
          <cell r="AO108">
            <v>8740</v>
          </cell>
          <cell r="AP108">
            <v>10490</v>
          </cell>
        </row>
        <row r="109">
          <cell r="AM109">
            <v>4500</v>
          </cell>
          <cell r="AN109">
            <v>7200</v>
          </cell>
          <cell r="AO109">
            <v>8995</v>
          </cell>
          <cell r="AP109">
            <v>10795</v>
          </cell>
        </row>
        <row r="110">
          <cell r="AM110">
            <v>4625</v>
          </cell>
          <cell r="AN110">
            <v>7400</v>
          </cell>
          <cell r="AO110">
            <v>9255</v>
          </cell>
          <cell r="AP110">
            <v>11105</v>
          </cell>
        </row>
        <row r="111">
          <cell r="AM111">
            <v>4755</v>
          </cell>
          <cell r="AN111">
            <v>7605</v>
          </cell>
          <cell r="AO111">
            <v>9510</v>
          </cell>
          <cell r="AP111">
            <v>11410</v>
          </cell>
        </row>
        <row r="112">
          <cell r="AM112">
            <v>4880</v>
          </cell>
          <cell r="AN112">
            <v>7810</v>
          </cell>
          <cell r="AO112">
            <v>9765</v>
          </cell>
          <cell r="AP112">
            <v>11715</v>
          </cell>
        </row>
        <row r="113">
          <cell r="AM113">
            <v>5010</v>
          </cell>
          <cell r="AN113">
            <v>8015</v>
          </cell>
          <cell r="AO113">
            <v>10020</v>
          </cell>
          <cell r="AP113">
            <v>12025</v>
          </cell>
        </row>
        <row r="114">
          <cell r="AM114">
            <v>5140</v>
          </cell>
          <cell r="AN114">
            <v>8220</v>
          </cell>
          <cell r="AO114">
            <v>10275</v>
          </cell>
          <cell r="AP114">
            <v>12330</v>
          </cell>
        </row>
        <row r="115">
          <cell r="AM115">
            <v>5265</v>
          </cell>
          <cell r="AN115">
            <v>8425</v>
          </cell>
          <cell r="AO115">
            <v>10530</v>
          </cell>
          <cell r="AP115">
            <v>12640</v>
          </cell>
        </row>
        <row r="116">
          <cell r="AM116">
            <v>5875</v>
          </cell>
          <cell r="AN116">
            <v>9400</v>
          </cell>
          <cell r="AO116">
            <v>11750</v>
          </cell>
          <cell r="AP116">
            <v>14100</v>
          </cell>
        </row>
        <row r="117">
          <cell r="AM117">
            <v>6040</v>
          </cell>
          <cell r="AN117">
            <v>9660</v>
          </cell>
          <cell r="AO117">
            <v>12080</v>
          </cell>
          <cell r="AP117">
            <v>14495</v>
          </cell>
        </row>
        <row r="118">
          <cell r="AM118">
            <v>6200</v>
          </cell>
          <cell r="AN118">
            <v>9925</v>
          </cell>
          <cell r="AO118">
            <v>12405</v>
          </cell>
          <cell r="AP118">
            <v>14885</v>
          </cell>
        </row>
        <row r="119">
          <cell r="AM119">
            <v>6365</v>
          </cell>
          <cell r="AN119">
            <v>10185</v>
          </cell>
          <cell r="AO119">
            <v>12730</v>
          </cell>
          <cell r="AP119">
            <v>15275</v>
          </cell>
        </row>
        <row r="120">
          <cell r="AM120">
            <v>6530</v>
          </cell>
          <cell r="AN120">
            <v>10445</v>
          </cell>
          <cell r="AO120">
            <v>13055</v>
          </cell>
          <cell r="AP120">
            <v>15670</v>
          </cell>
        </row>
        <row r="121">
          <cell r="AM121">
            <v>6690</v>
          </cell>
          <cell r="AN121">
            <v>10705</v>
          </cell>
          <cell r="AO121">
            <v>13385</v>
          </cell>
          <cell r="AP121">
            <v>16060</v>
          </cell>
        </row>
        <row r="122">
          <cell r="AM122">
            <v>6855</v>
          </cell>
          <cell r="AN122">
            <v>10970</v>
          </cell>
          <cell r="AO122">
            <v>13710</v>
          </cell>
          <cell r="AP122">
            <v>16450</v>
          </cell>
        </row>
        <row r="123">
          <cell r="AM123">
            <v>7020</v>
          </cell>
          <cell r="AN123">
            <v>11230</v>
          </cell>
          <cell r="AO123">
            <v>14035</v>
          </cell>
          <cell r="AP123">
            <v>16845</v>
          </cell>
        </row>
        <row r="124">
          <cell r="AM124">
            <v>7180</v>
          </cell>
          <cell r="AN124">
            <v>11490</v>
          </cell>
          <cell r="AO124">
            <v>14365</v>
          </cell>
          <cell r="AP124">
            <v>17235</v>
          </cell>
        </row>
        <row r="125">
          <cell r="AM125">
            <v>7345</v>
          </cell>
          <cell r="AN125">
            <v>11750</v>
          </cell>
          <cell r="AO125">
            <v>14690</v>
          </cell>
          <cell r="AP125">
            <v>17625</v>
          </cell>
        </row>
        <row r="126">
          <cell r="AM126">
            <v>7510</v>
          </cell>
          <cell r="AN126">
            <v>12015</v>
          </cell>
          <cell r="AO126">
            <v>15015</v>
          </cell>
          <cell r="AP126">
            <v>18020</v>
          </cell>
        </row>
        <row r="127">
          <cell r="AM127">
            <v>7670</v>
          </cell>
          <cell r="AN127">
            <v>12275</v>
          </cell>
          <cell r="AO127">
            <v>15340</v>
          </cell>
          <cell r="AP127">
            <v>18410</v>
          </cell>
        </row>
        <row r="128">
          <cell r="AM128">
            <v>7835</v>
          </cell>
          <cell r="AN128">
            <v>12535</v>
          </cell>
          <cell r="AO128">
            <v>15670</v>
          </cell>
          <cell r="AP128">
            <v>18800</v>
          </cell>
        </row>
        <row r="129">
          <cell r="AM129">
            <v>8000</v>
          </cell>
          <cell r="AN129">
            <v>12795</v>
          </cell>
          <cell r="AO129">
            <v>15995</v>
          </cell>
          <cell r="AP129">
            <v>19195</v>
          </cell>
        </row>
        <row r="130">
          <cell r="AM130">
            <v>8160</v>
          </cell>
          <cell r="AN130">
            <v>13055</v>
          </cell>
          <cell r="AO130">
            <v>16320</v>
          </cell>
          <cell r="AP130">
            <v>19585</v>
          </cell>
        </row>
        <row r="131">
          <cell r="AM131">
            <v>8325</v>
          </cell>
          <cell r="AN131">
            <v>13320</v>
          </cell>
          <cell r="AO131">
            <v>16650</v>
          </cell>
          <cell r="AP131">
            <v>19980</v>
          </cell>
        </row>
        <row r="132">
          <cell r="AM132">
            <v>8485</v>
          </cell>
          <cell r="AN132">
            <v>13580</v>
          </cell>
          <cell r="AO132">
            <v>16975</v>
          </cell>
          <cell r="AP132">
            <v>20370</v>
          </cell>
        </row>
        <row r="133">
          <cell r="AM133">
            <v>8650</v>
          </cell>
          <cell r="AN133">
            <v>13840</v>
          </cell>
          <cell r="AO133">
            <v>17300</v>
          </cell>
          <cell r="AP133">
            <v>20760</v>
          </cell>
        </row>
        <row r="134">
          <cell r="AM134">
            <v>8815</v>
          </cell>
          <cell r="AN134">
            <v>14100</v>
          </cell>
          <cell r="AO134">
            <v>17625</v>
          </cell>
          <cell r="AP134">
            <v>21150</v>
          </cell>
        </row>
        <row r="135">
          <cell r="AM135">
            <v>8975</v>
          </cell>
          <cell r="AN135">
            <v>14360</v>
          </cell>
          <cell r="AO135">
            <v>17955</v>
          </cell>
          <cell r="AP135">
            <v>21545</v>
          </cell>
        </row>
        <row r="136">
          <cell r="AM136">
            <v>9140</v>
          </cell>
          <cell r="AN136">
            <v>14625</v>
          </cell>
          <cell r="AO136">
            <v>18280</v>
          </cell>
          <cell r="AP136">
            <v>21935</v>
          </cell>
        </row>
        <row r="137">
          <cell r="AM137">
            <v>9305</v>
          </cell>
          <cell r="AN137">
            <v>14885</v>
          </cell>
          <cell r="AO137">
            <v>18605</v>
          </cell>
          <cell r="AP137">
            <v>22325</v>
          </cell>
        </row>
        <row r="138">
          <cell r="AM138">
            <v>9465</v>
          </cell>
          <cell r="AN138">
            <v>15145</v>
          </cell>
          <cell r="AO138">
            <v>18935</v>
          </cell>
          <cell r="AP138">
            <v>22720</v>
          </cell>
        </row>
        <row r="139">
          <cell r="AM139">
            <v>9630</v>
          </cell>
          <cell r="AN139">
            <v>15405</v>
          </cell>
          <cell r="AO139">
            <v>19260</v>
          </cell>
          <cell r="AP139">
            <v>23110</v>
          </cell>
        </row>
        <row r="140">
          <cell r="AM140">
            <v>9795</v>
          </cell>
          <cell r="AN140">
            <v>15670</v>
          </cell>
          <cell r="AO140">
            <v>19585</v>
          </cell>
          <cell r="AP140">
            <v>23500</v>
          </cell>
        </row>
        <row r="141">
          <cell r="AM141">
            <v>47490</v>
          </cell>
          <cell r="AN141">
            <v>75980</v>
          </cell>
          <cell r="AO141">
            <v>94975</v>
          </cell>
          <cell r="AP141">
            <v>113970</v>
          </cell>
        </row>
        <row r="142">
          <cell r="AM142">
            <v>52010</v>
          </cell>
          <cell r="AN142">
            <v>83215</v>
          </cell>
          <cell r="AO142">
            <v>104020</v>
          </cell>
          <cell r="AP142">
            <v>124825</v>
          </cell>
        </row>
        <row r="143">
          <cell r="AM143">
            <v>56535</v>
          </cell>
          <cell r="AN143">
            <v>90450</v>
          </cell>
          <cell r="AO143">
            <v>113065</v>
          </cell>
          <cell r="AP143">
            <v>135680</v>
          </cell>
        </row>
        <row r="144">
          <cell r="AM144">
            <v>61055</v>
          </cell>
          <cell r="AN144">
            <v>97690</v>
          </cell>
          <cell r="AO144">
            <v>122110</v>
          </cell>
          <cell r="AP144">
            <v>146530</v>
          </cell>
        </row>
        <row r="145">
          <cell r="AM145">
            <v>65580</v>
          </cell>
          <cell r="AN145">
            <v>104925</v>
          </cell>
          <cell r="AO145">
            <v>131155</v>
          </cell>
          <cell r="AP145">
            <v>157385</v>
          </cell>
        </row>
        <row r="146">
          <cell r="AM146">
            <v>70100</v>
          </cell>
          <cell r="AN146">
            <v>112160</v>
          </cell>
          <cell r="AO146">
            <v>140200</v>
          </cell>
          <cell r="AP146">
            <v>168240</v>
          </cell>
        </row>
        <row r="147">
          <cell r="AM147">
            <v>74625</v>
          </cell>
          <cell r="AN147">
            <v>119395</v>
          </cell>
          <cell r="AO147">
            <v>149245</v>
          </cell>
          <cell r="AP147">
            <v>179095</v>
          </cell>
        </row>
        <row r="148">
          <cell r="AM148">
            <v>79145</v>
          </cell>
          <cell r="AN148">
            <v>126635</v>
          </cell>
          <cell r="AO148">
            <v>158290</v>
          </cell>
          <cell r="AP148">
            <v>189950</v>
          </cell>
        </row>
        <row r="149">
          <cell r="AM149">
            <v>83670</v>
          </cell>
          <cell r="AN149">
            <v>133870</v>
          </cell>
          <cell r="AO149">
            <v>167335</v>
          </cell>
          <cell r="AP149">
            <v>200805</v>
          </cell>
        </row>
        <row r="150">
          <cell r="AM150">
            <v>88190</v>
          </cell>
          <cell r="AN150">
            <v>141105</v>
          </cell>
          <cell r="AO150">
            <v>176380</v>
          </cell>
          <cell r="AP150">
            <v>211655</v>
          </cell>
        </row>
        <row r="151">
          <cell r="AM151">
            <v>92715</v>
          </cell>
          <cell r="AN151">
            <v>148340</v>
          </cell>
          <cell r="AO151">
            <v>185425</v>
          </cell>
          <cell r="AP151">
            <v>222510</v>
          </cell>
        </row>
        <row r="152">
          <cell r="AM152">
            <v>97235</v>
          </cell>
          <cell r="AN152">
            <v>155580</v>
          </cell>
          <cell r="AO152">
            <v>194470</v>
          </cell>
          <cell r="AP152">
            <v>233365</v>
          </cell>
        </row>
        <row r="153">
          <cell r="AM153">
            <v>101760</v>
          </cell>
          <cell r="AN153">
            <v>162815</v>
          </cell>
          <cell r="AO153">
            <v>203515</v>
          </cell>
          <cell r="AP153">
            <v>244220</v>
          </cell>
        </row>
        <row r="154">
          <cell r="AM154">
            <v>106280</v>
          </cell>
          <cell r="AN154">
            <v>170050</v>
          </cell>
          <cell r="AO154">
            <v>212560</v>
          </cell>
          <cell r="AP154">
            <v>255075</v>
          </cell>
        </row>
        <row r="155">
          <cell r="AM155">
            <v>110805</v>
          </cell>
          <cell r="AN155">
            <v>177285</v>
          </cell>
          <cell r="AO155">
            <v>221605</v>
          </cell>
          <cell r="AP155">
            <v>265930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时间节点"/>
      <sheetName val="玩法开放结点"/>
      <sheetName val="养成结点"/>
      <sheetName val="养成结点验证"/>
      <sheetName val="属性汇总"/>
    </sheetNames>
    <sheetDataSet>
      <sheetData sheetId="0"/>
      <sheetData sheetId="1">
        <row r="5">
          <cell r="BG5">
            <v>1</v>
          </cell>
        </row>
        <row r="6">
          <cell r="BG6">
            <v>10</v>
          </cell>
        </row>
        <row r="7">
          <cell r="BG7">
            <v>20</v>
          </cell>
        </row>
        <row r="8">
          <cell r="BG8">
            <v>30</v>
          </cell>
        </row>
        <row r="9">
          <cell r="BG9">
            <v>40</v>
          </cell>
        </row>
        <row r="10">
          <cell r="BG10">
            <v>45</v>
          </cell>
        </row>
        <row r="11">
          <cell r="BG11">
            <v>50</v>
          </cell>
        </row>
        <row r="12">
          <cell r="BG12">
            <v>60</v>
          </cell>
        </row>
        <row r="13">
          <cell r="BG13">
            <v>65</v>
          </cell>
        </row>
        <row r="14">
          <cell r="BG14">
            <v>70</v>
          </cell>
        </row>
        <row r="15">
          <cell r="BG15">
            <v>80</v>
          </cell>
        </row>
        <row r="16">
          <cell r="BG16">
            <v>85</v>
          </cell>
        </row>
        <row r="17">
          <cell r="BG17">
            <v>90</v>
          </cell>
        </row>
        <row r="18">
          <cell r="BG18">
            <v>100</v>
          </cell>
        </row>
        <row r="19">
          <cell r="BG19">
            <v>110</v>
          </cell>
        </row>
        <row r="20">
          <cell r="BG20">
            <v>120</v>
          </cell>
        </row>
        <row r="21">
          <cell r="BG21">
            <v>130</v>
          </cell>
        </row>
        <row r="22">
          <cell r="BG22">
            <v>135</v>
          </cell>
        </row>
        <row r="23">
          <cell r="BG23">
            <v>140</v>
          </cell>
        </row>
        <row r="24">
          <cell r="BG24">
            <v>150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8" t="s">
        <v>13</v>
      </c>
      <c r="C2" s="39"/>
      <c r="D2" s="39"/>
      <c r="E2" s="40"/>
    </row>
    <row r="3" spans="2:5" ht="35.1" customHeight="1" x14ac:dyDescent="0.2">
      <c r="B3" s="2" t="s">
        <v>0</v>
      </c>
      <c r="C3" s="3" t="s">
        <v>11</v>
      </c>
      <c r="D3" s="41" t="s">
        <v>1</v>
      </c>
      <c r="E3" s="43" t="s">
        <v>14</v>
      </c>
    </row>
    <row r="4" spans="2:5" ht="35.1" customHeight="1" x14ac:dyDescent="0.2">
      <c r="B4" s="2" t="s">
        <v>2</v>
      </c>
      <c r="C4" s="3" t="s">
        <v>12</v>
      </c>
      <c r="D4" s="42"/>
      <c r="E4" s="44"/>
    </row>
    <row r="5" spans="2:5" ht="35.1" customHeight="1" x14ac:dyDescent="0.2">
      <c r="B5" s="4" t="s">
        <v>3</v>
      </c>
      <c r="C5" s="45" t="s">
        <v>15</v>
      </c>
      <c r="D5" s="46"/>
      <c r="E5" s="47"/>
    </row>
    <row r="6" spans="2:5" ht="18" x14ac:dyDescent="0.2">
      <c r="B6" s="48" t="s">
        <v>4</v>
      </c>
      <c r="C6" s="49"/>
      <c r="D6" s="49"/>
      <c r="E6" s="50"/>
    </row>
    <row r="7" spans="2:5" ht="18" x14ac:dyDescent="0.2">
      <c r="B7" s="5" t="s">
        <v>5</v>
      </c>
      <c r="C7" s="6" t="s">
        <v>6</v>
      </c>
      <c r="D7" s="36" t="s">
        <v>7</v>
      </c>
      <c r="E7" s="37"/>
    </row>
    <row r="8" spans="2:5" x14ac:dyDescent="0.2">
      <c r="B8" s="7">
        <v>43490</v>
      </c>
      <c r="C8" s="8" t="s">
        <v>10</v>
      </c>
      <c r="D8" s="51" t="s">
        <v>8</v>
      </c>
      <c r="E8" s="52"/>
    </row>
    <row r="9" spans="2:5" x14ac:dyDescent="0.2">
      <c r="B9" s="7"/>
      <c r="C9" s="8"/>
      <c r="D9" s="51"/>
      <c r="E9" s="52"/>
    </row>
    <row r="10" spans="2:5" x14ac:dyDescent="0.2">
      <c r="B10" s="9"/>
      <c r="C10" s="8"/>
      <c r="D10" s="51"/>
      <c r="E10" s="52"/>
    </row>
    <row r="11" spans="2:5" x14ac:dyDescent="0.2">
      <c r="B11" s="9"/>
      <c r="C11" s="8"/>
      <c r="D11" s="51"/>
      <c r="E11" s="52"/>
    </row>
    <row r="12" spans="2:5" x14ac:dyDescent="0.2">
      <c r="B12" s="9"/>
      <c r="C12" s="8"/>
      <c r="D12" s="51"/>
      <c r="E12" s="52"/>
    </row>
    <row r="13" spans="2:5" x14ac:dyDescent="0.2">
      <c r="B13" s="9"/>
      <c r="C13" s="8"/>
      <c r="D13" s="51"/>
      <c r="E13" s="52"/>
    </row>
    <row r="14" spans="2:5" x14ac:dyDescent="0.2">
      <c r="B14" s="9"/>
      <c r="C14" s="8"/>
      <c r="D14" s="51"/>
      <c r="E14" s="52"/>
    </row>
    <row r="15" spans="2:5" x14ac:dyDescent="0.2">
      <c r="B15" s="9"/>
      <c r="C15" s="8"/>
      <c r="D15" s="51"/>
      <c r="E15" s="52"/>
    </row>
    <row r="16" spans="2:5" x14ac:dyDescent="0.2">
      <c r="B16" s="9"/>
      <c r="C16" s="8"/>
      <c r="D16" s="51"/>
      <c r="E16" s="52"/>
    </row>
    <row r="17" spans="2:5" x14ac:dyDescent="0.2">
      <c r="B17" s="9"/>
      <c r="C17" s="8"/>
      <c r="D17" s="51"/>
      <c r="E17" s="52"/>
    </row>
    <row r="18" spans="2:5" x14ac:dyDescent="0.2">
      <c r="B18" s="9"/>
      <c r="C18" s="8"/>
      <c r="D18" s="51"/>
      <c r="E18" s="52"/>
    </row>
    <row r="19" spans="2:5" x14ac:dyDescent="0.2">
      <c r="B19" s="9"/>
      <c r="C19" s="8"/>
      <c r="D19" s="51"/>
      <c r="E19" s="52"/>
    </row>
    <row r="20" spans="2:5" x14ac:dyDescent="0.2">
      <c r="B20" s="9"/>
      <c r="C20" s="8"/>
      <c r="D20" s="51"/>
      <c r="E20" s="52"/>
    </row>
    <row r="21" spans="2:5" x14ac:dyDescent="0.2">
      <c r="B21" s="9"/>
      <c r="C21" s="8"/>
      <c r="D21" s="51"/>
      <c r="E21" s="52"/>
    </row>
    <row r="22" spans="2:5" x14ac:dyDescent="0.2">
      <c r="B22" s="9"/>
      <c r="C22" s="8"/>
      <c r="D22" s="51"/>
      <c r="E22" s="52"/>
    </row>
    <row r="23" spans="2:5" x14ac:dyDescent="0.2">
      <c r="B23" s="9"/>
      <c r="C23" s="8"/>
      <c r="D23" s="51"/>
      <c r="E23" s="52"/>
    </row>
    <row r="24" spans="2:5" x14ac:dyDescent="0.2">
      <c r="B24" s="9"/>
      <c r="C24" s="8"/>
      <c r="D24" s="51"/>
      <c r="E24" s="52"/>
    </row>
    <row r="25" spans="2:5" x14ac:dyDescent="0.2">
      <c r="B25" s="9"/>
      <c r="C25" s="8"/>
      <c r="D25" s="51"/>
      <c r="E25" s="52"/>
    </row>
    <row r="26" spans="2:5" x14ac:dyDescent="0.2">
      <c r="B26" s="9"/>
      <c r="C26" s="8"/>
      <c r="D26" s="51"/>
      <c r="E26" s="52"/>
    </row>
    <row r="27" spans="2:5" x14ac:dyDescent="0.2">
      <c r="B27" s="9"/>
      <c r="C27" s="8"/>
      <c r="D27" s="51"/>
      <c r="E27" s="52"/>
    </row>
    <row r="28" spans="2:5" ht="18" thickBot="1" x14ac:dyDescent="0.25">
      <c r="B28" s="10"/>
      <c r="C28" s="11"/>
      <c r="D28" s="53"/>
      <c r="E28" s="54"/>
    </row>
    <row r="30" spans="2:5" x14ac:dyDescent="0.2">
      <c r="B30" s="55" t="s">
        <v>9</v>
      </c>
      <c r="C30" s="55"/>
      <c r="D30" s="55"/>
      <c r="E30" s="55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24"/>
  <sheetViews>
    <sheetView topLeftCell="A16" workbookViewId="0">
      <selection activeCell="D12" sqref="D12"/>
    </sheetView>
  </sheetViews>
  <sheetFormatPr defaultRowHeight="14.25" x14ac:dyDescent="0.2"/>
  <cols>
    <col min="1" max="1" width="53.25" customWidth="1"/>
    <col min="2" max="2" width="41.375" customWidth="1"/>
    <col min="3" max="3" width="48" customWidth="1"/>
    <col min="4" max="4" width="48.75" customWidth="1"/>
  </cols>
  <sheetData>
    <row r="2" spans="1:4" ht="20.25" x14ac:dyDescent="0.2">
      <c r="A2" s="56" t="s">
        <v>86</v>
      </c>
      <c r="B2" s="56"/>
      <c r="C2" s="56"/>
      <c r="D2" s="56"/>
    </row>
    <row r="3" spans="1:4" ht="15" x14ac:dyDescent="0.2">
      <c r="A3" s="25" t="s">
        <v>87</v>
      </c>
      <c r="B3" s="25" t="s">
        <v>89</v>
      </c>
      <c r="C3" s="25" t="s">
        <v>327</v>
      </c>
      <c r="D3" s="25" t="s">
        <v>88</v>
      </c>
    </row>
    <row r="4" spans="1:4" ht="16.5" x14ac:dyDescent="0.2">
      <c r="A4" s="24" t="s">
        <v>314</v>
      </c>
      <c r="B4" s="24" t="s">
        <v>317</v>
      </c>
      <c r="C4" s="24" t="s">
        <v>336</v>
      </c>
      <c r="D4" s="24" t="s">
        <v>346</v>
      </c>
    </row>
    <row r="5" spans="1:4" ht="16.5" x14ac:dyDescent="0.2">
      <c r="A5" s="24" t="s">
        <v>339</v>
      </c>
      <c r="B5" s="24" t="s">
        <v>318</v>
      </c>
      <c r="C5" s="31" t="s">
        <v>337</v>
      </c>
      <c r="D5" s="24" t="s">
        <v>326</v>
      </c>
    </row>
    <row r="6" spans="1:4" ht="16.5" x14ac:dyDescent="0.2">
      <c r="A6" s="24" t="s">
        <v>338</v>
      </c>
      <c r="B6" s="31" t="s">
        <v>319</v>
      </c>
      <c r="C6" s="31" t="s">
        <v>328</v>
      </c>
      <c r="D6" s="24"/>
    </row>
    <row r="7" spans="1:4" ht="16.5" x14ac:dyDescent="0.2">
      <c r="A7" s="24" t="s">
        <v>315</v>
      </c>
      <c r="B7" s="31" t="s">
        <v>320</v>
      </c>
      <c r="C7" s="31" t="s">
        <v>329</v>
      </c>
      <c r="D7" s="24"/>
    </row>
    <row r="8" spans="1:4" ht="16.5" x14ac:dyDescent="0.2">
      <c r="A8" s="24" t="s">
        <v>316</v>
      </c>
      <c r="B8" s="31" t="s">
        <v>321</v>
      </c>
      <c r="C8" s="24" t="s">
        <v>330</v>
      </c>
      <c r="D8" s="24"/>
    </row>
    <row r="9" spans="1:4" ht="16.5" x14ac:dyDescent="0.2">
      <c r="A9" s="24"/>
      <c r="B9" s="31" t="s">
        <v>322</v>
      </c>
      <c r="C9" s="24" t="s">
        <v>331</v>
      </c>
      <c r="D9" s="24"/>
    </row>
    <row r="10" spans="1:4" ht="16.5" x14ac:dyDescent="0.2">
      <c r="A10" s="24"/>
      <c r="B10" s="31" t="s">
        <v>323</v>
      </c>
      <c r="C10" s="24" t="s">
        <v>332</v>
      </c>
      <c r="D10" s="24"/>
    </row>
    <row r="11" spans="1:4" ht="16.5" x14ac:dyDescent="0.2">
      <c r="A11" s="24"/>
      <c r="B11" s="31" t="s">
        <v>325</v>
      </c>
      <c r="C11" s="24" t="s">
        <v>333</v>
      </c>
      <c r="D11" s="24"/>
    </row>
    <row r="12" spans="1:4" ht="16.5" x14ac:dyDescent="0.2">
      <c r="A12" s="24"/>
      <c r="B12" s="31" t="s">
        <v>324</v>
      </c>
      <c r="C12" s="24" t="s">
        <v>334</v>
      </c>
      <c r="D12" s="24"/>
    </row>
    <row r="13" spans="1:4" ht="16.5" x14ac:dyDescent="0.2">
      <c r="A13" s="24"/>
      <c r="B13" s="31"/>
      <c r="C13" s="24" t="s">
        <v>335</v>
      </c>
      <c r="D13" s="24"/>
    </row>
    <row r="14" spans="1:4" ht="16.5" x14ac:dyDescent="0.2">
      <c r="A14" s="24"/>
      <c r="B14" s="31"/>
      <c r="C14" s="24" t="s">
        <v>340</v>
      </c>
      <c r="D14" s="24"/>
    </row>
    <row r="15" spans="1:4" ht="16.5" x14ac:dyDescent="0.2">
      <c r="A15" s="24"/>
      <c r="B15" s="31"/>
      <c r="C15" s="24" t="s">
        <v>341</v>
      </c>
      <c r="D15" s="24"/>
    </row>
    <row r="16" spans="1:4" ht="16.5" x14ac:dyDescent="0.2">
      <c r="A16" s="24"/>
      <c r="B16" s="31"/>
      <c r="C16" s="24" t="s">
        <v>342</v>
      </c>
      <c r="D16" s="24"/>
    </row>
    <row r="17" spans="1:4" ht="16.5" x14ac:dyDescent="0.2">
      <c r="A17" s="24"/>
      <c r="B17" s="24"/>
      <c r="C17" s="24" t="s">
        <v>343</v>
      </c>
      <c r="D17" s="24"/>
    </row>
    <row r="18" spans="1:4" ht="16.5" x14ac:dyDescent="0.2">
      <c r="A18" s="31"/>
      <c r="B18" s="31"/>
      <c r="C18" s="31" t="s">
        <v>344</v>
      </c>
      <c r="D18" s="31"/>
    </row>
    <row r="19" spans="1:4" ht="16.5" x14ac:dyDescent="0.2">
      <c r="A19" s="31"/>
      <c r="B19" s="31"/>
      <c r="C19" s="31" t="s">
        <v>345</v>
      </c>
      <c r="D19" s="31"/>
    </row>
    <row r="20" spans="1:4" ht="16.5" x14ac:dyDescent="0.2">
      <c r="A20" s="31"/>
      <c r="B20" s="31"/>
      <c r="C20" s="31"/>
      <c r="D20" s="31"/>
    </row>
    <row r="21" spans="1:4" ht="16.5" x14ac:dyDescent="0.2">
      <c r="A21" s="31"/>
      <c r="B21" s="31"/>
      <c r="C21" s="31"/>
      <c r="D21" s="31"/>
    </row>
    <row r="24" spans="1:4" ht="20.25" x14ac:dyDescent="0.2">
      <c r="A24" s="56" t="s">
        <v>90</v>
      </c>
      <c r="B24" s="56"/>
      <c r="C24" s="56"/>
      <c r="D24" s="56"/>
    </row>
    <row r="25" spans="1:4" ht="15" x14ac:dyDescent="0.2">
      <c r="A25" s="25" t="s">
        <v>87</v>
      </c>
      <c r="B25" s="25" t="s">
        <v>132</v>
      </c>
      <c r="C25" s="25" t="s">
        <v>96</v>
      </c>
      <c r="D25" s="25" t="s">
        <v>88</v>
      </c>
    </row>
    <row r="26" spans="1:4" ht="16.5" x14ac:dyDescent="0.2">
      <c r="A26" s="24" t="s">
        <v>92</v>
      </c>
      <c r="B26" s="24" t="s">
        <v>139</v>
      </c>
      <c r="C26" s="24" t="s">
        <v>116</v>
      </c>
      <c r="D26" s="24" t="s">
        <v>133</v>
      </c>
    </row>
    <row r="27" spans="1:4" ht="32.25" customHeight="1" x14ac:dyDescent="0.2">
      <c r="A27" s="24" t="s">
        <v>93</v>
      </c>
      <c r="B27" s="24" t="s">
        <v>135</v>
      </c>
      <c r="C27" s="24" t="s">
        <v>117</v>
      </c>
      <c r="D27" s="24" t="s">
        <v>134</v>
      </c>
    </row>
    <row r="28" spans="1:4" ht="16.5" x14ac:dyDescent="0.2">
      <c r="A28" s="24" t="s">
        <v>119</v>
      </c>
      <c r="B28" s="24" t="s">
        <v>136</v>
      </c>
      <c r="C28" s="24" t="s">
        <v>109</v>
      </c>
      <c r="D28" s="24"/>
    </row>
    <row r="29" spans="1:4" ht="16.5" x14ac:dyDescent="0.2">
      <c r="A29" s="24" t="s">
        <v>94</v>
      </c>
      <c r="B29" s="24" t="s">
        <v>137</v>
      </c>
      <c r="C29" s="24" t="s">
        <v>110</v>
      </c>
      <c r="D29" s="24"/>
    </row>
    <row r="30" spans="1:4" ht="16.5" x14ac:dyDescent="0.2">
      <c r="B30" s="24" t="s">
        <v>138</v>
      </c>
      <c r="C30" s="24" t="s">
        <v>111</v>
      </c>
      <c r="D30" s="24"/>
    </row>
    <row r="31" spans="1:4" ht="16.5" x14ac:dyDescent="0.2">
      <c r="A31" s="24"/>
      <c r="B31" s="24" t="s">
        <v>146</v>
      </c>
      <c r="C31" s="24" t="s">
        <v>114</v>
      </c>
      <c r="D31" s="24"/>
    </row>
    <row r="32" spans="1:4" ht="16.5" x14ac:dyDescent="0.2">
      <c r="A32" s="24"/>
      <c r="B32" s="24" t="s">
        <v>141</v>
      </c>
      <c r="C32" s="24" t="s">
        <v>112</v>
      </c>
      <c r="D32" s="24"/>
    </row>
    <row r="33" spans="1:4" ht="16.5" x14ac:dyDescent="0.2">
      <c r="A33" s="24"/>
      <c r="B33" s="24" t="s">
        <v>140</v>
      </c>
      <c r="C33" s="24" t="s">
        <v>113</v>
      </c>
      <c r="D33" s="24"/>
    </row>
    <row r="34" spans="1:4" ht="16.5" x14ac:dyDescent="0.2">
      <c r="A34" s="24"/>
      <c r="B34" s="24" t="s">
        <v>142</v>
      </c>
      <c r="C34" s="24"/>
      <c r="D34" s="24"/>
    </row>
    <row r="35" spans="1:4" ht="16.5" x14ac:dyDescent="0.2">
      <c r="A35" s="24"/>
      <c r="B35" s="24" t="s">
        <v>144</v>
      </c>
      <c r="C35" s="24"/>
      <c r="D35" s="24"/>
    </row>
    <row r="36" spans="1:4" ht="16.5" x14ac:dyDescent="0.2">
      <c r="A36" s="24"/>
      <c r="B36" s="24" t="s">
        <v>143</v>
      </c>
      <c r="C36" s="24"/>
      <c r="D36" s="24"/>
    </row>
    <row r="37" spans="1:4" ht="16.5" x14ac:dyDescent="0.2">
      <c r="A37" s="24"/>
      <c r="B37" s="24" t="s">
        <v>145</v>
      </c>
      <c r="C37" s="24"/>
      <c r="D37" s="24"/>
    </row>
    <row r="38" spans="1:4" ht="16.5" x14ac:dyDescent="0.2">
      <c r="A38" s="24"/>
      <c r="B38" s="24"/>
      <c r="C38" s="24"/>
      <c r="D38" s="24"/>
    </row>
    <row r="41" spans="1:4" ht="20.25" x14ac:dyDescent="0.2">
      <c r="A41" s="56" t="s">
        <v>98</v>
      </c>
      <c r="B41" s="56"/>
      <c r="C41" s="56"/>
      <c r="D41" s="56"/>
    </row>
    <row r="42" spans="1:4" ht="15" x14ac:dyDescent="0.2">
      <c r="A42" s="25" t="s">
        <v>87</v>
      </c>
      <c r="B42" s="25" t="s">
        <v>97</v>
      </c>
      <c r="C42" s="25" t="s">
        <v>91</v>
      </c>
      <c r="D42" s="25" t="s">
        <v>88</v>
      </c>
    </row>
    <row r="43" spans="1:4" ht="16.5" x14ac:dyDescent="0.2">
      <c r="A43" s="24" t="s">
        <v>115</v>
      </c>
      <c r="B43" s="24" t="s">
        <v>128</v>
      </c>
      <c r="C43" s="24" t="s">
        <v>103</v>
      </c>
      <c r="D43" s="24" t="s">
        <v>147</v>
      </c>
    </row>
    <row r="44" spans="1:4" ht="16.5" x14ac:dyDescent="0.2">
      <c r="A44" s="24" t="s">
        <v>151</v>
      </c>
      <c r="B44" s="24" t="s">
        <v>122</v>
      </c>
      <c r="C44" s="24" t="s">
        <v>101</v>
      </c>
      <c r="D44" s="24" t="s">
        <v>154</v>
      </c>
    </row>
    <row r="45" spans="1:4" ht="16.5" x14ac:dyDescent="0.2">
      <c r="A45" s="24" t="s">
        <v>150</v>
      </c>
      <c r="B45" s="24" t="s">
        <v>123</v>
      </c>
      <c r="C45" s="24" t="s">
        <v>102</v>
      </c>
      <c r="D45" s="24"/>
    </row>
    <row r="46" spans="1:4" ht="16.5" x14ac:dyDescent="0.2">
      <c r="A46" s="24" t="s">
        <v>120</v>
      </c>
      <c r="B46" s="24" t="s">
        <v>124</v>
      </c>
      <c r="C46" s="24" t="s">
        <v>104</v>
      </c>
      <c r="D46" s="24"/>
    </row>
    <row r="47" spans="1:4" ht="16.5" x14ac:dyDescent="0.2">
      <c r="A47" s="24" t="s">
        <v>121</v>
      </c>
      <c r="B47" s="24" t="s">
        <v>125</v>
      </c>
      <c r="C47" s="24" t="s">
        <v>105</v>
      </c>
      <c r="D47" s="24"/>
    </row>
    <row r="48" spans="1:4" ht="16.5" x14ac:dyDescent="0.2">
      <c r="A48" s="24"/>
      <c r="B48" s="24" t="s">
        <v>126</v>
      </c>
      <c r="C48" s="24" t="s">
        <v>106</v>
      </c>
      <c r="D48" s="24"/>
    </row>
    <row r="49" spans="1:4" ht="16.5" x14ac:dyDescent="0.2">
      <c r="A49" s="24"/>
      <c r="B49" s="24" t="s">
        <v>127</v>
      </c>
      <c r="C49" s="24" t="s">
        <v>107</v>
      </c>
      <c r="D49" s="24"/>
    </row>
    <row r="50" spans="1:4" ht="16.5" x14ac:dyDescent="0.2">
      <c r="A50" s="24"/>
      <c r="B50" s="24" t="s">
        <v>129</v>
      </c>
      <c r="C50" s="24" t="s">
        <v>108</v>
      </c>
      <c r="D50" s="24"/>
    </row>
    <row r="51" spans="1:4" ht="16.5" x14ac:dyDescent="0.2">
      <c r="A51" s="24"/>
      <c r="B51" s="24" t="s">
        <v>130</v>
      </c>
      <c r="C51" s="24"/>
      <c r="D51" s="24"/>
    </row>
    <row r="52" spans="1:4" ht="16.5" x14ac:dyDescent="0.2">
      <c r="A52" s="24"/>
      <c r="B52" s="24" t="s">
        <v>131</v>
      </c>
      <c r="C52" s="24"/>
      <c r="D52" s="24"/>
    </row>
    <row r="53" spans="1:4" ht="16.5" x14ac:dyDescent="0.2">
      <c r="A53" s="29"/>
      <c r="B53" s="29" t="s">
        <v>292</v>
      </c>
      <c r="C53" s="29"/>
      <c r="D53" s="29"/>
    </row>
    <row r="56" spans="1:4" ht="20.25" x14ac:dyDescent="0.2">
      <c r="A56" s="56" t="s">
        <v>99</v>
      </c>
      <c r="B56" s="56"/>
      <c r="C56" s="56"/>
      <c r="D56" s="56"/>
    </row>
    <row r="57" spans="1:4" ht="15" x14ac:dyDescent="0.2">
      <c r="A57" s="25" t="s">
        <v>87</v>
      </c>
      <c r="B57" s="25" t="s">
        <v>118</v>
      </c>
      <c r="C57" s="25" t="s">
        <v>95</v>
      </c>
      <c r="D57" s="25" t="s">
        <v>88</v>
      </c>
    </row>
    <row r="58" spans="1:4" ht="16.5" x14ac:dyDescent="0.2">
      <c r="A58" s="24" t="s">
        <v>155</v>
      </c>
      <c r="B58" s="24" t="s">
        <v>208</v>
      </c>
      <c r="C58" s="24" t="s">
        <v>160</v>
      </c>
      <c r="D58" s="24" t="s">
        <v>153</v>
      </c>
    </row>
    <row r="59" spans="1:4" ht="16.5" x14ac:dyDescent="0.2">
      <c r="A59" s="24" t="s">
        <v>148</v>
      </c>
      <c r="B59" s="24" t="s">
        <v>210</v>
      </c>
      <c r="C59" s="24" t="s">
        <v>164</v>
      </c>
      <c r="D59" s="24" t="s">
        <v>221</v>
      </c>
    </row>
    <row r="60" spans="1:4" ht="16.5" x14ac:dyDescent="0.2">
      <c r="A60" s="24" t="s">
        <v>149</v>
      </c>
      <c r="B60" s="24" t="s">
        <v>209</v>
      </c>
      <c r="C60" s="24" t="s">
        <v>161</v>
      </c>
      <c r="D60" s="24"/>
    </row>
    <row r="61" spans="1:4" ht="16.5" x14ac:dyDescent="0.2">
      <c r="A61" s="24" t="s">
        <v>152</v>
      </c>
      <c r="B61" s="24" t="s">
        <v>167</v>
      </c>
      <c r="C61" s="24" t="s">
        <v>165</v>
      </c>
      <c r="D61" s="24"/>
    </row>
    <row r="62" spans="1:4" ht="16.5" x14ac:dyDescent="0.2">
      <c r="A62" s="24" t="s">
        <v>158</v>
      </c>
      <c r="B62" s="24" t="s">
        <v>207</v>
      </c>
      <c r="C62" s="24" t="s">
        <v>162</v>
      </c>
      <c r="D62" s="24"/>
    </row>
    <row r="63" spans="1:4" ht="16.5" x14ac:dyDescent="0.2">
      <c r="A63" s="24"/>
      <c r="B63" s="24" t="s">
        <v>168</v>
      </c>
      <c r="C63" s="24" t="s">
        <v>166</v>
      </c>
      <c r="D63" s="24"/>
    </row>
    <row r="64" spans="1:4" ht="16.5" x14ac:dyDescent="0.2">
      <c r="A64" s="24"/>
      <c r="B64" s="24" t="s">
        <v>206</v>
      </c>
      <c r="C64" s="24" t="s">
        <v>163</v>
      </c>
      <c r="D64" s="24"/>
    </row>
    <row r="65" spans="1:4" ht="16.5" x14ac:dyDescent="0.2">
      <c r="A65" s="24"/>
      <c r="B65" s="24" t="s">
        <v>169</v>
      </c>
      <c r="C65" s="24"/>
      <c r="D65" s="24"/>
    </row>
    <row r="66" spans="1:4" ht="16.5" x14ac:dyDescent="0.2">
      <c r="A66" s="24"/>
      <c r="B66" s="24" t="s">
        <v>170</v>
      </c>
      <c r="C66" s="24"/>
      <c r="D66" s="24"/>
    </row>
    <row r="67" spans="1:4" ht="16.5" x14ac:dyDescent="0.2">
      <c r="A67" s="24"/>
      <c r="B67" s="24" t="s">
        <v>171</v>
      </c>
      <c r="C67" s="24"/>
      <c r="D67" s="24"/>
    </row>
    <row r="70" spans="1:4" ht="20.25" x14ac:dyDescent="0.2">
      <c r="A70" s="56" t="s">
        <v>100</v>
      </c>
      <c r="B70" s="56"/>
      <c r="C70" s="56"/>
      <c r="D70" s="56"/>
    </row>
    <row r="71" spans="1:4" ht="15" x14ac:dyDescent="0.2">
      <c r="A71" s="25" t="s">
        <v>87</v>
      </c>
      <c r="B71" s="25" t="s">
        <v>198</v>
      </c>
      <c r="C71" s="25" t="s">
        <v>156</v>
      </c>
      <c r="D71" s="25" t="s">
        <v>88</v>
      </c>
    </row>
    <row r="72" spans="1:4" ht="16.5" x14ac:dyDescent="0.2">
      <c r="A72" s="24" t="s">
        <v>212</v>
      </c>
      <c r="B72" s="24" t="s">
        <v>199</v>
      </c>
      <c r="C72" s="24" t="s">
        <v>183</v>
      </c>
      <c r="D72" s="24" t="s">
        <v>220</v>
      </c>
    </row>
    <row r="73" spans="1:4" ht="16.5" x14ac:dyDescent="0.2">
      <c r="A73" s="24" t="s">
        <v>213</v>
      </c>
      <c r="B73" s="24" t="s">
        <v>200</v>
      </c>
      <c r="C73" s="24" t="s">
        <v>182</v>
      </c>
      <c r="D73" s="26" t="s">
        <v>222</v>
      </c>
    </row>
    <row r="74" spans="1:4" ht="16.5" x14ac:dyDescent="0.2">
      <c r="A74" s="24" t="s">
        <v>157</v>
      </c>
      <c r="B74" s="24" t="s">
        <v>203</v>
      </c>
      <c r="C74" s="24" t="s">
        <v>184</v>
      </c>
      <c r="D74" s="24"/>
    </row>
    <row r="75" spans="1:4" ht="16.5" x14ac:dyDescent="0.2">
      <c r="A75" s="24" t="s">
        <v>159</v>
      </c>
      <c r="B75" s="24" t="s">
        <v>201</v>
      </c>
      <c r="C75" s="24" t="s">
        <v>185</v>
      </c>
      <c r="D75" s="24"/>
    </row>
    <row r="76" spans="1:4" ht="16.5" x14ac:dyDescent="0.2">
      <c r="A76" s="24"/>
      <c r="B76" s="24" t="s">
        <v>204</v>
      </c>
      <c r="C76" s="24" t="s">
        <v>186</v>
      </c>
      <c r="D76" s="24"/>
    </row>
    <row r="77" spans="1:4" ht="16.5" x14ac:dyDescent="0.2">
      <c r="A77" s="24"/>
      <c r="B77" s="24" t="s">
        <v>202</v>
      </c>
      <c r="C77" s="24" t="s">
        <v>187</v>
      </c>
      <c r="D77" s="24"/>
    </row>
    <row r="78" spans="1:4" ht="16.5" x14ac:dyDescent="0.2">
      <c r="A78" s="24"/>
      <c r="B78" s="24" t="s">
        <v>205</v>
      </c>
      <c r="C78" s="24" t="s">
        <v>188</v>
      </c>
      <c r="D78" s="24"/>
    </row>
    <row r="79" spans="1:4" ht="16.5" x14ac:dyDescent="0.2">
      <c r="A79" s="24"/>
      <c r="B79" s="24"/>
      <c r="C79" s="24" t="s">
        <v>189</v>
      </c>
      <c r="D79" s="24"/>
    </row>
    <row r="80" spans="1:4" ht="16.5" x14ac:dyDescent="0.2">
      <c r="A80" s="24"/>
      <c r="B80" s="24"/>
      <c r="C80" s="24"/>
      <c r="D80" s="24"/>
    </row>
    <row r="81" spans="1:4" ht="16.5" x14ac:dyDescent="0.2">
      <c r="A81" s="24"/>
      <c r="B81" s="24"/>
      <c r="C81" s="24"/>
      <c r="D81" s="24"/>
    </row>
    <row r="82" spans="1:4" ht="16.5" x14ac:dyDescent="0.2">
      <c r="A82" s="24"/>
      <c r="B82" s="24"/>
      <c r="C82" s="24"/>
      <c r="D82" s="24"/>
    </row>
    <row r="85" spans="1:4" ht="20.25" x14ac:dyDescent="0.2">
      <c r="A85" s="56" t="s">
        <v>191</v>
      </c>
      <c r="B85" s="56"/>
      <c r="C85" s="56"/>
      <c r="D85" s="56"/>
    </row>
    <row r="86" spans="1:4" ht="15" x14ac:dyDescent="0.2">
      <c r="A86" s="25" t="s">
        <v>87</v>
      </c>
      <c r="B86" s="25" t="s">
        <v>190</v>
      </c>
      <c r="C86" s="25" t="s">
        <v>192</v>
      </c>
      <c r="D86" s="25" t="s">
        <v>88</v>
      </c>
    </row>
    <row r="87" spans="1:4" ht="16.5" x14ac:dyDescent="0.2">
      <c r="A87" s="24" t="s">
        <v>218</v>
      </c>
      <c r="B87" s="24" t="s">
        <v>257</v>
      </c>
      <c r="C87" s="24" t="s">
        <v>268</v>
      </c>
      <c r="D87" s="24" t="s">
        <v>223</v>
      </c>
    </row>
    <row r="88" spans="1:4" ht="16.5" x14ac:dyDescent="0.2">
      <c r="A88" s="24" t="s">
        <v>214</v>
      </c>
      <c r="B88" s="26" t="s">
        <v>258</v>
      </c>
      <c r="C88" s="24" t="s">
        <v>269</v>
      </c>
      <c r="D88" s="26" t="s">
        <v>222</v>
      </c>
    </row>
    <row r="89" spans="1:4" ht="16.5" x14ac:dyDescent="0.2">
      <c r="A89" s="24" t="s">
        <v>252</v>
      </c>
      <c r="B89" s="26" t="s">
        <v>259</v>
      </c>
      <c r="C89" s="26" t="s">
        <v>270</v>
      </c>
      <c r="D89" s="24"/>
    </row>
    <row r="90" spans="1:4" ht="16.5" x14ac:dyDescent="0.2">
      <c r="A90" s="24" t="s">
        <v>276</v>
      </c>
      <c r="B90" s="24" t="s">
        <v>260</v>
      </c>
      <c r="C90" s="24" t="s">
        <v>271</v>
      </c>
      <c r="D90" s="24"/>
    </row>
    <row r="91" spans="1:4" ht="16.5" x14ac:dyDescent="0.2">
      <c r="A91" s="24"/>
      <c r="B91" s="24" t="s">
        <v>261</v>
      </c>
      <c r="C91" s="24" t="s">
        <v>272</v>
      </c>
      <c r="D91" s="24"/>
    </row>
    <row r="92" spans="1:4" ht="16.5" x14ac:dyDescent="0.2">
      <c r="A92" s="24"/>
      <c r="B92" s="24" t="s">
        <v>262</v>
      </c>
      <c r="C92" s="26" t="s">
        <v>273</v>
      </c>
      <c r="D92" s="24"/>
    </row>
    <row r="93" spans="1:4" ht="16.5" x14ac:dyDescent="0.2">
      <c r="A93" s="24"/>
      <c r="B93" s="26" t="s">
        <v>263</v>
      </c>
      <c r="C93" s="24" t="s">
        <v>275</v>
      </c>
      <c r="D93" s="24"/>
    </row>
    <row r="94" spans="1:4" ht="16.5" x14ac:dyDescent="0.2">
      <c r="A94" s="24"/>
      <c r="B94" s="26" t="s">
        <v>264</v>
      </c>
      <c r="C94" s="26" t="s">
        <v>274</v>
      </c>
      <c r="D94" s="24"/>
    </row>
    <row r="95" spans="1:4" ht="16.5" x14ac:dyDescent="0.2">
      <c r="A95" s="26"/>
      <c r="B95" s="26" t="s">
        <v>265</v>
      </c>
      <c r="C95" s="26"/>
      <c r="D95" s="26"/>
    </row>
    <row r="96" spans="1:4" ht="16.5" x14ac:dyDescent="0.2">
      <c r="A96" s="26"/>
      <c r="B96" s="26" t="s">
        <v>266</v>
      </c>
      <c r="C96" s="26"/>
      <c r="D96" s="26"/>
    </row>
    <row r="97" spans="1:4" ht="16.5" x14ac:dyDescent="0.2">
      <c r="A97" s="26"/>
      <c r="B97" s="26" t="s">
        <v>267</v>
      </c>
      <c r="C97" s="26"/>
      <c r="D97" s="26"/>
    </row>
    <row r="100" spans="1:4" ht="20.25" x14ac:dyDescent="0.2">
      <c r="A100" s="56" t="s">
        <v>193</v>
      </c>
      <c r="B100" s="56"/>
      <c r="C100" s="56"/>
      <c r="D100" s="56"/>
    </row>
    <row r="101" spans="1:4" ht="15" x14ac:dyDescent="0.2">
      <c r="A101" s="25" t="s">
        <v>87</v>
      </c>
      <c r="B101" s="25" t="s">
        <v>172</v>
      </c>
      <c r="C101" s="25" t="s">
        <v>194</v>
      </c>
      <c r="D101" s="25" t="s">
        <v>88</v>
      </c>
    </row>
    <row r="102" spans="1:4" ht="16.5" x14ac:dyDescent="0.2">
      <c r="A102" s="24" t="s">
        <v>217</v>
      </c>
      <c r="B102" s="24" t="s">
        <v>254</v>
      </c>
      <c r="C102" s="24" t="s">
        <v>279</v>
      </c>
      <c r="D102" s="24" t="s">
        <v>291</v>
      </c>
    </row>
    <row r="103" spans="1:4" ht="16.5" x14ac:dyDescent="0.2">
      <c r="A103" s="24" t="s">
        <v>215</v>
      </c>
      <c r="B103" s="24" t="s">
        <v>173</v>
      </c>
      <c r="C103" s="26" t="s">
        <v>224</v>
      </c>
      <c r="D103" s="24" t="s">
        <v>250</v>
      </c>
    </row>
    <row r="104" spans="1:4" ht="16.5" x14ac:dyDescent="0.2">
      <c r="A104" s="27" t="s">
        <v>253</v>
      </c>
      <c r="B104" s="24" t="s">
        <v>174</v>
      </c>
      <c r="C104" s="26" t="s">
        <v>277</v>
      </c>
      <c r="D104" s="24" t="s">
        <v>251</v>
      </c>
    </row>
    <row r="105" spans="1:4" ht="16.5" x14ac:dyDescent="0.2">
      <c r="A105" s="26" t="s">
        <v>278</v>
      </c>
      <c r="B105" s="24" t="s">
        <v>175</v>
      </c>
      <c r="C105" s="26" t="s">
        <v>280</v>
      </c>
      <c r="D105" s="27" t="s">
        <v>222</v>
      </c>
    </row>
    <row r="106" spans="1:4" ht="16.5" x14ac:dyDescent="0.2">
      <c r="A106" s="24"/>
      <c r="B106" s="24" t="s">
        <v>176</v>
      </c>
      <c r="C106" s="24"/>
      <c r="D106" s="24"/>
    </row>
    <row r="107" spans="1:4" ht="16.5" x14ac:dyDescent="0.2">
      <c r="A107" s="24"/>
      <c r="B107" s="24" t="s">
        <v>180</v>
      </c>
      <c r="C107" s="24"/>
      <c r="D107" s="24"/>
    </row>
    <row r="108" spans="1:4" ht="16.5" x14ac:dyDescent="0.2">
      <c r="A108" s="24"/>
      <c r="B108" s="24" t="s">
        <v>181</v>
      </c>
      <c r="C108" s="24"/>
      <c r="D108" s="24"/>
    </row>
    <row r="109" spans="1:4" ht="16.5" x14ac:dyDescent="0.2">
      <c r="A109" s="24"/>
      <c r="B109" s="24" t="s">
        <v>177</v>
      </c>
      <c r="C109" s="24"/>
      <c r="D109" s="24"/>
    </row>
    <row r="110" spans="1:4" ht="16.5" x14ac:dyDescent="0.2">
      <c r="A110" s="24"/>
      <c r="B110" s="24" t="s">
        <v>178</v>
      </c>
      <c r="C110" s="24"/>
      <c r="D110" s="24"/>
    </row>
    <row r="111" spans="1:4" ht="16.5" x14ac:dyDescent="0.2">
      <c r="A111" s="24"/>
      <c r="B111" s="24" t="s">
        <v>179</v>
      </c>
      <c r="C111" s="24"/>
      <c r="D111" s="24"/>
    </row>
    <row r="115" spans="1:4" ht="20.25" x14ac:dyDescent="0.2">
      <c r="A115" s="56" t="s">
        <v>195</v>
      </c>
      <c r="B115" s="56"/>
      <c r="C115" s="56"/>
      <c r="D115" s="56"/>
    </row>
    <row r="116" spans="1:4" ht="15" x14ac:dyDescent="0.2">
      <c r="A116" s="25" t="s">
        <v>87</v>
      </c>
      <c r="B116" s="25" t="s">
        <v>197</v>
      </c>
      <c r="C116" s="25" t="s">
        <v>196</v>
      </c>
      <c r="D116" s="25" t="s">
        <v>88</v>
      </c>
    </row>
    <row r="117" spans="1:4" ht="16.5" x14ac:dyDescent="0.2">
      <c r="A117" s="24" t="s">
        <v>219</v>
      </c>
      <c r="B117" s="24" t="s">
        <v>283</v>
      </c>
      <c r="C117" s="24" t="s">
        <v>256</v>
      </c>
      <c r="D117" s="24" t="s">
        <v>211</v>
      </c>
    </row>
    <row r="118" spans="1:4" ht="16.5" x14ac:dyDescent="0.2">
      <c r="A118" s="24" t="s">
        <v>216</v>
      </c>
      <c r="B118" s="26" t="s">
        <v>284</v>
      </c>
      <c r="C118" s="26" t="s">
        <v>287</v>
      </c>
      <c r="D118" s="27" t="s">
        <v>222</v>
      </c>
    </row>
    <row r="119" spans="1:4" ht="16.5" x14ac:dyDescent="0.2">
      <c r="A119" s="26" t="s">
        <v>281</v>
      </c>
      <c r="B119" s="26" t="s">
        <v>285</v>
      </c>
      <c r="C119" s="26" t="s">
        <v>288</v>
      </c>
      <c r="D119" s="24"/>
    </row>
    <row r="120" spans="1:4" ht="16.5" x14ac:dyDescent="0.2">
      <c r="A120" s="26" t="s">
        <v>282</v>
      </c>
      <c r="B120" s="26" t="s">
        <v>255</v>
      </c>
      <c r="C120" s="26" t="s">
        <v>289</v>
      </c>
      <c r="D120" s="24"/>
    </row>
    <row r="121" spans="1:4" ht="16.5" x14ac:dyDescent="0.2">
      <c r="A121" s="24"/>
      <c r="B121" s="26" t="s">
        <v>286</v>
      </c>
      <c r="C121" s="26" t="s">
        <v>290</v>
      </c>
      <c r="D121" s="24"/>
    </row>
    <row r="122" spans="1:4" ht="16.5" x14ac:dyDescent="0.2">
      <c r="A122" s="24"/>
      <c r="B122" s="24"/>
      <c r="C122" s="24"/>
      <c r="D122" s="24"/>
    </row>
    <row r="123" spans="1:4" ht="16.5" x14ac:dyDescent="0.2">
      <c r="A123" s="24"/>
      <c r="B123" s="24"/>
      <c r="C123" s="24"/>
      <c r="D123" s="24"/>
    </row>
    <row r="124" spans="1:4" ht="16.5" x14ac:dyDescent="0.2">
      <c r="A124" s="24"/>
      <c r="B124" s="24"/>
      <c r="C124" s="24"/>
      <c r="D124" s="24"/>
    </row>
  </sheetData>
  <mergeCells count="8">
    <mergeCell ref="A100:D100"/>
    <mergeCell ref="A115:D115"/>
    <mergeCell ref="A2:D2"/>
    <mergeCell ref="A24:D24"/>
    <mergeCell ref="A41:D41"/>
    <mergeCell ref="A56:D56"/>
    <mergeCell ref="A70:D70"/>
    <mergeCell ref="A85:D85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"/>
  <sheetViews>
    <sheetView workbookViewId="0">
      <selection activeCell="R25" sqref="R25"/>
    </sheetView>
  </sheetViews>
  <sheetFormatPr defaultRowHeight="14.25" x14ac:dyDescent="0.2"/>
  <cols>
    <col min="1" max="1" width="12.25" customWidth="1"/>
    <col min="3" max="3" width="10.375" customWidth="1"/>
    <col min="4" max="5" width="12.375" customWidth="1"/>
    <col min="6" max="6" width="14.25" customWidth="1"/>
    <col min="7" max="7" width="9.875" customWidth="1"/>
    <col min="23" max="23" width="13.875" bestFit="1" customWidth="1"/>
  </cols>
  <sheetData>
    <row r="1" spans="1:23" ht="15" x14ac:dyDescent="0.2">
      <c r="A1" s="17"/>
      <c r="B1" s="17"/>
      <c r="C1" s="17"/>
      <c r="D1" s="18"/>
      <c r="E1" s="18"/>
      <c r="F1" s="18"/>
      <c r="G1" s="18"/>
    </row>
    <row r="2" spans="1:23" ht="15" x14ac:dyDescent="0.2">
      <c r="A2" s="17"/>
      <c r="B2" s="17"/>
      <c r="C2" s="17"/>
      <c r="D2" s="18"/>
      <c r="E2" s="14"/>
      <c r="F2" s="18"/>
      <c r="G2" s="18"/>
      <c r="H2">
        <v>1</v>
      </c>
      <c r="I2">
        <f>H2*1.15</f>
        <v>1.1499999999999999</v>
      </c>
      <c r="J2">
        <f>I2*1.15</f>
        <v>1.3224999999999998</v>
      </c>
      <c r="K2">
        <f>J2*1.15</f>
        <v>1.5208749999999995</v>
      </c>
      <c r="L2">
        <f>K2*1.105</f>
        <v>1.6805668749999993</v>
      </c>
      <c r="M2">
        <f>L2*1.105</f>
        <v>1.8570263968749992</v>
      </c>
      <c r="N2">
        <f>M2*1.105</f>
        <v>2.052014168546874</v>
      </c>
      <c r="O2">
        <f>N2*1.105</f>
        <v>2.2674756562442959</v>
      </c>
    </row>
    <row r="3" spans="1:23" ht="17.25" x14ac:dyDescent="0.2">
      <c r="A3" s="12" t="s">
        <v>46</v>
      </c>
      <c r="B3" s="12" t="s">
        <v>47</v>
      </c>
      <c r="C3" s="12" t="s">
        <v>48</v>
      </c>
      <c r="D3" s="12" t="s">
        <v>62</v>
      </c>
      <c r="E3" s="14"/>
      <c r="H3" s="12" t="s">
        <v>249</v>
      </c>
      <c r="I3" s="12" t="s">
        <v>51</v>
      </c>
      <c r="J3" s="12" t="s">
        <v>52</v>
      </c>
      <c r="K3" s="12" t="s">
        <v>53</v>
      </c>
      <c r="L3" s="12" t="s">
        <v>54</v>
      </c>
      <c r="M3" s="12" t="s">
        <v>55</v>
      </c>
      <c r="N3" s="12" t="s">
        <v>56</v>
      </c>
      <c r="O3" s="12" t="s">
        <v>57</v>
      </c>
    </row>
    <row r="4" spans="1:23" ht="16.5" x14ac:dyDescent="0.2">
      <c r="A4" s="27" t="s">
        <v>16</v>
      </c>
      <c r="B4" s="27">
        <v>5</v>
      </c>
      <c r="C4" s="27">
        <v>10</v>
      </c>
      <c r="D4" s="27">
        <f>B4*C4</f>
        <v>50</v>
      </c>
      <c r="E4" s="14"/>
      <c r="G4" s="19" t="s">
        <v>17</v>
      </c>
      <c r="H4" s="27">
        <v>20</v>
      </c>
      <c r="I4" s="27">
        <v>40</v>
      </c>
      <c r="J4" s="27">
        <v>80</v>
      </c>
      <c r="K4" s="27">
        <v>120</v>
      </c>
      <c r="L4" s="27">
        <v>160</v>
      </c>
      <c r="M4" s="27"/>
      <c r="N4" s="27"/>
      <c r="O4" s="27"/>
      <c r="R4">
        <f>SUM(H4:L4)*B5</f>
        <v>4200</v>
      </c>
      <c r="S4">
        <f>SUM(H4:L4)/H4</f>
        <v>21</v>
      </c>
    </row>
    <row r="5" spans="1:23" ht="16.5" x14ac:dyDescent="0.2">
      <c r="A5" s="27" t="s">
        <v>242</v>
      </c>
      <c r="B5" s="27">
        <v>10</v>
      </c>
      <c r="C5" s="27">
        <v>20</v>
      </c>
      <c r="D5" s="27">
        <f>B5*C5</f>
        <v>200</v>
      </c>
      <c r="E5" s="14"/>
      <c r="G5" s="19" t="s">
        <v>241</v>
      </c>
      <c r="H5" s="27"/>
      <c r="I5" s="27">
        <v>40</v>
      </c>
      <c r="J5" s="27">
        <v>80</v>
      </c>
      <c r="K5" s="27">
        <v>120</v>
      </c>
      <c r="L5" s="27">
        <v>160</v>
      </c>
      <c r="M5" s="27">
        <v>240</v>
      </c>
      <c r="N5" s="27"/>
      <c r="O5" s="27"/>
      <c r="R5">
        <f>SUM(I5:M5)*B6</f>
        <v>9600</v>
      </c>
    </row>
    <row r="6" spans="1:23" ht="16.5" x14ac:dyDescent="0.2">
      <c r="A6" s="27" t="s">
        <v>49</v>
      </c>
      <c r="B6" s="27">
        <v>15</v>
      </c>
      <c r="C6" s="27">
        <v>40</v>
      </c>
      <c r="D6" s="27">
        <f>B6*C6</f>
        <v>600</v>
      </c>
      <c r="E6" s="14"/>
      <c r="G6" s="19" t="s">
        <v>248</v>
      </c>
      <c r="H6" s="27"/>
      <c r="I6" s="27"/>
      <c r="J6" s="27">
        <v>80</v>
      </c>
      <c r="K6" s="27">
        <v>80</v>
      </c>
      <c r="L6" s="27">
        <v>160</v>
      </c>
      <c r="M6" s="27">
        <v>160</v>
      </c>
      <c r="N6" s="27">
        <v>240</v>
      </c>
      <c r="O6" s="27"/>
      <c r="R6">
        <f>SUM(J6:N6)*B7</f>
        <v>25200</v>
      </c>
    </row>
    <row r="7" spans="1:23" ht="16.5" x14ac:dyDescent="0.2">
      <c r="A7" s="27" t="s">
        <v>226</v>
      </c>
      <c r="B7" s="27">
        <v>35</v>
      </c>
      <c r="C7" s="27">
        <v>80</v>
      </c>
      <c r="D7" s="27">
        <f>B7*C7</f>
        <v>2800</v>
      </c>
      <c r="E7" s="14"/>
      <c r="G7" s="19" t="s">
        <v>58</v>
      </c>
      <c r="H7" s="27"/>
      <c r="I7" s="27"/>
      <c r="J7" s="27"/>
      <c r="K7" s="27">
        <v>80</v>
      </c>
      <c r="L7" s="27">
        <v>80</v>
      </c>
      <c r="M7" s="27">
        <v>160</v>
      </c>
      <c r="N7" s="27">
        <v>160</v>
      </c>
      <c r="O7" s="27">
        <v>240</v>
      </c>
      <c r="R7">
        <f>SUM(K7:O7)*B8</f>
        <v>72000</v>
      </c>
    </row>
    <row r="8" spans="1:23" ht="16.5" x14ac:dyDescent="0.2">
      <c r="A8" s="27" t="s">
        <v>58</v>
      </c>
      <c r="B8" s="27">
        <v>100</v>
      </c>
      <c r="C8" s="27">
        <v>80</v>
      </c>
      <c r="D8" s="27">
        <f>B8*C8</f>
        <v>8000</v>
      </c>
      <c r="E8" s="14"/>
    </row>
    <row r="9" spans="1:23" x14ac:dyDescent="0.2">
      <c r="E9" s="14"/>
    </row>
    <row r="11" spans="1:23" ht="16.5" x14ac:dyDescent="0.2">
      <c r="F11" s="20"/>
      <c r="G11" s="20"/>
      <c r="H11" s="20"/>
      <c r="I11" s="20"/>
      <c r="J11" s="20"/>
      <c r="K11" s="20"/>
      <c r="L11" s="20"/>
      <c r="M11" s="20"/>
      <c r="N11" s="20"/>
      <c r="O11" s="20"/>
      <c r="R11" s="27"/>
      <c r="S11" s="27">
        <v>27</v>
      </c>
      <c r="T11" s="27">
        <v>2</v>
      </c>
      <c r="U11" s="27">
        <v>1</v>
      </c>
      <c r="V11" s="28" t="s">
        <v>247</v>
      </c>
      <c r="W11" s="13">
        <f>SUMPRODUCT(V13:V17,R13:R17)/30</f>
        <v>279.01000000000005</v>
      </c>
    </row>
    <row r="12" spans="1:23" ht="15" customHeight="1" x14ac:dyDescent="0.2">
      <c r="A12" s="12" t="s">
        <v>75</v>
      </c>
      <c r="B12" s="12" t="s">
        <v>18</v>
      </c>
      <c r="C12" s="12" t="s">
        <v>245</v>
      </c>
      <c r="D12" s="12" t="s">
        <v>313</v>
      </c>
      <c r="E12" s="14"/>
      <c r="F12" s="57" t="s">
        <v>246</v>
      </c>
      <c r="G12" s="57"/>
      <c r="H12" s="57"/>
      <c r="I12" s="57"/>
      <c r="J12" s="57"/>
      <c r="K12" s="57"/>
      <c r="L12" s="57"/>
      <c r="M12" s="57"/>
      <c r="N12" s="57"/>
      <c r="O12" s="57"/>
      <c r="R12" s="12" t="s">
        <v>245</v>
      </c>
      <c r="S12" s="12" t="s">
        <v>59</v>
      </c>
      <c r="T12" s="12" t="s">
        <v>244</v>
      </c>
      <c r="U12" s="12" t="s">
        <v>60</v>
      </c>
      <c r="V12" s="12" t="s">
        <v>243</v>
      </c>
      <c r="W12" s="16" t="s">
        <v>38</v>
      </c>
    </row>
    <row r="13" spans="1:23" ht="16.5" x14ac:dyDescent="0.2">
      <c r="A13" s="22" t="s">
        <v>293</v>
      </c>
      <c r="B13" s="27" t="s">
        <v>42</v>
      </c>
      <c r="C13" s="27">
        <f t="shared" ref="C13:C33" si="0">MATCH(B13,$G$4:$G$7)+1</f>
        <v>2</v>
      </c>
      <c r="D13" s="30"/>
      <c r="E13" s="14"/>
      <c r="F13" s="57"/>
      <c r="G13" s="57"/>
      <c r="H13" s="57"/>
      <c r="I13" s="57"/>
      <c r="J13" s="57"/>
      <c r="K13" s="57"/>
      <c r="L13" s="57"/>
      <c r="M13" s="57"/>
      <c r="N13" s="57"/>
      <c r="O13" s="57"/>
      <c r="Q13" s="27" t="s">
        <v>61</v>
      </c>
      <c r="R13" s="27">
        <v>27</v>
      </c>
      <c r="S13" s="27">
        <v>0.7</v>
      </c>
      <c r="T13" s="27"/>
      <c r="U13" s="27"/>
      <c r="V13" s="27">
        <f>SUMPRODUCT(S$11:U$11,S13:U13)</f>
        <v>18.899999999999999</v>
      </c>
      <c r="W13" s="15">
        <f>V13/30</f>
        <v>0.63</v>
      </c>
    </row>
    <row r="14" spans="1:23" ht="16.5" x14ac:dyDescent="0.2">
      <c r="A14" s="22" t="s">
        <v>294</v>
      </c>
      <c r="B14" s="27" t="s">
        <v>42</v>
      </c>
      <c r="C14" s="27">
        <f t="shared" si="0"/>
        <v>2</v>
      </c>
      <c r="D14" s="30"/>
      <c r="E14" s="14"/>
      <c r="F14" s="57"/>
      <c r="G14" s="57"/>
      <c r="H14" s="57"/>
      <c r="I14" s="57"/>
      <c r="J14" s="57"/>
      <c r="K14" s="57"/>
      <c r="L14" s="57"/>
      <c r="M14" s="57"/>
      <c r="N14" s="57"/>
      <c r="O14" s="57"/>
      <c r="Q14" s="27" t="s">
        <v>242</v>
      </c>
      <c r="R14" s="27">
        <v>200</v>
      </c>
      <c r="S14" s="27">
        <v>0.25</v>
      </c>
      <c r="T14" s="27"/>
      <c r="U14" s="27"/>
      <c r="V14" s="27">
        <f>SUMPRODUCT(S$11:U$11,S14:U14)</f>
        <v>6.75</v>
      </c>
      <c r="W14" s="15">
        <f>V14/30</f>
        <v>0.22500000000000001</v>
      </c>
    </row>
    <row r="15" spans="1:23" ht="16.5" x14ac:dyDescent="0.2">
      <c r="A15" s="22" t="s">
        <v>299</v>
      </c>
      <c r="B15" s="27" t="s">
        <v>43</v>
      </c>
      <c r="C15" s="27">
        <f t="shared" si="0"/>
        <v>3</v>
      </c>
      <c r="D15" s="30"/>
      <c r="E15" s="14"/>
      <c r="F15" s="57"/>
      <c r="G15" s="57"/>
      <c r="H15" s="57"/>
      <c r="I15" s="57"/>
      <c r="J15" s="57"/>
      <c r="K15" s="57"/>
      <c r="L15" s="57"/>
      <c r="M15" s="57"/>
      <c r="N15" s="57"/>
      <c r="O15" s="57"/>
      <c r="Q15" s="27" t="s">
        <v>241</v>
      </c>
      <c r="R15" s="27">
        <v>600</v>
      </c>
      <c r="S15" s="27">
        <v>0.05</v>
      </c>
      <c r="T15" s="27">
        <v>0.85</v>
      </c>
      <c r="U15" s="27"/>
      <c r="V15" s="27">
        <f>SUMPRODUCT(S$11:U$11,S15:U15)</f>
        <v>3.05</v>
      </c>
      <c r="W15" s="15">
        <f>V15/30</f>
        <v>0.10166666666666666</v>
      </c>
    </row>
    <row r="16" spans="1:23" ht="16.5" x14ac:dyDescent="0.2">
      <c r="A16" s="22" t="s">
        <v>300</v>
      </c>
      <c r="B16" s="27" t="s">
        <v>49</v>
      </c>
      <c r="C16" s="27">
        <f t="shared" si="0"/>
        <v>3</v>
      </c>
      <c r="D16" s="30"/>
      <c r="E16" s="14"/>
      <c r="F16" s="57"/>
      <c r="G16" s="57"/>
      <c r="H16" s="57"/>
      <c r="I16" s="57"/>
      <c r="J16" s="57"/>
      <c r="K16" s="57"/>
      <c r="L16" s="57"/>
      <c r="M16" s="57"/>
      <c r="N16" s="57"/>
      <c r="O16" s="57"/>
      <c r="Q16" s="27" t="s">
        <v>226</v>
      </c>
      <c r="R16" s="27">
        <v>2800</v>
      </c>
      <c r="S16" s="27">
        <v>0</v>
      </c>
      <c r="T16" s="27">
        <v>0.15</v>
      </c>
      <c r="U16" s="27">
        <v>0.8</v>
      </c>
      <c r="V16" s="27">
        <f>SUMPRODUCT(S$11:U$11,S16:U16)</f>
        <v>1.1000000000000001</v>
      </c>
      <c r="W16" s="15">
        <f>V16/30</f>
        <v>3.6666666666666667E-2</v>
      </c>
    </row>
    <row r="17" spans="1:23" ht="16.5" x14ac:dyDescent="0.2">
      <c r="A17" s="22" t="s">
        <v>305</v>
      </c>
      <c r="B17" s="27" t="s">
        <v>50</v>
      </c>
      <c r="C17" s="27">
        <f t="shared" si="0"/>
        <v>4</v>
      </c>
      <c r="D17" s="30"/>
      <c r="E17" s="14"/>
      <c r="F17" s="57"/>
      <c r="G17" s="57"/>
      <c r="H17" s="57"/>
      <c r="I17" s="57"/>
      <c r="J17" s="57"/>
      <c r="K17" s="57"/>
      <c r="L17" s="57"/>
      <c r="M17" s="57"/>
      <c r="N17" s="57"/>
      <c r="O17" s="57"/>
      <c r="Q17" s="27" t="s">
        <v>58</v>
      </c>
      <c r="R17" s="27">
        <v>8000</v>
      </c>
      <c r="S17" s="27">
        <v>0</v>
      </c>
      <c r="T17" s="27"/>
      <c r="U17" s="27">
        <v>0.2</v>
      </c>
      <c r="V17" s="27">
        <f>SUMPRODUCT(S$11:U$11,S17:U17)</f>
        <v>0.2</v>
      </c>
      <c r="W17" s="15">
        <f>V17/30</f>
        <v>6.6666666666666671E-3</v>
      </c>
    </row>
    <row r="18" spans="1:23" ht="16.5" x14ac:dyDescent="0.2">
      <c r="A18" s="22" t="s">
        <v>310</v>
      </c>
      <c r="B18" s="27" t="s">
        <v>45</v>
      </c>
      <c r="C18" s="27">
        <f t="shared" si="0"/>
        <v>5</v>
      </c>
      <c r="D18" s="30"/>
      <c r="E18" s="14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1:23" ht="16.5" x14ac:dyDescent="0.2">
      <c r="A19" s="21" t="s">
        <v>295</v>
      </c>
      <c r="B19" s="27" t="s">
        <v>42</v>
      </c>
      <c r="C19" s="27">
        <f t="shared" si="0"/>
        <v>2</v>
      </c>
      <c r="D19" s="30"/>
      <c r="E19" s="14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1:23" ht="16.5" x14ac:dyDescent="0.2">
      <c r="A20" s="21" t="s">
        <v>296</v>
      </c>
      <c r="B20" s="27" t="s">
        <v>42</v>
      </c>
      <c r="C20" s="27">
        <f t="shared" si="0"/>
        <v>2</v>
      </c>
      <c r="D20" s="30"/>
      <c r="E20" s="14"/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1:23" ht="16.5" x14ac:dyDescent="0.2">
      <c r="A21" s="21" t="s">
        <v>301</v>
      </c>
      <c r="B21" s="27" t="s">
        <v>43</v>
      </c>
      <c r="C21" s="27">
        <f t="shared" si="0"/>
        <v>3</v>
      </c>
      <c r="D21" s="30"/>
      <c r="E21" s="14"/>
      <c r="F21" s="57"/>
      <c r="G21" s="57"/>
      <c r="H21" s="57"/>
      <c r="I21" s="57"/>
      <c r="J21" s="57"/>
      <c r="K21" s="57"/>
      <c r="L21" s="57"/>
      <c r="M21" s="57"/>
      <c r="N21" s="57"/>
      <c r="O21" s="57"/>
    </row>
    <row r="22" spans="1:23" ht="16.5" x14ac:dyDescent="0.2">
      <c r="A22" s="21" t="s">
        <v>302</v>
      </c>
      <c r="B22" s="27" t="s">
        <v>241</v>
      </c>
      <c r="C22" s="27">
        <f t="shared" si="0"/>
        <v>3</v>
      </c>
      <c r="D22" s="30"/>
      <c r="E22" s="14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1:23" ht="16.5" x14ac:dyDescent="0.2">
      <c r="A23" s="21" t="s">
        <v>306</v>
      </c>
      <c r="B23" s="27" t="s">
        <v>226</v>
      </c>
      <c r="C23" s="27">
        <f t="shared" si="0"/>
        <v>4</v>
      </c>
      <c r="D23" s="30"/>
      <c r="E23" s="14"/>
      <c r="F23" s="57"/>
      <c r="G23" s="57"/>
      <c r="H23" s="57"/>
      <c r="I23" s="57"/>
      <c r="J23" s="57"/>
      <c r="K23" s="57"/>
      <c r="L23" s="57"/>
      <c r="M23" s="57"/>
      <c r="N23" s="57"/>
      <c r="O23" s="57"/>
    </row>
    <row r="24" spans="1:23" ht="16.5" x14ac:dyDescent="0.2">
      <c r="A24" s="21" t="s">
        <v>307</v>
      </c>
      <c r="B24" s="27" t="s">
        <v>226</v>
      </c>
      <c r="C24" s="27">
        <f t="shared" si="0"/>
        <v>4</v>
      </c>
      <c r="D24" s="30"/>
      <c r="E24" s="14"/>
      <c r="F24" s="57"/>
      <c r="G24" s="57"/>
      <c r="H24" s="57"/>
      <c r="I24" s="57"/>
      <c r="J24" s="57"/>
      <c r="K24" s="57"/>
      <c r="L24" s="57"/>
      <c r="M24" s="57"/>
      <c r="N24" s="57"/>
      <c r="O24" s="57"/>
    </row>
    <row r="25" spans="1:23" ht="16.5" x14ac:dyDescent="0.2">
      <c r="A25" s="21" t="s">
        <v>311</v>
      </c>
      <c r="B25" s="27" t="s">
        <v>45</v>
      </c>
      <c r="C25" s="27">
        <f t="shared" si="0"/>
        <v>5</v>
      </c>
      <c r="D25" s="30"/>
      <c r="E25" s="14"/>
      <c r="F25" s="57"/>
      <c r="G25" s="57"/>
      <c r="H25" s="57"/>
      <c r="I25" s="57"/>
      <c r="J25" s="57"/>
      <c r="K25" s="57"/>
      <c r="L25" s="57"/>
      <c r="M25" s="57"/>
      <c r="N25" s="57"/>
      <c r="O25" s="57"/>
    </row>
    <row r="26" spans="1:23" ht="16.5" x14ac:dyDescent="0.2">
      <c r="A26" s="23" t="s">
        <v>297</v>
      </c>
      <c r="B26" s="27" t="s">
        <v>42</v>
      </c>
      <c r="C26" s="27">
        <f t="shared" si="0"/>
        <v>2</v>
      </c>
      <c r="D26" s="30"/>
      <c r="E26" s="14"/>
      <c r="F26" s="57"/>
      <c r="G26" s="57"/>
      <c r="H26" s="57"/>
      <c r="I26" s="57"/>
      <c r="J26" s="57"/>
      <c r="K26" s="57"/>
      <c r="L26" s="57"/>
      <c r="M26" s="57"/>
      <c r="N26" s="57"/>
      <c r="O26" s="57"/>
    </row>
    <row r="27" spans="1:23" ht="16.5" x14ac:dyDescent="0.2">
      <c r="A27" s="23" t="s">
        <v>298</v>
      </c>
      <c r="B27" s="27" t="s">
        <v>42</v>
      </c>
      <c r="C27" s="27">
        <f t="shared" si="0"/>
        <v>2</v>
      </c>
      <c r="D27" s="30"/>
      <c r="E27" s="14"/>
      <c r="F27" s="57"/>
      <c r="G27" s="57"/>
      <c r="H27" s="57"/>
      <c r="I27" s="57"/>
      <c r="J27" s="57"/>
      <c r="K27" s="57"/>
      <c r="L27" s="57"/>
      <c r="M27" s="57"/>
      <c r="N27" s="57"/>
      <c r="O27" s="57"/>
    </row>
    <row r="28" spans="1:23" ht="16.5" x14ac:dyDescent="0.2">
      <c r="A28" s="23" t="s">
        <v>303</v>
      </c>
      <c r="B28" s="27" t="s">
        <v>43</v>
      </c>
      <c r="C28" s="27">
        <f t="shared" si="0"/>
        <v>3</v>
      </c>
      <c r="D28" s="30"/>
      <c r="E28" s="14"/>
      <c r="F28" s="57"/>
      <c r="G28" s="57"/>
      <c r="H28" s="57"/>
      <c r="I28" s="57"/>
      <c r="J28" s="57"/>
      <c r="K28" s="57"/>
      <c r="L28" s="57"/>
      <c r="M28" s="57"/>
      <c r="N28" s="57"/>
      <c r="O28" s="57"/>
    </row>
    <row r="29" spans="1:23" ht="16.5" x14ac:dyDescent="0.2">
      <c r="A29" s="23" t="s">
        <v>304</v>
      </c>
      <c r="B29" s="27" t="s">
        <v>43</v>
      </c>
      <c r="C29" s="27">
        <f t="shared" si="0"/>
        <v>3</v>
      </c>
      <c r="D29" s="30"/>
      <c r="E29" s="14"/>
      <c r="F29" s="57"/>
      <c r="G29" s="57"/>
      <c r="H29" s="57"/>
      <c r="I29" s="57"/>
      <c r="J29" s="57"/>
      <c r="K29" s="57"/>
      <c r="L29" s="57"/>
      <c r="M29" s="57"/>
      <c r="N29" s="57"/>
      <c r="O29" s="57"/>
    </row>
    <row r="30" spans="1:23" ht="16.5" x14ac:dyDescent="0.2">
      <c r="A30" s="23" t="s">
        <v>85</v>
      </c>
      <c r="B30" s="27" t="s">
        <v>49</v>
      </c>
      <c r="C30" s="27">
        <f t="shared" si="0"/>
        <v>3</v>
      </c>
      <c r="D30" s="30"/>
      <c r="E30" s="14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23" ht="16.5" x14ac:dyDescent="0.2">
      <c r="A31" s="23" t="s">
        <v>308</v>
      </c>
      <c r="B31" s="27" t="s">
        <v>44</v>
      </c>
      <c r="C31" s="27">
        <f t="shared" si="0"/>
        <v>4</v>
      </c>
      <c r="D31" s="30"/>
      <c r="E31" s="14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spans="1:23" ht="16.5" x14ac:dyDescent="0.2">
      <c r="A32" s="23" t="s">
        <v>309</v>
      </c>
      <c r="B32" s="27" t="s">
        <v>50</v>
      </c>
      <c r="C32" s="27">
        <f t="shared" si="0"/>
        <v>4</v>
      </c>
      <c r="D32" s="30"/>
      <c r="E32" s="14"/>
      <c r="F32" s="57"/>
      <c r="G32" s="57"/>
      <c r="H32" s="57"/>
      <c r="I32" s="57"/>
      <c r="J32" s="57"/>
      <c r="K32" s="57"/>
      <c r="L32" s="57"/>
      <c r="M32" s="57"/>
      <c r="N32" s="57"/>
      <c r="O32" s="57"/>
    </row>
    <row r="33" spans="1:15" ht="16.5" x14ac:dyDescent="0.2">
      <c r="A33" s="23" t="s">
        <v>312</v>
      </c>
      <c r="B33" s="27" t="s">
        <v>58</v>
      </c>
      <c r="C33" s="27">
        <f t="shared" si="0"/>
        <v>5</v>
      </c>
      <c r="D33" s="30"/>
      <c r="E33" s="14"/>
      <c r="F33" s="57"/>
      <c r="G33" s="57"/>
      <c r="H33" s="57"/>
      <c r="I33" s="57"/>
      <c r="J33" s="57"/>
      <c r="K33" s="57"/>
      <c r="L33" s="57"/>
      <c r="M33" s="57"/>
      <c r="N33" s="57"/>
      <c r="O33" s="57"/>
    </row>
    <row r="36" spans="1:15" ht="16.5" x14ac:dyDescent="0.2">
      <c r="A36" s="27" t="s">
        <v>63</v>
      </c>
      <c r="B36" s="27">
        <v>650</v>
      </c>
      <c r="C36" s="27"/>
      <c r="F36" s="57" t="s">
        <v>240</v>
      </c>
      <c r="G36" s="57"/>
      <c r="H36" s="57"/>
      <c r="I36" s="57"/>
      <c r="J36" s="57"/>
      <c r="K36" s="57"/>
      <c r="L36" s="57"/>
      <c r="M36" s="57"/>
      <c r="N36" s="57"/>
      <c r="O36" s="57"/>
    </row>
    <row r="37" spans="1:15" ht="16.5" x14ac:dyDescent="0.2">
      <c r="A37" s="27" t="s">
        <v>64</v>
      </c>
      <c r="B37" s="27">
        <v>650</v>
      </c>
      <c r="C37" s="27"/>
      <c r="F37" s="57"/>
      <c r="G37" s="57"/>
      <c r="H37" s="57"/>
      <c r="I37" s="57"/>
      <c r="J37" s="57"/>
      <c r="K37" s="57"/>
      <c r="L37" s="57"/>
      <c r="M37" s="57"/>
      <c r="N37" s="57"/>
      <c r="O37" s="57"/>
    </row>
    <row r="38" spans="1:15" ht="16.5" x14ac:dyDescent="0.2">
      <c r="A38" s="27" t="s">
        <v>66</v>
      </c>
      <c r="B38" s="27">
        <v>650</v>
      </c>
      <c r="C38" s="27"/>
      <c r="F38" s="57"/>
      <c r="G38" s="57"/>
      <c r="H38" s="57"/>
      <c r="I38" s="57"/>
      <c r="J38" s="57"/>
      <c r="K38" s="57"/>
      <c r="L38" s="57"/>
      <c r="M38" s="57"/>
      <c r="N38" s="57"/>
      <c r="O38" s="57"/>
    </row>
    <row r="39" spans="1:15" ht="16.5" x14ac:dyDescent="0.2">
      <c r="A39" s="27" t="s">
        <v>67</v>
      </c>
      <c r="B39" s="27">
        <v>650</v>
      </c>
      <c r="C39" s="27"/>
      <c r="F39" s="57"/>
      <c r="G39" s="57"/>
      <c r="H39" s="57"/>
      <c r="I39" s="57"/>
      <c r="J39" s="57"/>
      <c r="K39" s="57"/>
      <c r="L39" s="57"/>
      <c r="M39" s="57"/>
      <c r="N39" s="57"/>
      <c r="O39" s="57"/>
    </row>
    <row r="40" spans="1:15" ht="16.5" x14ac:dyDescent="0.2">
      <c r="A40" s="27" t="s">
        <v>68</v>
      </c>
      <c r="B40" s="27">
        <v>750</v>
      </c>
      <c r="C40" s="27"/>
      <c r="F40" s="57"/>
      <c r="G40" s="57"/>
      <c r="H40" s="57"/>
      <c r="I40" s="57"/>
      <c r="J40" s="57"/>
      <c r="K40" s="57"/>
      <c r="L40" s="57"/>
      <c r="M40" s="57"/>
      <c r="N40" s="57"/>
      <c r="O40" s="57"/>
    </row>
    <row r="41" spans="1:15" ht="16.5" x14ac:dyDescent="0.2">
      <c r="A41" s="27" t="s">
        <v>69</v>
      </c>
      <c r="B41" s="27">
        <v>650</v>
      </c>
      <c r="C41" s="27"/>
      <c r="F41" s="57"/>
      <c r="G41" s="57"/>
      <c r="H41" s="57"/>
      <c r="I41" s="57"/>
      <c r="J41" s="57"/>
      <c r="K41" s="57"/>
      <c r="L41" s="57"/>
      <c r="M41" s="57"/>
      <c r="N41" s="57"/>
      <c r="O41" s="57"/>
    </row>
    <row r="42" spans="1:15" ht="16.5" x14ac:dyDescent="0.2">
      <c r="A42" s="27" t="s">
        <v>65</v>
      </c>
      <c r="B42" s="27">
        <v>285</v>
      </c>
      <c r="C42" s="27"/>
      <c r="F42" s="57"/>
      <c r="G42" s="57"/>
      <c r="H42" s="57"/>
      <c r="I42" s="57"/>
      <c r="J42" s="57"/>
      <c r="K42" s="57"/>
      <c r="L42" s="57"/>
      <c r="M42" s="57"/>
      <c r="N42" s="57"/>
      <c r="O42" s="57"/>
    </row>
    <row r="43" spans="1:15" ht="16.5" x14ac:dyDescent="0.2">
      <c r="A43" s="27" t="s">
        <v>239</v>
      </c>
      <c r="B43" s="27">
        <v>285</v>
      </c>
      <c r="C43" s="27"/>
      <c r="F43" s="57"/>
      <c r="G43" s="57"/>
      <c r="H43" s="57"/>
      <c r="I43" s="57"/>
      <c r="J43" s="57"/>
      <c r="K43" s="57"/>
      <c r="L43" s="57"/>
      <c r="M43" s="57"/>
      <c r="N43" s="57"/>
      <c r="O43" s="57"/>
    </row>
    <row r="44" spans="1:15" ht="16.5" x14ac:dyDescent="0.2">
      <c r="A44" s="27" t="s">
        <v>70</v>
      </c>
      <c r="B44" s="27">
        <v>285</v>
      </c>
      <c r="C44" s="27"/>
      <c r="F44" s="57"/>
      <c r="G44" s="57"/>
      <c r="H44" s="57"/>
      <c r="I44" s="57"/>
      <c r="J44" s="57"/>
      <c r="K44" s="57"/>
      <c r="L44" s="57"/>
      <c r="M44" s="57"/>
      <c r="N44" s="57"/>
      <c r="O44" s="57"/>
    </row>
    <row r="45" spans="1:15" ht="16.5" x14ac:dyDescent="0.2">
      <c r="A45" s="27" t="s">
        <v>73</v>
      </c>
      <c r="B45" s="27">
        <v>285</v>
      </c>
      <c r="C45" s="27"/>
      <c r="F45" s="57"/>
      <c r="G45" s="57"/>
      <c r="H45" s="57"/>
      <c r="I45" s="57"/>
      <c r="J45" s="57"/>
      <c r="K45" s="57"/>
      <c r="L45" s="57"/>
      <c r="M45" s="57"/>
      <c r="N45" s="57"/>
      <c r="O45" s="57"/>
    </row>
    <row r="46" spans="1:15" ht="16.5" x14ac:dyDescent="0.2">
      <c r="A46" s="27" t="s">
        <v>71</v>
      </c>
      <c r="B46" s="27">
        <v>285</v>
      </c>
      <c r="C46" s="27"/>
      <c r="F46" s="57"/>
      <c r="G46" s="57"/>
      <c r="H46" s="57"/>
      <c r="I46" s="57"/>
      <c r="J46" s="57"/>
      <c r="K46" s="57"/>
      <c r="L46" s="57"/>
      <c r="M46" s="57"/>
      <c r="N46" s="57"/>
      <c r="O46" s="57"/>
    </row>
    <row r="47" spans="1:15" ht="16.5" x14ac:dyDescent="0.2">
      <c r="A47" s="27" t="s">
        <v>72</v>
      </c>
      <c r="B47" s="27">
        <v>290</v>
      </c>
      <c r="C47" s="27"/>
      <c r="F47" s="57"/>
      <c r="G47" s="57"/>
      <c r="H47" s="57"/>
      <c r="I47" s="57"/>
      <c r="J47" s="57"/>
      <c r="K47" s="57"/>
      <c r="L47" s="57"/>
      <c r="M47" s="57"/>
      <c r="N47" s="57"/>
      <c r="O47" s="57"/>
    </row>
    <row r="48" spans="1:15" ht="16.5" x14ac:dyDescent="0.2">
      <c r="A48" s="27" t="s">
        <v>74</v>
      </c>
      <c r="B48" s="27">
        <v>285</v>
      </c>
      <c r="C48" s="27"/>
      <c r="F48" s="57"/>
      <c r="G48" s="57"/>
      <c r="H48" s="57"/>
      <c r="I48" s="57"/>
      <c r="J48" s="57"/>
      <c r="K48" s="57"/>
      <c r="L48" s="57"/>
      <c r="M48" s="57"/>
      <c r="N48" s="57"/>
      <c r="O48" s="57"/>
    </row>
    <row r="49" spans="1:15" ht="16.5" x14ac:dyDescent="0.2">
      <c r="A49" s="27" t="s">
        <v>238</v>
      </c>
      <c r="B49" s="27">
        <v>200</v>
      </c>
      <c r="C49" s="27"/>
      <c r="F49" s="57"/>
      <c r="G49" s="57"/>
      <c r="H49" s="57"/>
      <c r="I49" s="57"/>
      <c r="J49" s="57"/>
      <c r="K49" s="57"/>
      <c r="L49" s="57"/>
      <c r="M49" s="57"/>
      <c r="N49" s="57"/>
      <c r="O49" s="57"/>
    </row>
    <row r="50" spans="1:15" ht="16.5" x14ac:dyDescent="0.2">
      <c r="A50" s="27" t="s">
        <v>237</v>
      </c>
      <c r="B50" s="27">
        <v>200</v>
      </c>
      <c r="C50" s="27"/>
      <c r="F50" s="57"/>
      <c r="G50" s="57"/>
      <c r="H50" s="57"/>
      <c r="I50" s="57"/>
      <c r="J50" s="57"/>
      <c r="K50" s="57"/>
      <c r="L50" s="57"/>
      <c r="M50" s="57"/>
      <c r="N50" s="57"/>
      <c r="O50" s="57"/>
    </row>
    <row r="51" spans="1:15" ht="16.5" x14ac:dyDescent="0.2">
      <c r="A51" s="27" t="s">
        <v>236</v>
      </c>
      <c r="B51" s="27">
        <v>200</v>
      </c>
      <c r="C51" s="27"/>
      <c r="F51" s="57"/>
      <c r="G51" s="57"/>
      <c r="H51" s="57"/>
      <c r="I51" s="57"/>
      <c r="J51" s="57"/>
      <c r="K51" s="57"/>
      <c r="L51" s="57"/>
      <c r="M51" s="57"/>
      <c r="N51" s="57"/>
      <c r="O51" s="57"/>
    </row>
    <row r="52" spans="1:15" ht="16.5" x14ac:dyDescent="0.2">
      <c r="A52" s="27" t="s">
        <v>235</v>
      </c>
      <c r="B52" s="27">
        <v>200</v>
      </c>
      <c r="C52" s="27"/>
      <c r="F52" s="57"/>
      <c r="G52" s="57"/>
      <c r="H52" s="57"/>
      <c r="I52" s="57"/>
      <c r="J52" s="57"/>
      <c r="K52" s="57"/>
      <c r="L52" s="57"/>
      <c r="M52" s="57"/>
      <c r="N52" s="57"/>
      <c r="O52" s="57"/>
    </row>
    <row r="53" spans="1:15" ht="16.5" x14ac:dyDescent="0.2">
      <c r="A53" s="27" t="s">
        <v>78</v>
      </c>
      <c r="B53" s="27">
        <v>200</v>
      </c>
      <c r="C53" s="27"/>
      <c r="F53" s="57"/>
      <c r="G53" s="57"/>
      <c r="H53" s="57"/>
      <c r="I53" s="57"/>
      <c r="J53" s="57"/>
      <c r="K53" s="57"/>
      <c r="L53" s="57"/>
      <c r="M53" s="57"/>
      <c r="N53" s="57"/>
      <c r="O53" s="57"/>
    </row>
    <row r="54" spans="1:15" ht="16.5" x14ac:dyDescent="0.2">
      <c r="A54" s="27"/>
      <c r="B54" s="27"/>
      <c r="C54" s="27"/>
    </row>
    <row r="55" spans="1:15" ht="16.5" x14ac:dyDescent="0.2">
      <c r="A55" s="27" t="s">
        <v>30</v>
      </c>
      <c r="B55" s="27">
        <v>417</v>
      </c>
      <c r="C55" s="27"/>
      <c r="F55" s="27" t="s">
        <v>63</v>
      </c>
      <c r="G55" s="27">
        <v>650</v>
      </c>
    </row>
    <row r="56" spans="1:15" ht="16.5" x14ac:dyDescent="0.2">
      <c r="A56" s="27" t="s">
        <v>40</v>
      </c>
      <c r="B56" s="27">
        <v>417</v>
      </c>
      <c r="C56" s="27"/>
      <c r="F56" s="27" t="s">
        <v>234</v>
      </c>
      <c r="G56" s="27">
        <v>650</v>
      </c>
    </row>
    <row r="57" spans="1:15" ht="16.5" x14ac:dyDescent="0.2">
      <c r="A57" s="27" t="s">
        <v>32</v>
      </c>
      <c r="B57" s="27">
        <v>415</v>
      </c>
      <c r="C57" s="27"/>
      <c r="F57" s="27" t="s">
        <v>66</v>
      </c>
      <c r="G57" s="27">
        <v>650</v>
      </c>
    </row>
    <row r="58" spans="1:15" ht="16.5" x14ac:dyDescent="0.2">
      <c r="A58" s="27" t="s">
        <v>34</v>
      </c>
      <c r="B58" s="27">
        <v>417</v>
      </c>
      <c r="C58" s="27"/>
      <c r="F58" s="27" t="s">
        <v>67</v>
      </c>
      <c r="G58" s="27">
        <v>650</v>
      </c>
    </row>
    <row r="59" spans="1:15" ht="16.5" x14ac:dyDescent="0.2">
      <c r="A59" s="27" t="s">
        <v>22</v>
      </c>
      <c r="B59" s="27">
        <v>417</v>
      </c>
      <c r="C59" s="27"/>
      <c r="F59" s="27" t="s">
        <v>68</v>
      </c>
      <c r="G59" s="27">
        <v>750</v>
      </c>
    </row>
    <row r="60" spans="1:15" ht="16.5" x14ac:dyDescent="0.2">
      <c r="A60" s="27" t="s">
        <v>35</v>
      </c>
      <c r="B60" s="27">
        <v>417</v>
      </c>
      <c r="C60" s="27"/>
      <c r="F60" s="27" t="s">
        <v>69</v>
      </c>
      <c r="G60" s="27">
        <v>650</v>
      </c>
    </row>
    <row r="61" spans="1:15" ht="16.5" x14ac:dyDescent="0.2">
      <c r="A61" s="27" t="s">
        <v>23</v>
      </c>
      <c r="B61" s="27">
        <v>80</v>
      </c>
      <c r="C61" s="27"/>
      <c r="F61" s="27" t="s">
        <v>65</v>
      </c>
      <c r="G61" s="27">
        <v>285</v>
      </c>
    </row>
    <row r="62" spans="1:15" ht="16.5" x14ac:dyDescent="0.2">
      <c r="A62" s="27" t="s">
        <v>77</v>
      </c>
      <c r="B62" s="27">
        <v>80</v>
      </c>
      <c r="C62" s="27"/>
      <c r="F62" s="27" t="s">
        <v>79</v>
      </c>
      <c r="G62" s="27">
        <v>285</v>
      </c>
    </row>
    <row r="63" spans="1:15" ht="16.5" x14ac:dyDescent="0.2">
      <c r="A63" s="27" t="s">
        <v>36</v>
      </c>
      <c r="B63" s="27">
        <v>80</v>
      </c>
      <c r="C63" s="27"/>
      <c r="F63" s="27" t="s">
        <v>70</v>
      </c>
      <c r="G63" s="27">
        <v>285</v>
      </c>
    </row>
    <row r="64" spans="1:15" ht="16.5" x14ac:dyDescent="0.2">
      <c r="A64" s="27" t="s">
        <v>232</v>
      </c>
      <c r="B64" s="27">
        <v>80</v>
      </c>
      <c r="C64" s="27"/>
      <c r="F64" s="27" t="s">
        <v>73</v>
      </c>
      <c r="G64" s="27">
        <v>285</v>
      </c>
    </row>
    <row r="65" spans="1:7" ht="16.5" x14ac:dyDescent="0.2">
      <c r="A65" s="27" t="s">
        <v>37</v>
      </c>
      <c r="B65" s="27">
        <v>100</v>
      </c>
      <c r="C65" s="27"/>
      <c r="F65" s="27" t="s">
        <v>71</v>
      </c>
      <c r="G65" s="27">
        <v>285</v>
      </c>
    </row>
    <row r="66" spans="1:7" ht="16.5" x14ac:dyDescent="0.2">
      <c r="A66" s="27" t="s">
        <v>20</v>
      </c>
      <c r="B66" s="27">
        <v>80</v>
      </c>
      <c r="C66" s="27"/>
      <c r="F66" s="27" t="s">
        <v>72</v>
      </c>
      <c r="G66" s="27">
        <v>290</v>
      </c>
    </row>
    <row r="67" spans="1:7" ht="16.5" x14ac:dyDescent="0.2">
      <c r="F67" s="27" t="s">
        <v>74</v>
      </c>
      <c r="G67" s="27">
        <v>285</v>
      </c>
    </row>
    <row r="68" spans="1:7" ht="16.5" x14ac:dyDescent="0.2">
      <c r="A68" s="27" t="s">
        <v>23</v>
      </c>
      <c r="B68" s="27">
        <v>1212</v>
      </c>
      <c r="C68" s="27"/>
      <c r="F68" s="27" t="s">
        <v>80</v>
      </c>
      <c r="G68" s="27">
        <v>200</v>
      </c>
    </row>
    <row r="69" spans="1:7" ht="16.5" x14ac:dyDescent="0.2">
      <c r="A69" s="27" t="s">
        <v>76</v>
      </c>
      <c r="B69" s="27">
        <v>1212</v>
      </c>
      <c r="C69" s="27"/>
      <c r="F69" s="27" t="s">
        <v>81</v>
      </c>
      <c r="G69" s="27">
        <v>200</v>
      </c>
    </row>
    <row r="70" spans="1:7" ht="16.5" x14ac:dyDescent="0.2">
      <c r="A70" s="27" t="s">
        <v>36</v>
      </c>
      <c r="B70" s="27">
        <v>1212</v>
      </c>
      <c r="C70" s="27"/>
      <c r="F70" s="27" t="s">
        <v>82</v>
      </c>
      <c r="G70" s="27">
        <v>200</v>
      </c>
    </row>
    <row r="71" spans="1:7" ht="16.5" x14ac:dyDescent="0.2">
      <c r="A71" s="27" t="s">
        <v>26</v>
      </c>
      <c r="B71" s="27">
        <v>1212</v>
      </c>
      <c r="C71" s="27"/>
      <c r="F71" s="27" t="s">
        <v>83</v>
      </c>
      <c r="G71" s="27">
        <v>200</v>
      </c>
    </row>
    <row r="72" spans="1:7" ht="16.5" x14ac:dyDescent="0.2">
      <c r="A72" s="27" t="s">
        <v>20</v>
      </c>
      <c r="B72" s="27">
        <v>1212</v>
      </c>
      <c r="C72" s="27"/>
      <c r="F72" s="27" t="s">
        <v>84</v>
      </c>
      <c r="G72" s="27">
        <v>200</v>
      </c>
    </row>
    <row r="73" spans="1:7" ht="16.5" x14ac:dyDescent="0.2">
      <c r="A73" s="27" t="s">
        <v>37</v>
      </c>
      <c r="B73" s="27">
        <v>1228</v>
      </c>
      <c r="C73" s="27"/>
      <c r="F73" s="27" t="s">
        <v>30</v>
      </c>
      <c r="G73" s="27">
        <v>500</v>
      </c>
    </row>
    <row r="74" spans="1:7" ht="16.5" x14ac:dyDescent="0.2">
      <c r="A74" s="27" t="s">
        <v>31</v>
      </c>
      <c r="B74" s="27">
        <v>1212</v>
      </c>
      <c r="C74" s="27"/>
      <c r="F74" s="27" t="s">
        <v>40</v>
      </c>
      <c r="G74" s="27">
        <v>500</v>
      </c>
    </row>
    <row r="75" spans="1:7" ht="16.5" x14ac:dyDescent="0.2">
      <c r="A75" s="27" t="s">
        <v>28</v>
      </c>
      <c r="B75" s="27">
        <v>300</v>
      </c>
      <c r="C75" s="27"/>
      <c r="F75" s="27" t="s">
        <v>32</v>
      </c>
      <c r="G75" s="27">
        <v>500</v>
      </c>
    </row>
    <row r="76" spans="1:7" ht="16.5" x14ac:dyDescent="0.2">
      <c r="A76" s="27" t="s">
        <v>21</v>
      </c>
      <c r="B76" s="27">
        <v>300</v>
      </c>
      <c r="C76" s="27"/>
      <c r="F76" s="27" t="s">
        <v>34</v>
      </c>
      <c r="G76" s="27">
        <v>500</v>
      </c>
    </row>
    <row r="77" spans="1:7" ht="16.5" x14ac:dyDescent="0.2">
      <c r="A77" s="27" t="s">
        <v>33</v>
      </c>
      <c r="B77" s="27">
        <v>300</v>
      </c>
      <c r="C77" s="27"/>
      <c r="F77" s="27" t="s">
        <v>22</v>
      </c>
      <c r="G77" s="27">
        <v>500</v>
      </c>
    </row>
    <row r="78" spans="1:7" ht="16.5" x14ac:dyDescent="0.2">
      <c r="A78" s="27" t="s">
        <v>25</v>
      </c>
      <c r="B78" s="27">
        <v>300</v>
      </c>
      <c r="C78" s="27"/>
      <c r="F78" s="27" t="s">
        <v>35</v>
      </c>
      <c r="G78" s="27">
        <v>500</v>
      </c>
    </row>
    <row r="79" spans="1:7" ht="16.5" x14ac:dyDescent="0.2">
      <c r="A79" s="27" t="s">
        <v>27</v>
      </c>
      <c r="B79" s="27">
        <v>300</v>
      </c>
      <c r="C79" s="27"/>
    </row>
    <row r="81" spans="1:7" ht="16.5" x14ac:dyDescent="0.2">
      <c r="F81" s="27" t="s">
        <v>30</v>
      </c>
      <c r="G81" s="27">
        <v>1350</v>
      </c>
    </row>
    <row r="82" spans="1:7" ht="16.5" x14ac:dyDescent="0.2">
      <c r="A82" s="27" t="s">
        <v>28</v>
      </c>
      <c r="B82" s="27">
        <v>1700</v>
      </c>
      <c r="C82" s="27"/>
      <c r="F82" s="27" t="s">
        <v>233</v>
      </c>
      <c r="G82" s="27">
        <v>1350</v>
      </c>
    </row>
    <row r="83" spans="1:7" ht="16.5" x14ac:dyDescent="0.2">
      <c r="A83" s="27" t="s">
        <v>21</v>
      </c>
      <c r="B83" s="27">
        <v>1700</v>
      </c>
      <c r="C83" s="27"/>
      <c r="F83" s="27" t="s">
        <v>32</v>
      </c>
      <c r="G83" s="27">
        <v>1350</v>
      </c>
    </row>
    <row r="84" spans="1:7" ht="16.5" x14ac:dyDescent="0.2">
      <c r="A84" s="27" t="s">
        <v>33</v>
      </c>
      <c r="B84" s="27">
        <v>1700</v>
      </c>
      <c r="C84" s="27"/>
      <c r="F84" s="27" t="s">
        <v>34</v>
      </c>
      <c r="G84" s="27">
        <v>1350</v>
      </c>
    </row>
    <row r="85" spans="1:7" ht="16.5" x14ac:dyDescent="0.2">
      <c r="A85" s="27" t="s">
        <v>25</v>
      </c>
      <c r="B85" s="27">
        <v>1700</v>
      </c>
      <c r="C85" s="27"/>
      <c r="F85" s="27" t="s">
        <v>22</v>
      </c>
      <c r="G85" s="27">
        <v>1350</v>
      </c>
    </row>
    <row r="86" spans="1:7" ht="16.5" x14ac:dyDescent="0.2">
      <c r="A86" s="27" t="s">
        <v>27</v>
      </c>
      <c r="B86" s="27">
        <v>1700</v>
      </c>
      <c r="C86" s="27"/>
      <c r="F86" s="27" t="s">
        <v>35</v>
      </c>
      <c r="G86" s="27">
        <v>1350</v>
      </c>
    </row>
    <row r="87" spans="1:7" ht="16.5" x14ac:dyDescent="0.2">
      <c r="A87" s="27" t="s">
        <v>19</v>
      </c>
      <c r="B87" s="27">
        <v>500</v>
      </c>
      <c r="C87" s="27"/>
      <c r="F87" s="27" t="s">
        <v>77</v>
      </c>
      <c r="G87" s="27">
        <v>315</v>
      </c>
    </row>
    <row r="88" spans="1:7" ht="16.5" x14ac:dyDescent="0.2">
      <c r="A88" s="27" t="s">
        <v>24</v>
      </c>
      <c r="B88" s="27">
        <v>500</v>
      </c>
      <c r="C88" s="27"/>
      <c r="F88" s="27" t="s">
        <v>36</v>
      </c>
      <c r="G88" s="27">
        <v>315</v>
      </c>
    </row>
    <row r="89" spans="1:7" ht="16.5" x14ac:dyDescent="0.2">
      <c r="A89" s="27" t="s">
        <v>29</v>
      </c>
      <c r="B89" s="27">
        <v>500</v>
      </c>
      <c r="C89" s="27"/>
      <c r="F89" s="27" t="s">
        <v>232</v>
      </c>
      <c r="G89" s="27">
        <v>315</v>
      </c>
    </row>
    <row r="90" spans="1:7" ht="16.5" x14ac:dyDescent="0.2">
      <c r="A90" s="14"/>
      <c r="B90" s="14"/>
      <c r="C90" s="14"/>
      <c r="F90" s="27" t="s">
        <v>37</v>
      </c>
      <c r="G90" s="27">
        <v>315</v>
      </c>
    </row>
    <row r="91" spans="1:7" ht="16.5" x14ac:dyDescent="0.2">
      <c r="A91" s="14"/>
      <c r="B91" s="14"/>
      <c r="C91" s="14"/>
      <c r="F91" s="27" t="s">
        <v>20</v>
      </c>
      <c r="G91" s="27">
        <v>325</v>
      </c>
    </row>
    <row r="92" spans="1:7" ht="16.5" x14ac:dyDescent="0.2">
      <c r="F92" s="27" t="s">
        <v>231</v>
      </c>
      <c r="G92" s="27">
        <v>315</v>
      </c>
    </row>
    <row r="95" spans="1:7" x14ac:dyDescent="0.2">
      <c r="D95">
        <f>SUM(D97:D117)</f>
        <v>405.11904761904759</v>
      </c>
    </row>
    <row r="96" spans="1:7" ht="17.25" x14ac:dyDescent="0.2">
      <c r="A96" s="12" t="s">
        <v>230</v>
      </c>
      <c r="B96" s="12" t="s">
        <v>18</v>
      </c>
      <c r="C96" s="12" t="s">
        <v>39</v>
      </c>
      <c r="D96" s="12" t="s">
        <v>229</v>
      </c>
      <c r="E96" s="12" t="s">
        <v>228</v>
      </c>
      <c r="F96" s="12" t="s">
        <v>227</v>
      </c>
    </row>
    <row r="97" spans="1:6" ht="16.5" x14ac:dyDescent="0.2">
      <c r="A97" s="27" t="s">
        <v>30</v>
      </c>
      <c r="B97" s="27" t="s">
        <v>42</v>
      </c>
      <c r="C97" s="27">
        <f t="shared" ref="C97:C117" si="1">INDEX($D$4:$D$8,MATCH(B97,$A$4:$A$8,0))</f>
        <v>200</v>
      </c>
      <c r="D97" s="27">
        <f t="shared" ref="D97:D117" si="2">10000/C97</f>
        <v>50</v>
      </c>
      <c r="E97" s="27">
        <f t="shared" ref="E97:E117" si="3">ROUND(D97/D$95*10000,0)</f>
        <v>1234</v>
      </c>
      <c r="F97" s="27">
        <v>1234</v>
      </c>
    </row>
    <row r="98" spans="1:6" ht="16.5" x14ac:dyDescent="0.2">
      <c r="A98" s="27" t="s">
        <v>40</v>
      </c>
      <c r="B98" s="27" t="s">
        <v>42</v>
      </c>
      <c r="C98" s="27">
        <f t="shared" si="1"/>
        <v>200</v>
      </c>
      <c r="D98" s="27">
        <f t="shared" si="2"/>
        <v>50</v>
      </c>
      <c r="E98" s="27">
        <f t="shared" si="3"/>
        <v>1234</v>
      </c>
      <c r="F98" s="27">
        <v>1234</v>
      </c>
    </row>
    <row r="99" spans="1:6" ht="16.5" x14ac:dyDescent="0.2">
      <c r="A99" s="27" t="s">
        <v>23</v>
      </c>
      <c r="B99" s="27" t="s">
        <v>43</v>
      </c>
      <c r="C99" s="27">
        <f t="shared" si="1"/>
        <v>600</v>
      </c>
      <c r="D99" s="27">
        <f t="shared" si="2"/>
        <v>16.666666666666668</v>
      </c>
      <c r="E99" s="27">
        <f t="shared" si="3"/>
        <v>411</v>
      </c>
      <c r="F99" s="27">
        <v>414</v>
      </c>
    </row>
    <row r="100" spans="1:6" ht="16.5" x14ac:dyDescent="0.2">
      <c r="A100" s="27" t="s">
        <v>41</v>
      </c>
      <c r="B100" s="27" t="s">
        <v>226</v>
      </c>
      <c r="C100" s="27">
        <f t="shared" si="1"/>
        <v>2800</v>
      </c>
      <c r="D100" s="27">
        <f t="shared" si="2"/>
        <v>3.5714285714285716</v>
      </c>
      <c r="E100" s="27">
        <f t="shared" si="3"/>
        <v>88</v>
      </c>
      <c r="F100" s="27">
        <v>88</v>
      </c>
    </row>
    <row r="101" spans="1:6" ht="16.5" x14ac:dyDescent="0.2">
      <c r="A101" s="27" t="s">
        <v>33</v>
      </c>
      <c r="B101" s="27" t="s">
        <v>45</v>
      </c>
      <c r="C101" s="27">
        <f t="shared" si="1"/>
        <v>8000</v>
      </c>
      <c r="D101" s="27">
        <f t="shared" si="2"/>
        <v>1.25</v>
      </c>
      <c r="E101" s="27">
        <f t="shared" si="3"/>
        <v>31</v>
      </c>
      <c r="F101" s="27">
        <v>31</v>
      </c>
    </row>
    <row r="102" spans="1:6" ht="16.5" x14ac:dyDescent="0.2">
      <c r="A102" s="27" t="s">
        <v>27</v>
      </c>
      <c r="B102" s="27" t="s">
        <v>45</v>
      </c>
      <c r="C102" s="27">
        <f t="shared" si="1"/>
        <v>8000</v>
      </c>
      <c r="D102" s="27">
        <f t="shared" si="2"/>
        <v>1.25</v>
      </c>
      <c r="E102" s="27">
        <f t="shared" si="3"/>
        <v>31</v>
      </c>
      <c r="F102" s="27">
        <v>31</v>
      </c>
    </row>
    <row r="103" spans="1:6" ht="16.5" x14ac:dyDescent="0.2">
      <c r="A103" s="27" t="s">
        <v>32</v>
      </c>
      <c r="B103" s="27" t="s">
        <v>42</v>
      </c>
      <c r="C103" s="27">
        <f t="shared" si="1"/>
        <v>200</v>
      </c>
      <c r="D103" s="27">
        <f t="shared" si="2"/>
        <v>50</v>
      </c>
      <c r="E103" s="27">
        <f t="shared" si="3"/>
        <v>1234</v>
      </c>
      <c r="F103" s="27">
        <v>1234</v>
      </c>
    </row>
    <row r="104" spans="1:6" ht="16.5" x14ac:dyDescent="0.2">
      <c r="A104" s="27" t="s">
        <v>34</v>
      </c>
      <c r="B104" s="27" t="s">
        <v>42</v>
      </c>
      <c r="C104" s="27">
        <f t="shared" si="1"/>
        <v>200</v>
      </c>
      <c r="D104" s="27">
        <f t="shared" si="2"/>
        <v>50</v>
      </c>
      <c r="E104" s="27">
        <f t="shared" si="3"/>
        <v>1234</v>
      </c>
      <c r="F104" s="27">
        <v>1234</v>
      </c>
    </row>
    <row r="105" spans="1:6" ht="16.5" x14ac:dyDescent="0.2">
      <c r="A105" s="27" t="s">
        <v>36</v>
      </c>
      <c r="B105" s="27" t="s">
        <v>43</v>
      </c>
      <c r="C105" s="27">
        <f t="shared" si="1"/>
        <v>600</v>
      </c>
      <c r="D105" s="27">
        <f t="shared" si="2"/>
        <v>16.666666666666668</v>
      </c>
      <c r="E105" s="27">
        <f t="shared" si="3"/>
        <v>411</v>
      </c>
      <c r="F105" s="27">
        <v>411</v>
      </c>
    </row>
    <row r="106" spans="1:6" ht="16.5" x14ac:dyDescent="0.2">
      <c r="A106" s="27" t="s">
        <v>21</v>
      </c>
      <c r="B106" s="27" t="s">
        <v>43</v>
      </c>
      <c r="C106" s="27">
        <f t="shared" si="1"/>
        <v>600</v>
      </c>
      <c r="D106" s="27">
        <f t="shared" si="2"/>
        <v>16.666666666666668</v>
      </c>
      <c r="E106" s="27">
        <f t="shared" si="3"/>
        <v>411</v>
      </c>
      <c r="F106" s="27">
        <v>411</v>
      </c>
    </row>
    <row r="107" spans="1:6" ht="16.5" x14ac:dyDescent="0.2">
      <c r="A107" s="27" t="s">
        <v>26</v>
      </c>
      <c r="B107" s="27" t="s">
        <v>226</v>
      </c>
      <c r="C107" s="27">
        <f t="shared" si="1"/>
        <v>2800</v>
      </c>
      <c r="D107" s="27">
        <f t="shared" si="2"/>
        <v>3.5714285714285716</v>
      </c>
      <c r="E107" s="27">
        <f t="shared" si="3"/>
        <v>88</v>
      </c>
      <c r="F107" s="27">
        <v>88</v>
      </c>
    </row>
    <row r="108" spans="1:6" ht="16.5" x14ac:dyDescent="0.2">
      <c r="A108" s="27" t="s">
        <v>28</v>
      </c>
      <c r="B108" s="27" t="s">
        <v>45</v>
      </c>
      <c r="C108" s="27">
        <f t="shared" si="1"/>
        <v>8000</v>
      </c>
      <c r="D108" s="27">
        <f t="shared" si="2"/>
        <v>1.25</v>
      </c>
      <c r="E108" s="27">
        <f t="shared" si="3"/>
        <v>31</v>
      </c>
      <c r="F108" s="27">
        <v>31</v>
      </c>
    </row>
    <row r="109" spans="1:6" ht="16.5" x14ac:dyDescent="0.2">
      <c r="A109" s="27" t="s">
        <v>24</v>
      </c>
      <c r="B109" s="27" t="s">
        <v>45</v>
      </c>
      <c r="C109" s="27">
        <f t="shared" si="1"/>
        <v>8000</v>
      </c>
      <c r="D109" s="27">
        <f t="shared" si="2"/>
        <v>1.25</v>
      </c>
      <c r="E109" s="27">
        <f t="shared" si="3"/>
        <v>31</v>
      </c>
      <c r="F109" s="27">
        <v>31</v>
      </c>
    </row>
    <row r="110" spans="1:6" ht="16.5" x14ac:dyDescent="0.2">
      <c r="A110" s="27" t="s">
        <v>22</v>
      </c>
      <c r="B110" s="27" t="s">
        <v>42</v>
      </c>
      <c r="C110" s="27">
        <f t="shared" si="1"/>
        <v>200</v>
      </c>
      <c r="D110" s="27">
        <f t="shared" si="2"/>
        <v>50</v>
      </c>
      <c r="E110" s="27">
        <f t="shared" si="3"/>
        <v>1234</v>
      </c>
      <c r="F110" s="27">
        <v>1234</v>
      </c>
    </row>
    <row r="111" spans="1:6" ht="16.5" x14ac:dyDescent="0.2">
      <c r="A111" s="27" t="s">
        <v>35</v>
      </c>
      <c r="B111" s="27" t="s">
        <v>42</v>
      </c>
      <c r="C111" s="27">
        <f t="shared" si="1"/>
        <v>200</v>
      </c>
      <c r="D111" s="27">
        <f t="shared" si="2"/>
        <v>50</v>
      </c>
      <c r="E111" s="27">
        <f t="shared" si="3"/>
        <v>1234</v>
      </c>
      <c r="F111" s="27">
        <v>1234</v>
      </c>
    </row>
    <row r="112" spans="1:6" ht="16.5" x14ac:dyDescent="0.2">
      <c r="A112" s="27" t="s">
        <v>37</v>
      </c>
      <c r="B112" s="27" t="s">
        <v>43</v>
      </c>
      <c r="C112" s="27">
        <f t="shared" si="1"/>
        <v>600</v>
      </c>
      <c r="D112" s="27">
        <f t="shared" si="2"/>
        <v>16.666666666666668</v>
      </c>
      <c r="E112" s="27">
        <f t="shared" si="3"/>
        <v>411</v>
      </c>
      <c r="F112" s="27">
        <v>411</v>
      </c>
    </row>
    <row r="113" spans="1:6" ht="16.5" x14ac:dyDescent="0.2">
      <c r="A113" s="27" t="s">
        <v>20</v>
      </c>
      <c r="B113" s="27" t="s">
        <v>43</v>
      </c>
      <c r="C113" s="27">
        <f t="shared" si="1"/>
        <v>600</v>
      </c>
      <c r="D113" s="27">
        <f t="shared" si="2"/>
        <v>16.666666666666668</v>
      </c>
      <c r="E113" s="27">
        <f t="shared" si="3"/>
        <v>411</v>
      </c>
      <c r="F113" s="27">
        <v>411</v>
      </c>
    </row>
    <row r="114" spans="1:6" ht="16.5" x14ac:dyDescent="0.2">
      <c r="A114" s="27" t="s">
        <v>31</v>
      </c>
      <c r="B114" s="27" t="s">
        <v>226</v>
      </c>
      <c r="C114" s="27">
        <f t="shared" si="1"/>
        <v>2800</v>
      </c>
      <c r="D114" s="27">
        <f t="shared" si="2"/>
        <v>3.5714285714285716</v>
      </c>
      <c r="E114" s="27">
        <f t="shared" si="3"/>
        <v>88</v>
      </c>
      <c r="F114" s="27">
        <v>88</v>
      </c>
    </row>
    <row r="115" spans="1:6" ht="16.5" x14ac:dyDescent="0.2">
      <c r="A115" s="27" t="s">
        <v>225</v>
      </c>
      <c r="B115" s="27" t="s">
        <v>44</v>
      </c>
      <c r="C115" s="27">
        <f t="shared" si="1"/>
        <v>2800</v>
      </c>
      <c r="D115" s="27">
        <f t="shared" si="2"/>
        <v>3.5714285714285716</v>
      </c>
      <c r="E115" s="27">
        <f t="shared" si="3"/>
        <v>88</v>
      </c>
      <c r="F115" s="27">
        <v>88</v>
      </c>
    </row>
    <row r="116" spans="1:6" ht="16.5" x14ac:dyDescent="0.2">
      <c r="A116" s="27" t="s">
        <v>29</v>
      </c>
      <c r="B116" s="27" t="s">
        <v>45</v>
      </c>
      <c r="C116" s="27">
        <f t="shared" si="1"/>
        <v>8000</v>
      </c>
      <c r="D116" s="27">
        <f t="shared" si="2"/>
        <v>1.25</v>
      </c>
      <c r="E116" s="27">
        <f t="shared" si="3"/>
        <v>31</v>
      </c>
      <c r="F116" s="27">
        <v>31</v>
      </c>
    </row>
    <row r="117" spans="1:6" ht="16.5" x14ac:dyDescent="0.2">
      <c r="A117" s="27" t="s">
        <v>19</v>
      </c>
      <c r="B117" s="27" t="s">
        <v>45</v>
      </c>
      <c r="C117" s="27">
        <f t="shared" si="1"/>
        <v>8000</v>
      </c>
      <c r="D117" s="27">
        <f t="shared" si="2"/>
        <v>1.25</v>
      </c>
      <c r="E117" s="27">
        <f t="shared" si="3"/>
        <v>31</v>
      </c>
      <c r="F117" s="27">
        <v>31</v>
      </c>
    </row>
  </sheetData>
  <mergeCells count="2">
    <mergeCell ref="F12:O33"/>
    <mergeCell ref="F36:O5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754"/>
  <sheetViews>
    <sheetView topLeftCell="CX723" workbookViewId="0">
      <selection activeCell="DO4" sqref="DO4"/>
    </sheetView>
  </sheetViews>
  <sheetFormatPr defaultRowHeight="14.25" x14ac:dyDescent="0.2"/>
  <cols>
    <col min="13" max="14" width="10.625" customWidth="1"/>
    <col min="15" max="15" width="9.625" customWidth="1"/>
    <col min="29" max="31" width="10.625" customWidth="1"/>
    <col min="33" max="47" width="10.625" customWidth="1"/>
    <col min="73" max="73" width="13.25" customWidth="1"/>
    <col min="74" max="76" width="12.625" customWidth="1"/>
    <col min="93" max="93" width="11.125" customWidth="1"/>
    <col min="119" max="120" width="9.125" bestFit="1" customWidth="1"/>
    <col min="121" max="121" width="9.625" bestFit="1" customWidth="1"/>
  </cols>
  <sheetData>
    <row r="2" spans="1:121" x14ac:dyDescent="0.2">
      <c r="AZ2">
        <v>5</v>
      </c>
      <c r="BA2">
        <v>5</v>
      </c>
      <c r="BB2">
        <v>5</v>
      </c>
      <c r="BC2">
        <v>5</v>
      </c>
      <c r="BD2">
        <v>5</v>
      </c>
      <c r="BE2">
        <v>1</v>
      </c>
      <c r="BF2">
        <v>50</v>
      </c>
    </row>
    <row r="3" spans="1:121" ht="20.25" x14ac:dyDescent="0.2">
      <c r="J3" s="56" t="s">
        <v>403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G3" s="56" t="s">
        <v>402</v>
      </c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W3" s="56" t="s">
        <v>404</v>
      </c>
      <c r="AX3" s="56"/>
      <c r="AY3" s="56"/>
      <c r="AZ3" s="56"/>
      <c r="BA3" s="56"/>
      <c r="BB3" s="56"/>
      <c r="BC3" s="56"/>
      <c r="BD3" s="56"/>
      <c r="BE3" s="56"/>
      <c r="BF3" s="56"/>
      <c r="BI3" s="56" t="s">
        <v>405</v>
      </c>
      <c r="BJ3" s="56"/>
      <c r="BK3" s="56"/>
      <c r="BL3" s="56"/>
      <c r="BM3" s="56"/>
      <c r="BN3" s="56"/>
      <c r="BO3" s="56"/>
      <c r="BR3" s="56" t="s">
        <v>406</v>
      </c>
      <c r="BS3" s="56"/>
      <c r="BT3" s="56"/>
      <c r="BU3" s="56"/>
      <c r="BV3" s="56"/>
      <c r="BW3" s="56"/>
      <c r="BX3" s="56"/>
      <c r="CR3" s="56" t="s">
        <v>409</v>
      </c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H3" s="56" t="s">
        <v>421</v>
      </c>
      <c r="DI3" s="56"/>
      <c r="DJ3" s="56"/>
      <c r="DK3" s="56"/>
      <c r="DL3" s="56"/>
      <c r="DO3" s="56" t="s">
        <v>499</v>
      </c>
      <c r="DP3" s="56"/>
      <c r="DQ3" s="56"/>
    </row>
    <row r="4" spans="1:121" ht="15" x14ac:dyDescent="0.2">
      <c r="A4" s="35" t="s">
        <v>435</v>
      </c>
      <c r="B4" s="35" t="s">
        <v>436</v>
      </c>
      <c r="D4" s="35" t="s">
        <v>473</v>
      </c>
      <c r="E4" s="35" t="s">
        <v>472</v>
      </c>
      <c r="G4" s="35" t="s">
        <v>443</v>
      </c>
      <c r="H4" s="35" t="s">
        <v>444</v>
      </c>
      <c r="J4" s="25" t="s">
        <v>347</v>
      </c>
      <c r="K4" s="25" t="s">
        <v>348</v>
      </c>
      <c r="L4" s="25" t="s">
        <v>349</v>
      </c>
      <c r="M4" s="25" t="s">
        <v>350</v>
      </c>
      <c r="N4" s="25" t="s">
        <v>351</v>
      </c>
      <c r="O4" s="25" t="s">
        <v>352</v>
      </c>
      <c r="P4" s="25" t="s">
        <v>353</v>
      </c>
      <c r="Q4" s="25" t="s">
        <v>354</v>
      </c>
      <c r="R4" s="25" t="s">
        <v>355</v>
      </c>
      <c r="S4" s="25" t="s">
        <v>356</v>
      </c>
      <c r="T4" s="25" t="s">
        <v>357</v>
      </c>
      <c r="U4" s="25" t="s">
        <v>358</v>
      </c>
      <c r="V4" s="25" t="s">
        <v>359</v>
      </c>
      <c r="W4" s="25" t="s">
        <v>360</v>
      </c>
      <c r="X4" s="25" t="s">
        <v>361</v>
      </c>
      <c r="Y4" s="25" t="s">
        <v>362</v>
      </c>
      <c r="Z4" s="25" t="s">
        <v>363</v>
      </c>
      <c r="AA4" s="25" t="s">
        <v>364</v>
      </c>
      <c r="AB4" s="25" t="s">
        <v>365</v>
      </c>
      <c r="AC4" s="25" t="s">
        <v>366</v>
      </c>
      <c r="AD4" s="25" t="s">
        <v>367</v>
      </c>
      <c r="AE4" s="25" t="s">
        <v>368</v>
      </c>
      <c r="AG4" s="25" t="s">
        <v>369</v>
      </c>
      <c r="AH4" s="25" t="s">
        <v>370</v>
      </c>
      <c r="AI4" s="25" t="s">
        <v>371</v>
      </c>
      <c r="AJ4" s="25" t="s">
        <v>356</v>
      </c>
      <c r="AK4" s="25" t="s">
        <v>357</v>
      </c>
      <c r="AL4" s="25" t="s">
        <v>358</v>
      </c>
      <c r="AM4" s="25" t="s">
        <v>372</v>
      </c>
      <c r="AN4" s="25" t="s">
        <v>373</v>
      </c>
      <c r="AO4" s="25" t="s">
        <v>374</v>
      </c>
      <c r="AP4" s="25" t="s">
        <v>375</v>
      </c>
      <c r="AQ4" s="25" t="s">
        <v>376</v>
      </c>
      <c r="AR4" s="25" t="s">
        <v>377</v>
      </c>
      <c r="AS4" s="25" t="s">
        <v>378</v>
      </c>
      <c r="AT4" s="25" t="s">
        <v>379</v>
      </c>
      <c r="AU4" s="25" t="s">
        <v>380</v>
      </c>
      <c r="AW4" s="25" t="s">
        <v>399</v>
      </c>
      <c r="AX4" s="25" t="s">
        <v>400</v>
      </c>
      <c r="AY4" s="35" t="s">
        <v>458</v>
      </c>
      <c r="AZ4" s="25" t="s">
        <v>388</v>
      </c>
      <c r="BA4" s="25" t="s">
        <v>389</v>
      </c>
      <c r="BB4" s="25" t="s">
        <v>390</v>
      </c>
      <c r="BC4" s="25" t="s">
        <v>391</v>
      </c>
      <c r="BD4" s="25" t="s">
        <v>392</v>
      </c>
      <c r="BE4" s="25" t="s">
        <v>397</v>
      </c>
      <c r="BF4" s="25" t="s">
        <v>401</v>
      </c>
      <c r="BI4" s="25" t="s">
        <v>399</v>
      </c>
      <c r="BJ4" s="25" t="s">
        <v>400</v>
      </c>
      <c r="BK4" s="25" t="s">
        <v>393</v>
      </c>
      <c r="BL4" s="25" t="s">
        <v>394</v>
      </c>
      <c r="BM4" s="25" t="s">
        <v>395</v>
      </c>
      <c r="BN4" s="25" t="s">
        <v>396</v>
      </c>
      <c r="BO4" s="25" t="s">
        <v>398</v>
      </c>
      <c r="BR4" s="25" t="s">
        <v>383</v>
      </c>
      <c r="BS4" s="25" t="s">
        <v>381</v>
      </c>
      <c r="BT4" s="25" t="s">
        <v>382</v>
      </c>
      <c r="BU4" s="25" t="s">
        <v>408</v>
      </c>
      <c r="BV4" s="25" t="s">
        <v>407</v>
      </c>
      <c r="BW4" s="35" t="s">
        <v>441</v>
      </c>
      <c r="BX4" s="35" t="s">
        <v>470</v>
      </c>
      <c r="CA4" s="25" t="s">
        <v>384</v>
      </c>
      <c r="CB4" s="25" t="s">
        <v>385</v>
      </c>
      <c r="CE4" s="25" t="s">
        <v>386</v>
      </c>
      <c r="CF4" s="25" t="s">
        <v>387</v>
      </c>
      <c r="CG4" s="25" t="s">
        <v>385</v>
      </c>
      <c r="CI4" s="35" t="s">
        <v>387</v>
      </c>
      <c r="CJ4" s="35" t="s">
        <v>442</v>
      </c>
      <c r="CL4" s="35" t="s">
        <v>430</v>
      </c>
      <c r="CM4" s="35" t="s">
        <v>449</v>
      </c>
      <c r="CN4" s="35" t="s">
        <v>432</v>
      </c>
      <c r="CO4" s="35" t="s">
        <v>431</v>
      </c>
      <c r="CR4" s="25" t="s">
        <v>410</v>
      </c>
      <c r="CS4" s="35" t="s">
        <v>467</v>
      </c>
      <c r="CT4" s="35" t="s">
        <v>469</v>
      </c>
      <c r="CU4" s="35" t="s">
        <v>468</v>
      </c>
      <c r="CV4" s="25" t="s">
        <v>411</v>
      </c>
      <c r="CW4" s="25" t="s">
        <v>412</v>
      </c>
      <c r="CX4" s="25" t="s">
        <v>413</v>
      </c>
      <c r="CY4" s="25" t="s">
        <v>414</v>
      </c>
      <c r="CZ4" s="25" t="s">
        <v>415</v>
      </c>
      <c r="DA4" s="25" t="s">
        <v>416</v>
      </c>
      <c r="DB4" s="35" t="s">
        <v>475</v>
      </c>
      <c r="DC4" s="35" t="s">
        <v>477</v>
      </c>
      <c r="DD4" s="35" t="s">
        <v>479</v>
      </c>
      <c r="DH4" s="25" t="s">
        <v>417</v>
      </c>
      <c r="DI4" s="25" t="s">
        <v>496</v>
      </c>
      <c r="DJ4" s="25" t="s">
        <v>418</v>
      </c>
      <c r="DK4" s="25" t="s">
        <v>419</v>
      </c>
      <c r="DL4" s="25" t="s">
        <v>420</v>
      </c>
      <c r="DO4" s="35" t="s">
        <v>417</v>
      </c>
      <c r="DP4" s="35" t="s">
        <v>497</v>
      </c>
      <c r="DQ4" s="35" t="s">
        <v>498</v>
      </c>
    </row>
    <row r="5" spans="1:121" ht="16.5" x14ac:dyDescent="0.2">
      <c r="A5" s="34">
        <v>2</v>
      </c>
      <c r="B5" s="34" t="s">
        <v>437</v>
      </c>
      <c r="D5" s="34">
        <v>1</v>
      </c>
      <c r="E5" s="34">
        <f>[1]属性投放!DX6</f>
        <v>1</v>
      </c>
      <c r="G5" s="34" t="s">
        <v>445</v>
      </c>
      <c r="H5" s="34">
        <v>5</v>
      </c>
      <c r="J5" s="32">
        <v>1</v>
      </c>
      <c r="K5" s="32">
        <v>2</v>
      </c>
      <c r="L5" s="32">
        <v>1</v>
      </c>
      <c r="M5" s="32">
        <f>[1]属性投放!AZ6</f>
        <v>100</v>
      </c>
      <c r="N5" s="32">
        <f>[1]属性投放!BA6</f>
        <v>0</v>
      </c>
      <c r="O5" s="32">
        <f>[1]属性投放!BB6</f>
        <v>300</v>
      </c>
      <c r="P5" s="32">
        <f>[1]属性投放!BC6</f>
        <v>5</v>
      </c>
      <c r="Q5" s="32">
        <f>[1]属性投放!BD6</f>
        <v>3</v>
      </c>
      <c r="R5" s="32">
        <f>[1]属性投放!BE6</f>
        <v>30</v>
      </c>
      <c r="S5" s="32">
        <f>[1]属性投放!BK6</f>
        <v>15</v>
      </c>
      <c r="T5" s="32">
        <f>[1]属性投放!BL6</f>
        <v>8</v>
      </c>
      <c r="U5" s="32">
        <f>[1]属性投放!BM6</f>
        <v>90</v>
      </c>
      <c r="V5" s="32">
        <f>[1]属性投放!BN6</f>
        <v>1</v>
      </c>
      <c r="W5" s="32">
        <f>[1]属性投放!BQ6</f>
        <v>25</v>
      </c>
      <c r="X5" s="32">
        <f>[1]属性投放!BR6</f>
        <v>13</v>
      </c>
      <c r="Y5" s="32">
        <f>[1]属性投放!BS6</f>
        <v>150</v>
      </c>
      <c r="Z5" s="32">
        <f>[1]属性投放!BT6</f>
        <v>160</v>
      </c>
      <c r="AA5" s="32">
        <f>[1]属性投放!BU6</f>
        <v>33</v>
      </c>
      <c r="AB5" s="32">
        <f>[1]属性投放!BV6</f>
        <v>660</v>
      </c>
      <c r="AC5" s="32">
        <f>[1]属性投放!BY6</f>
        <v>60</v>
      </c>
      <c r="AD5" s="32">
        <f>[1]属性投放!BZ6</f>
        <v>33</v>
      </c>
      <c r="AE5" s="32">
        <f>[1]属性投放!CA6</f>
        <v>360</v>
      </c>
      <c r="AG5" s="32">
        <f>[1]属性投放!DF6</f>
        <v>100</v>
      </c>
      <c r="AH5" s="32">
        <f>[1]属性投放!DG6</f>
        <v>0</v>
      </c>
      <c r="AI5" s="32">
        <f>[1]属性投放!DH6</f>
        <v>250.00000000000003</v>
      </c>
      <c r="AJ5" s="32">
        <f>[1]属性投放!DI6</f>
        <v>6</v>
      </c>
      <c r="AK5" s="32">
        <f>[1]属性投放!DJ6</f>
        <v>3</v>
      </c>
      <c r="AL5" s="32">
        <f>[1]属性投放!DK6</f>
        <v>36</v>
      </c>
      <c r="AM5" s="32">
        <f>[1]属性投放!DL6</f>
        <v>6</v>
      </c>
      <c r="AN5" s="32">
        <f>[1]属性投放!DM6</f>
        <v>3</v>
      </c>
      <c r="AO5" s="32">
        <f>[1]属性投放!DN6</f>
        <v>36</v>
      </c>
      <c r="AP5" s="32">
        <f>[1]属性投放!DO6</f>
        <v>54</v>
      </c>
      <c r="AQ5" s="32">
        <f>[1]属性投放!DP6</f>
        <v>27</v>
      </c>
      <c r="AR5" s="32">
        <f>[1]属性投放!DQ6</f>
        <v>324</v>
      </c>
      <c r="AS5" s="32">
        <f>[1]属性投放!DR6</f>
        <v>160</v>
      </c>
      <c r="AT5" s="32">
        <f>[1]属性投放!DS6</f>
        <v>30</v>
      </c>
      <c r="AU5" s="32">
        <f>[1]属性投放!DT6</f>
        <v>610</v>
      </c>
      <c r="AW5" s="33">
        <v>2</v>
      </c>
      <c r="AX5" s="33">
        <v>1</v>
      </c>
      <c r="AY5" s="34">
        <f>INDEX($CF$5:$CF$56,数据母表!AX5)</f>
        <v>1</v>
      </c>
      <c r="AZ5" s="33">
        <f>[2]卡牌消耗!AB5</f>
        <v>20</v>
      </c>
      <c r="BA5" s="33">
        <f>[2]卡牌消耗!AC5</f>
        <v>0</v>
      </c>
      <c r="BB5" s="33">
        <f>[2]卡牌消耗!AD5</f>
        <v>0</v>
      </c>
      <c r="BC5" s="33">
        <f>[2]卡牌消耗!AE5</f>
        <v>0</v>
      </c>
      <c r="BD5" s="33">
        <f>[2]卡牌消耗!AF5</f>
        <v>0</v>
      </c>
      <c r="BE5" s="33">
        <f>[2]卡牌消耗!AG5</f>
        <v>0</v>
      </c>
      <c r="BF5" s="33">
        <f>[2]卡牌消耗!AH5</f>
        <v>600</v>
      </c>
      <c r="BI5" s="33">
        <v>2</v>
      </c>
      <c r="BJ5" s="33">
        <v>1</v>
      </c>
      <c r="BK5" s="13">
        <f>[2]卡牌消耗!BD5</f>
        <v>0</v>
      </c>
      <c r="BL5" s="13">
        <f>[2]卡牌消耗!BE5</f>
        <v>0</v>
      </c>
      <c r="BM5" s="13">
        <f>[2]卡牌消耗!BF5</f>
        <v>0</v>
      </c>
      <c r="BN5" s="13">
        <f>[2]卡牌消耗!BG5</f>
        <v>0</v>
      </c>
      <c r="BO5" s="13">
        <f>[2]卡牌消耗!BH5</f>
        <v>1000</v>
      </c>
      <c r="BR5" s="32">
        <v>1</v>
      </c>
      <c r="BS5" s="32">
        <f>[2]节奏总表!L5</f>
        <v>1</v>
      </c>
      <c r="BT5" s="32">
        <f>[2]节奏总表!M5</f>
        <v>7</v>
      </c>
      <c r="BU5" s="32">
        <f>[2]节奏总表!N5</f>
        <v>0</v>
      </c>
      <c r="BV5" s="33">
        <f>[2]节奏总表!$AC5</f>
        <v>0</v>
      </c>
      <c r="BW5" s="34">
        <v>1</v>
      </c>
      <c r="BX5" s="34">
        <v>0</v>
      </c>
      <c r="CA5" s="32">
        <v>1</v>
      </c>
      <c r="CB5" s="32">
        <f>[3]时间节点!$BG5</f>
        <v>1</v>
      </c>
      <c r="CE5" s="32">
        <v>1</v>
      </c>
      <c r="CF5" s="32">
        <f>[1]属性投放!$AM7</f>
        <v>1</v>
      </c>
      <c r="CG5" s="33">
        <f>[1]属性投放!$AO7</f>
        <v>3</v>
      </c>
      <c r="CI5" s="34">
        <v>1</v>
      </c>
      <c r="CJ5" s="34">
        <f>[2]节奏总表!$BG4</f>
        <v>1</v>
      </c>
      <c r="CL5" s="34">
        <v>1</v>
      </c>
      <c r="CM5" s="34">
        <v>2</v>
      </c>
      <c r="CN5" s="13">
        <f>[2]卡牌消耗!DA5</f>
        <v>250</v>
      </c>
      <c r="CO5" s="13">
        <f>CN5/2.5</f>
        <v>100</v>
      </c>
      <c r="CR5" s="33">
        <v>1</v>
      </c>
      <c r="CS5" s="34">
        <v>1</v>
      </c>
      <c r="CT5" s="13">
        <f>[2]装备!S6</f>
        <v>5</v>
      </c>
      <c r="CU5" s="13">
        <f>CT5*10</f>
        <v>50</v>
      </c>
      <c r="CV5" s="13">
        <f>ROUND(INDEX([1]装备!M$6:M$17,$CR5)*INDEX([1]装备!$BR$6:$BR$9,$CS5),0)</f>
        <v>53</v>
      </c>
      <c r="CW5" s="13">
        <f>ROUND(INDEX([1]装备!N$6:N$17,$CR5)*INDEX([1]装备!$BR$6:$BR$9,$CS5),0)</f>
        <v>28</v>
      </c>
      <c r="CX5" s="13">
        <f>ROUND(INDEX([1]装备!O$6:O$17,$CR5)*INDEX([1]装备!$BR$6:$BR$9,$CS5),0)</f>
        <v>323</v>
      </c>
      <c r="CY5" s="13">
        <f>ROUND(INDEX([1]装备!S$6:S$17,$CR5)*INDEX([1]装备!$BR$6:$BR$9,$CS5),0)</f>
        <v>9</v>
      </c>
      <c r="CZ5" s="13">
        <f>ROUND(INDEX([1]装备!T$6:T$17,$CR5)*INDEX([1]装备!$BR$6:$BR$9,$CS5),0)</f>
        <v>4</v>
      </c>
      <c r="DA5" s="13">
        <f>ROUND(INDEX([1]装备!U$6:U$17,$CR5)*INDEX([1]装备!$BR$6:$BR$9,$CS5),0)</f>
        <v>50</v>
      </c>
      <c r="DB5" s="13">
        <v>0</v>
      </c>
      <c r="DC5" s="13">
        <v>0</v>
      </c>
      <c r="DD5" s="13">
        <v>0</v>
      </c>
      <c r="DH5" s="33">
        <v>1</v>
      </c>
      <c r="DI5" s="33">
        <f>[2]装备!AM6*8</f>
        <v>480</v>
      </c>
      <c r="DJ5" s="33">
        <f>[2]装备!AN6*8</f>
        <v>800</v>
      </c>
      <c r="DK5" s="33">
        <f>[2]装备!AO6*8</f>
        <v>960</v>
      </c>
      <c r="DL5" s="33">
        <f>[2]装备!AP6*8</f>
        <v>1160</v>
      </c>
      <c r="DO5" s="13">
        <v>1</v>
      </c>
      <c r="DP5" s="13">
        <v>1</v>
      </c>
      <c r="DQ5" s="13">
        <f>INDEX($DI$5:$DL$154,DO5,MIN(DP5,4))</f>
        <v>480</v>
      </c>
    </row>
    <row r="6" spans="1:121" ht="16.5" x14ac:dyDescent="0.2">
      <c r="A6" s="34">
        <v>3</v>
      </c>
      <c r="B6" s="34" t="s">
        <v>438</v>
      </c>
      <c r="D6" s="34">
        <v>2</v>
      </c>
      <c r="E6" s="34">
        <f>[1]属性投放!DX7</f>
        <v>1.1000000000000001</v>
      </c>
      <c r="G6" s="34" t="s">
        <v>446</v>
      </c>
      <c r="H6" s="34">
        <v>10</v>
      </c>
      <c r="J6" s="32">
        <v>2</v>
      </c>
      <c r="K6" s="32">
        <v>2</v>
      </c>
      <c r="L6" s="32">
        <v>2</v>
      </c>
      <c r="M6" s="32">
        <f>[1]属性投放!AZ7</f>
        <v>160</v>
      </c>
      <c r="N6" s="32">
        <f>[1]属性投放!BA7</f>
        <v>33</v>
      </c>
      <c r="O6" s="32">
        <f>[1]属性投放!BB7</f>
        <v>660</v>
      </c>
      <c r="P6" s="32">
        <f>[1]属性投放!BC7</f>
        <v>6</v>
      </c>
      <c r="Q6" s="32">
        <f>[1]属性投放!BD7</f>
        <v>3</v>
      </c>
      <c r="R6" s="32">
        <f>[1]属性投放!BE7</f>
        <v>36</v>
      </c>
      <c r="S6" s="32">
        <f>[1]属性投放!BK7</f>
        <v>20</v>
      </c>
      <c r="T6" s="32">
        <f>[1]属性投放!BL7</f>
        <v>10</v>
      </c>
      <c r="U6" s="32">
        <f>[1]属性投放!BM7</f>
        <v>120</v>
      </c>
      <c r="V6" s="32">
        <f>[1]属性投放!BN7</f>
        <v>2</v>
      </c>
      <c r="W6" s="32">
        <f>[1]属性投放!BQ7</f>
        <v>30</v>
      </c>
      <c r="X6" s="32">
        <f>[1]属性投放!BR7</f>
        <v>15</v>
      </c>
      <c r="Y6" s="32">
        <f>[1]属性投放!BS7</f>
        <v>180</v>
      </c>
      <c r="Z6" s="32">
        <f>[1]属性投放!BT7</f>
        <v>290</v>
      </c>
      <c r="AA6" s="32">
        <f>[1]属性投放!BU7</f>
        <v>98</v>
      </c>
      <c r="AB6" s="32">
        <f>[1]属性投放!BV7</f>
        <v>1440</v>
      </c>
      <c r="AC6" s="32">
        <f>[1]属性投放!BY7</f>
        <v>130</v>
      </c>
      <c r="AD6" s="32">
        <f>[1]属性投放!BZ7</f>
        <v>65</v>
      </c>
      <c r="AE6" s="32">
        <f>[1]属性投放!CA7</f>
        <v>780</v>
      </c>
      <c r="AG6" s="32">
        <f>[1]属性投放!DF7</f>
        <v>160</v>
      </c>
      <c r="AH6" s="32">
        <f>[1]属性投放!DG7</f>
        <v>30</v>
      </c>
      <c r="AI6" s="32">
        <f>[1]属性投放!DH7</f>
        <v>610</v>
      </c>
      <c r="AJ6" s="32">
        <f>[1]属性投放!DI7</f>
        <v>29</v>
      </c>
      <c r="AK6" s="32">
        <f>[1]属性投放!DJ7</f>
        <v>15</v>
      </c>
      <c r="AL6" s="32">
        <f>[1]属性投放!DK7</f>
        <v>174</v>
      </c>
      <c r="AM6" s="32">
        <f>[1]属性投放!DL7</f>
        <v>12</v>
      </c>
      <c r="AN6" s="32">
        <f>[1]属性投放!DM7</f>
        <v>6</v>
      </c>
      <c r="AO6" s="32">
        <f>[1]属性投放!DN7</f>
        <v>70</v>
      </c>
      <c r="AP6" s="32">
        <f>[1]属性投放!DO7</f>
        <v>0</v>
      </c>
      <c r="AQ6" s="32">
        <f>[1]属性投放!DP7</f>
        <v>0</v>
      </c>
      <c r="AR6" s="32">
        <f>[1]属性投放!DQ7</f>
        <v>0</v>
      </c>
      <c r="AS6" s="32">
        <f>[1]属性投放!DR7</f>
        <v>189</v>
      </c>
      <c r="AT6" s="32">
        <f>[1]属性投放!DS7</f>
        <v>45</v>
      </c>
      <c r="AU6" s="32">
        <f>[1]属性投放!DT7</f>
        <v>784</v>
      </c>
      <c r="AW6" s="33">
        <v>2</v>
      </c>
      <c r="AX6" s="33">
        <v>2</v>
      </c>
      <c r="AY6" s="34">
        <f>INDEX($CF$5:$CF$56,数据母表!AX6)</f>
        <v>2</v>
      </c>
      <c r="AZ6" s="33">
        <f>[2]卡牌消耗!AB6</f>
        <v>70</v>
      </c>
      <c r="BA6" s="33">
        <f>[2]卡牌消耗!AC6</f>
        <v>0</v>
      </c>
      <c r="BB6" s="33">
        <f>[2]卡牌消耗!AD6</f>
        <v>0</v>
      </c>
      <c r="BC6" s="33">
        <f>[2]卡牌消耗!AE6</f>
        <v>0</v>
      </c>
      <c r="BD6" s="33">
        <f>[2]卡牌消耗!AF6</f>
        <v>0</v>
      </c>
      <c r="BE6" s="33">
        <f>[2]卡牌消耗!AG6</f>
        <v>0</v>
      </c>
      <c r="BF6" s="33">
        <f>[2]卡牌消耗!AH6</f>
        <v>750</v>
      </c>
      <c r="BI6" s="33">
        <v>2</v>
      </c>
      <c r="BJ6" s="33">
        <v>2</v>
      </c>
      <c r="BK6" s="13">
        <f>[2]卡牌消耗!BD6</f>
        <v>1</v>
      </c>
      <c r="BL6" s="13">
        <f>[2]卡牌消耗!BE6</f>
        <v>0</v>
      </c>
      <c r="BM6" s="13">
        <f>[2]卡牌消耗!BF6</f>
        <v>0</v>
      </c>
      <c r="BN6" s="13">
        <f>[2]卡牌消耗!BG6</f>
        <v>0</v>
      </c>
      <c r="BO6" s="13">
        <f>[2]卡牌消耗!BH6</f>
        <v>2000</v>
      </c>
      <c r="BR6" s="32">
        <v>2</v>
      </c>
      <c r="BS6" s="32">
        <f>[2]节奏总表!L6</f>
        <v>7</v>
      </c>
      <c r="BT6" s="32">
        <f>[2]节奏总表!M6</f>
        <v>15</v>
      </c>
      <c r="BU6" s="32">
        <f>[2]节奏总表!N6</f>
        <v>4</v>
      </c>
      <c r="BV6" s="33">
        <f>[2]节奏总表!$AC6</f>
        <v>0.08</v>
      </c>
      <c r="BW6" s="34">
        <f t="shared" ref="BW6:BW34" si="0">MATCH(BT6-1,$CJ$5:$CJ$24,1)</f>
        <v>2</v>
      </c>
      <c r="BX6" s="34">
        <v>0</v>
      </c>
      <c r="CA6" s="32">
        <v>2</v>
      </c>
      <c r="CB6" s="32">
        <f>[3]时间节点!$BG6</f>
        <v>10</v>
      </c>
      <c r="CE6" s="32">
        <v>2</v>
      </c>
      <c r="CF6" s="32">
        <f>[1]属性投放!$AM8</f>
        <v>2</v>
      </c>
      <c r="CG6" s="33">
        <f>[1]属性投放!$AO8</f>
        <v>8</v>
      </c>
      <c r="CI6" s="34">
        <v>2</v>
      </c>
      <c r="CJ6" s="34">
        <f>[2]节奏总表!$BG5</f>
        <v>5</v>
      </c>
      <c r="CL6" s="34">
        <v>2</v>
      </c>
      <c r="CM6" s="34">
        <v>2</v>
      </c>
      <c r="CN6" s="13">
        <f>[2]卡牌消耗!DA6</f>
        <v>300</v>
      </c>
      <c r="CO6" s="13">
        <f t="shared" ref="CO6:CO69" si="1">CN6/2.5</f>
        <v>120</v>
      </c>
      <c r="CR6" s="33">
        <v>2</v>
      </c>
      <c r="CS6" s="34">
        <v>1</v>
      </c>
      <c r="CT6" s="13">
        <f>[2]装备!S7</f>
        <v>8</v>
      </c>
      <c r="CU6" s="13">
        <f t="shared" ref="CU6:CU59" si="2">CT6*10</f>
        <v>80</v>
      </c>
      <c r="CV6" s="13">
        <f>ROUND(INDEX([1]装备!M$6:M$17,$CR6)*INDEX([1]装备!$BR$6:$BR$9,$CS6),0)</f>
        <v>130</v>
      </c>
      <c r="CW6" s="13">
        <f>ROUND(INDEX([1]装备!N$6:N$17,$CR6)*INDEX([1]装备!$BR$6:$BR$9,$CS6),0)</f>
        <v>68</v>
      </c>
      <c r="CX6" s="13">
        <f>ROUND(INDEX([1]装备!O$6:O$17,$CR6)*INDEX([1]装备!$BR$6:$BR$9,$CS6),0)</f>
        <v>835</v>
      </c>
      <c r="CY6" s="13">
        <f>ROUND(INDEX([1]装备!S$6:S$17,$CR6)*INDEX([1]装备!$BR$6:$BR$9,$CS6),0)</f>
        <v>11</v>
      </c>
      <c r="CZ6" s="13">
        <f>ROUND(INDEX([1]装备!T$6:T$17,$CR6)*INDEX([1]装备!$BR$6:$BR$9,$CS6),0)</f>
        <v>6</v>
      </c>
      <c r="DA6" s="13">
        <f>ROUND(INDEX([1]装备!U$6:U$17,$CR6)*INDEX([1]装备!$BR$6:$BR$9,$CS6),0)</f>
        <v>72</v>
      </c>
      <c r="DB6" s="13">
        <v>0</v>
      </c>
      <c r="DC6" s="13">
        <v>0</v>
      </c>
      <c r="DD6" s="13">
        <v>0</v>
      </c>
      <c r="DH6" s="33">
        <v>2</v>
      </c>
      <c r="DI6" s="33">
        <f>[2]装备!AM7*8</f>
        <v>520</v>
      </c>
      <c r="DJ6" s="33">
        <f>[2]装备!AN7*8</f>
        <v>800</v>
      </c>
      <c r="DK6" s="33">
        <f>[2]装备!AO7*8</f>
        <v>1000</v>
      </c>
      <c r="DL6" s="33">
        <f>[2]装备!AP7*8</f>
        <v>1200</v>
      </c>
      <c r="DO6" s="13">
        <v>2</v>
      </c>
      <c r="DP6" s="13">
        <v>1</v>
      </c>
      <c r="DQ6" s="13">
        <f t="shared" ref="DQ6:DQ69" si="3">INDEX($DI$5:$DL$154,DO6,MIN(DP6,4))</f>
        <v>520</v>
      </c>
    </row>
    <row r="7" spans="1:121" ht="16.5" x14ac:dyDescent="0.2">
      <c r="A7" s="34">
        <v>4</v>
      </c>
      <c r="B7" s="34" t="s">
        <v>439</v>
      </c>
      <c r="D7" s="34">
        <v>3</v>
      </c>
      <c r="E7" s="34">
        <f>[1]属性投放!DX8</f>
        <v>1.1499999999999999</v>
      </c>
      <c r="G7" s="34" t="s">
        <v>447</v>
      </c>
      <c r="H7" s="34">
        <v>1</v>
      </c>
      <c r="J7" s="32">
        <v>3</v>
      </c>
      <c r="K7" s="32">
        <v>2</v>
      </c>
      <c r="L7" s="32">
        <v>3</v>
      </c>
      <c r="M7" s="32">
        <f>[1]属性投放!AZ8</f>
        <v>290</v>
      </c>
      <c r="N7" s="32">
        <f>[1]属性投放!BA8</f>
        <v>98</v>
      </c>
      <c r="O7" s="32">
        <f>[1]属性投放!BB8</f>
        <v>1440</v>
      </c>
      <c r="P7" s="32">
        <f>[1]属性投放!BC8</f>
        <v>6</v>
      </c>
      <c r="Q7" s="32">
        <f>[1]属性投放!BD8</f>
        <v>3</v>
      </c>
      <c r="R7" s="32">
        <f>[1]属性投放!BE8</f>
        <v>36</v>
      </c>
      <c r="S7" s="32">
        <f>[1]属性投放!BK8</f>
        <v>25</v>
      </c>
      <c r="T7" s="32">
        <f>[1]属性投放!BL8</f>
        <v>13</v>
      </c>
      <c r="U7" s="32">
        <f>[1]属性投放!BM8</f>
        <v>150</v>
      </c>
      <c r="V7" s="32">
        <f>[1]属性投放!BN8</f>
        <v>2</v>
      </c>
      <c r="W7" s="32">
        <f>[1]属性投放!BQ8</f>
        <v>50</v>
      </c>
      <c r="X7" s="32">
        <f>[1]属性投放!BR8</f>
        <v>25</v>
      </c>
      <c r="Y7" s="32">
        <f>[1]属性投放!BS8</f>
        <v>300</v>
      </c>
      <c r="Z7" s="32">
        <f>[1]属性投放!BT8</f>
        <v>450</v>
      </c>
      <c r="AA7" s="32">
        <f>[1]属性投放!BU8</f>
        <v>179</v>
      </c>
      <c r="AB7" s="32">
        <f>[1]属性投放!BV8</f>
        <v>2400</v>
      </c>
      <c r="AC7" s="32">
        <f>[1]属性投放!BY8</f>
        <v>160</v>
      </c>
      <c r="AD7" s="32">
        <f>[1]属性投放!BZ8</f>
        <v>81</v>
      </c>
      <c r="AE7" s="32">
        <f>[1]属性投放!CA8</f>
        <v>960</v>
      </c>
      <c r="AG7" s="32">
        <f>[1]属性投放!DF8</f>
        <v>189</v>
      </c>
      <c r="AH7" s="32">
        <f>[1]属性投放!DG8</f>
        <v>45</v>
      </c>
      <c r="AI7" s="32">
        <f>[1]属性投放!DH8</f>
        <v>784</v>
      </c>
      <c r="AJ7" s="32">
        <f>[1]属性投放!DI8</f>
        <v>29</v>
      </c>
      <c r="AK7" s="32">
        <f>[1]属性投放!DJ8</f>
        <v>15</v>
      </c>
      <c r="AL7" s="32">
        <f>[1]属性投放!DK8</f>
        <v>174</v>
      </c>
      <c r="AM7" s="32">
        <f>[1]属性投放!DL8</f>
        <v>12</v>
      </c>
      <c r="AN7" s="32">
        <f>[1]属性投放!DM8</f>
        <v>6</v>
      </c>
      <c r="AO7" s="32">
        <f>[1]属性投放!DN8</f>
        <v>70</v>
      </c>
      <c r="AP7" s="32">
        <f>[1]属性投放!DO8</f>
        <v>120</v>
      </c>
      <c r="AQ7" s="32">
        <f>[1]属性投放!DP8</f>
        <v>60</v>
      </c>
      <c r="AR7" s="32">
        <f>[1]属性投放!DQ8</f>
        <v>700</v>
      </c>
      <c r="AS7" s="32">
        <f>[1]属性投放!DR8</f>
        <v>338</v>
      </c>
      <c r="AT7" s="32">
        <f>[1]属性投放!DS8</f>
        <v>120</v>
      </c>
      <c r="AU7" s="32">
        <f>[1]属性投放!DT8</f>
        <v>1658</v>
      </c>
      <c r="AW7" s="33">
        <v>2</v>
      </c>
      <c r="AX7" s="33">
        <v>3</v>
      </c>
      <c r="AY7" s="34">
        <f>INDEX($CF$5:$CF$56,数据母表!AX7)</f>
        <v>2</v>
      </c>
      <c r="AZ7" s="33">
        <f>[2]卡牌消耗!AB7</f>
        <v>80</v>
      </c>
      <c r="BA7" s="33">
        <f>[2]卡牌消耗!AC7</f>
        <v>0</v>
      </c>
      <c r="BB7" s="33">
        <f>[2]卡牌消耗!AD7</f>
        <v>0</v>
      </c>
      <c r="BC7" s="33">
        <f>[2]卡牌消耗!AE7</f>
        <v>0</v>
      </c>
      <c r="BD7" s="33">
        <f>[2]卡牌消耗!AF7</f>
        <v>0</v>
      </c>
      <c r="BE7" s="33">
        <f>[2]卡牌消耗!AG7</f>
        <v>0</v>
      </c>
      <c r="BF7" s="33">
        <f>[2]卡牌消耗!AH7</f>
        <v>750</v>
      </c>
      <c r="BI7" s="33">
        <v>2</v>
      </c>
      <c r="BJ7" s="33">
        <v>3</v>
      </c>
      <c r="BK7" s="13">
        <f>[2]卡牌消耗!BD7</f>
        <v>4</v>
      </c>
      <c r="BL7" s="13">
        <f>[2]卡牌消耗!BE7</f>
        <v>0</v>
      </c>
      <c r="BM7" s="13">
        <f>[2]卡牌消耗!BF7</f>
        <v>0</v>
      </c>
      <c r="BN7" s="13">
        <f>[2]卡牌消耗!BG7</f>
        <v>0</v>
      </c>
      <c r="BO7" s="13">
        <f>[2]卡牌消耗!BH7</f>
        <v>2000</v>
      </c>
      <c r="BR7" s="32">
        <v>3</v>
      </c>
      <c r="BS7" s="32">
        <f>[2]节奏总表!L7</f>
        <v>15</v>
      </c>
      <c r="BT7" s="32">
        <f>[2]节奏总表!M7</f>
        <v>25</v>
      </c>
      <c r="BU7" s="32">
        <f>[2]节奏总表!N7</f>
        <v>20</v>
      </c>
      <c r="BV7" s="33">
        <f>[2]节奏总表!$AC7</f>
        <v>0.42</v>
      </c>
      <c r="BW7" s="34">
        <f t="shared" si="0"/>
        <v>3</v>
      </c>
      <c r="BX7" s="34">
        <v>1</v>
      </c>
      <c r="CA7" s="32">
        <v>3</v>
      </c>
      <c r="CB7" s="32">
        <f>[3]时间节点!$BG7</f>
        <v>20</v>
      </c>
      <c r="CE7" s="32">
        <v>3</v>
      </c>
      <c r="CF7" s="32">
        <f>[1]属性投放!$AM9</f>
        <v>2</v>
      </c>
      <c r="CG7" s="33">
        <f>[1]属性投放!$AO9</f>
        <v>13</v>
      </c>
      <c r="CI7" s="34">
        <v>3</v>
      </c>
      <c r="CJ7" s="34">
        <f>[2]节奏总表!$BG6</f>
        <v>15</v>
      </c>
      <c r="CL7" s="34">
        <v>3</v>
      </c>
      <c r="CM7" s="34">
        <v>2</v>
      </c>
      <c r="CN7" s="13">
        <f>[2]卡牌消耗!DA7</f>
        <v>350</v>
      </c>
      <c r="CO7" s="13">
        <f t="shared" si="1"/>
        <v>140</v>
      </c>
      <c r="CR7" s="33">
        <v>3</v>
      </c>
      <c r="CS7" s="34">
        <v>1</v>
      </c>
      <c r="CT7" s="13">
        <f>[2]装备!S8</f>
        <v>10</v>
      </c>
      <c r="CU7" s="13">
        <f t="shared" si="2"/>
        <v>100</v>
      </c>
      <c r="CV7" s="13">
        <f>ROUND(INDEX([1]装备!M$6:M$17,$CR7)*INDEX([1]装备!$BR$6:$BR$9,$CS7),0)</f>
        <v>225</v>
      </c>
      <c r="CW7" s="13">
        <f>ROUND(INDEX([1]装备!N$6:N$17,$CR7)*INDEX([1]装备!$BR$6:$BR$9,$CS7),0)</f>
        <v>115</v>
      </c>
      <c r="CX7" s="13">
        <f>ROUND(INDEX([1]装备!O$6:O$17,$CR7)*INDEX([1]装备!$BR$6:$BR$9,$CS7),0)</f>
        <v>1553</v>
      </c>
      <c r="CY7" s="13">
        <f>ROUND(INDEX([1]装备!S$6:S$17,$CR7)*INDEX([1]装备!$BR$6:$BR$9,$CS7),0)</f>
        <v>17</v>
      </c>
      <c r="CZ7" s="13">
        <f>ROUND(INDEX([1]装备!T$6:T$17,$CR7)*INDEX([1]装备!$BR$6:$BR$9,$CS7),0)</f>
        <v>9</v>
      </c>
      <c r="DA7" s="13">
        <f>ROUND(INDEX([1]装备!U$6:U$17,$CR7)*INDEX([1]装备!$BR$6:$BR$9,$CS7),0)</f>
        <v>120</v>
      </c>
      <c r="DB7" s="13">
        <v>0</v>
      </c>
      <c r="DC7" s="13">
        <v>0</v>
      </c>
      <c r="DD7" s="13">
        <v>0</v>
      </c>
      <c r="DH7" s="33">
        <v>3</v>
      </c>
      <c r="DI7" s="33">
        <f>[2]装备!AM8*8</f>
        <v>520</v>
      </c>
      <c r="DJ7" s="33">
        <f>[2]装备!AN8*8</f>
        <v>840</v>
      </c>
      <c r="DK7" s="33">
        <f>[2]装备!AO8*8</f>
        <v>1080</v>
      </c>
      <c r="DL7" s="33">
        <f>[2]装备!AP8*8</f>
        <v>1280</v>
      </c>
      <c r="DO7" s="13">
        <v>3</v>
      </c>
      <c r="DP7" s="13">
        <v>1</v>
      </c>
      <c r="DQ7" s="13">
        <f t="shared" si="3"/>
        <v>520</v>
      </c>
    </row>
    <row r="8" spans="1:121" ht="16.5" x14ac:dyDescent="0.2">
      <c r="A8" s="34">
        <v>5</v>
      </c>
      <c r="B8" s="34" t="s">
        <v>440</v>
      </c>
      <c r="D8" s="34">
        <v>4</v>
      </c>
      <c r="E8" s="34">
        <f>[1]属性投放!DX9</f>
        <v>1.25</v>
      </c>
      <c r="J8" s="32">
        <v>4</v>
      </c>
      <c r="K8" s="32">
        <v>2</v>
      </c>
      <c r="L8" s="32">
        <v>4</v>
      </c>
      <c r="M8" s="32">
        <f>[1]属性投放!AZ9</f>
        <v>450</v>
      </c>
      <c r="N8" s="32">
        <f>[1]属性投放!BA9</f>
        <v>179</v>
      </c>
      <c r="O8" s="32">
        <f>[1]属性投放!BB9</f>
        <v>2400</v>
      </c>
      <c r="P8" s="32">
        <f>[1]属性投放!BC9</f>
        <v>8</v>
      </c>
      <c r="Q8" s="32">
        <f>[1]属性投放!BD9</f>
        <v>4</v>
      </c>
      <c r="R8" s="32">
        <f>[1]属性投放!BE9</f>
        <v>56</v>
      </c>
      <c r="S8" s="32">
        <f>[1]属性投放!BK9</f>
        <v>30</v>
      </c>
      <c r="T8" s="32">
        <f>[1]属性投放!BL9</f>
        <v>15</v>
      </c>
      <c r="U8" s="32">
        <f>[1]属性投放!BM9</f>
        <v>210</v>
      </c>
      <c r="V8" s="32">
        <f>[1]属性投放!BN9</f>
        <v>2</v>
      </c>
      <c r="W8" s="32">
        <f>[1]属性投放!BQ9</f>
        <v>60</v>
      </c>
      <c r="X8" s="32">
        <f>[1]属性投放!BR9</f>
        <v>30</v>
      </c>
      <c r="Y8" s="32">
        <f>[1]属性投放!BS9</f>
        <v>420</v>
      </c>
      <c r="Z8" s="32">
        <f>[1]属性投放!BT9</f>
        <v>650</v>
      </c>
      <c r="AA8" s="32">
        <f>[1]属性投放!BU9</f>
        <v>279</v>
      </c>
      <c r="AB8" s="32">
        <f>[1]属性投放!BV9</f>
        <v>3800</v>
      </c>
      <c r="AC8" s="32">
        <f>[1]属性投放!BY9</f>
        <v>200</v>
      </c>
      <c r="AD8" s="32">
        <f>[1]属性投放!BZ9</f>
        <v>100</v>
      </c>
      <c r="AE8" s="32">
        <f>[1]属性投放!CA9</f>
        <v>1400</v>
      </c>
      <c r="AG8" s="32">
        <f>[1]属性投放!DF9</f>
        <v>338</v>
      </c>
      <c r="AH8" s="32">
        <f>[1]属性投放!DG9</f>
        <v>120</v>
      </c>
      <c r="AI8" s="32">
        <f>[1]属性投放!DH9</f>
        <v>1658</v>
      </c>
      <c r="AJ8" s="32">
        <f>[1]属性投放!DI9</f>
        <v>63</v>
      </c>
      <c r="AK8" s="32">
        <f>[1]属性投放!DJ9</f>
        <v>31</v>
      </c>
      <c r="AL8" s="32">
        <f>[1]属性投放!DK9</f>
        <v>438</v>
      </c>
      <c r="AM8" s="32">
        <f>[1]属性投放!DL9</f>
        <v>22</v>
      </c>
      <c r="AN8" s="32">
        <f>[1]属性投放!DM9</f>
        <v>11</v>
      </c>
      <c r="AO8" s="32">
        <f>[1]属性投放!DN9</f>
        <v>153</v>
      </c>
      <c r="AP8" s="32">
        <f>[1]属性投放!DO9</f>
        <v>0</v>
      </c>
      <c r="AQ8" s="32">
        <f>[1]属性投放!DP9</f>
        <v>0</v>
      </c>
      <c r="AR8" s="32">
        <f>[1]属性投放!DQ9</f>
        <v>0</v>
      </c>
      <c r="AS8" s="32">
        <f>[1]属性投放!DR9</f>
        <v>401</v>
      </c>
      <c r="AT8" s="32">
        <f>[1]属性投放!DS9</f>
        <v>151</v>
      </c>
      <c r="AU8" s="32">
        <f>[1]属性投放!DT9</f>
        <v>2096</v>
      </c>
      <c r="AW8" s="33">
        <v>2</v>
      </c>
      <c r="AX8" s="33">
        <v>4</v>
      </c>
      <c r="AY8" s="34">
        <f>INDEX($CF$5:$CF$56,数据母表!AX8)</f>
        <v>3</v>
      </c>
      <c r="AZ8" s="33">
        <f>[2]卡牌消耗!AB8</f>
        <v>115</v>
      </c>
      <c r="BA8" s="33">
        <f>[2]卡牌消耗!AC8</f>
        <v>0</v>
      </c>
      <c r="BB8" s="33">
        <f>[2]卡牌消耗!AD8</f>
        <v>0</v>
      </c>
      <c r="BC8" s="33">
        <f>[2]卡牌消耗!AE8</f>
        <v>0</v>
      </c>
      <c r="BD8" s="33">
        <f>[2]卡牌消耗!AF8</f>
        <v>0</v>
      </c>
      <c r="BE8" s="33">
        <f>[2]卡牌消耗!AG8</f>
        <v>0</v>
      </c>
      <c r="BF8" s="33">
        <f>[2]卡牌消耗!AH8</f>
        <v>750</v>
      </c>
      <c r="BI8" s="33">
        <v>2</v>
      </c>
      <c r="BJ8" s="33">
        <v>4</v>
      </c>
      <c r="BK8" s="13">
        <f>[2]卡牌消耗!BD8</f>
        <v>13</v>
      </c>
      <c r="BL8" s="13">
        <f>[2]卡牌消耗!BE8</f>
        <v>0</v>
      </c>
      <c r="BM8" s="13">
        <f>[2]卡牌消耗!BF8</f>
        <v>0</v>
      </c>
      <c r="BN8" s="13">
        <f>[2]卡牌消耗!BG8</f>
        <v>0</v>
      </c>
      <c r="BO8" s="13">
        <f>[2]卡牌消耗!BH8</f>
        <v>2500</v>
      </c>
      <c r="BR8" s="32">
        <v>4</v>
      </c>
      <c r="BS8" s="32">
        <f>[2]节奏总表!L8</f>
        <v>25</v>
      </c>
      <c r="BT8" s="32">
        <f>[2]节奏总表!M8</f>
        <v>30</v>
      </c>
      <c r="BU8" s="32">
        <f>[2]节奏总表!N8</f>
        <v>22</v>
      </c>
      <c r="BV8" s="33">
        <f>[2]节奏总表!$AC8</f>
        <v>0.71</v>
      </c>
      <c r="BW8" s="34">
        <f t="shared" si="0"/>
        <v>4</v>
      </c>
      <c r="BX8" s="34">
        <v>1</v>
      </c>
      <c r="CA8" s="32">
        <v>4</v>
      </c>
      <c r="CB8" s="32">
        <f>[3]时间节点!$BG8</f>
        <v>30</v>
      </c>
      <c r="CE8" s="32">
        <v>4</v>
      </c>
      <c r="CF8" s="32">
        <f>[1]属性投放!$AM10</f>
        <v>3</v>
      </c>
      <c r="CG8" s="33">
        <f>[1]属性投放!$AO10</f>
        <v>18</v>
      </c>
      <c r="CI8" s="34">
        <v>4</v>
      </c>
      <c r="CJ8" s="34">
        <f>[2]节奏总表!$BG7</f>
        <v>25</v>
      </c>
      <c r="CL8" s="34">
        <v>4</v>
      </c>
      <c r="CM8" s="34">
        <v>2</v>
      </c>
      <c r="CN8" s="13">
        <f>[2]卡牌消耗!DA8</f>
        <v>400</v>
      </c>
      <c r="CO8" s="13">
        <f t="shared" si="1"/>
        <v>160</v>
      </c>
      <c r="CR8" s="33">
        <v>4</v>
      </c>
      <c r="CS8" s="34">
        <v>1</v>
      </c>
      <c r="CT8" s="13">
        <f>[2]装备!S9</f>
        <v>15</v>
      </c>
      <c r="CU8" s="13">
        <f t="shared" si="2"/>
        <v>150</v>
      </c>
      <c r="CV8" s="13">
        <f>ROUND(INDEX([1]装备!M$6:M$17,$CR8)*INDEX([1]装备!$BR$6:$BR$9,$CS8),0)</f>
        <v>425</v>
      </c>
      <c r="CW8" s="13">
        <f>ROUND(INDEX([1]装备!N$6:N$17,$CR8)*INDEX([1]装备!$BR$6:$BR$9,$CS8),0)</f>
        <v>215</v>
      </c>
      <c r="CX8" s="13">
        <f>ROUND(INDEX([1]装备!O$6:O$17,$CR8)*INDEX([1]装备!$BR$6:$BR$9,$CS8),0)</f>
        <v>3230</v>
      </c>
      <c r="CY8" s="13">
        <f>ROUND(INDEX([1]装备!S$6:S$17,$CR8)*INDEX([1]装备!$BR$6:$BR$9,$CS8),0)</f>
        <v>24</v>
      </c>
      <c r="CZ8" s="13">
        <f>ROUND(INDEX([1]装备!T$6:T$17,$CR8)*INDEX([1]装备!$BR$6:$BR$9,$CS8),0)</f>
        <v>12</v>
      </c>
      <c r="DA8" s="13">
        <f>ROUND(INDEX([1]装备!U$6:U$17,$CR8)*INDEX([1]装备!$BR$6:$BR$9,$CS8),0)</f>
        <v>179</v>
      </c>
      <c r="DB8" s="13">
        <v>0</v>
      </c>
      <c r="DC8" s="13">
        <v>0</v>
      </c>
      <c r="DD8" s="13">
        <v>0</v>
      </c>
      <c r="DH8" s="33">
        <v>4</v>
      </c>
      <c r="DI8" s="33">
        <f>[2]装备!AM9*8</f>
        <v>560</v>
      </c>
      <c r="DJ8" s="33">
        <f>[2]装备!AN9*8</f>
        <v>880</v>
      </c>
      <c r="DK8" s="33">
        <f>[2]装备!AO9*8</f>
        <v>1120</v>
      </c>
      <c r="DL8" s="33">
        <f>[2]装备!AP9*8</f>
        <v>1320</v>
      </c>
      <c r="DO8" s="13">
        <v>4</v>
      </c>
      <c r="DP8" s="13">
        <v>1</v>
      </c>
      <c r="DQ8" s="13">
        <f t="shared" si="3"/>
        <v>560</v>
      </c>
    </row>
    <row r="9" spans="1:121" ht="16.5" x14ac:dyDescent="0.2">
      <c r="D9" s="34">
        <v>5</v>
      </c>
      <c r="E9" s="34">
        <f>[1]属性投放!DX10</f>
        <v>1.4</v>
      </c>
      <c r="J9" s="32">
        <v>5</v>
      </c>
      <c r="K9" s="32">
        <v>2</v>
      </c>
      <c r="L9" s="32">
        <v>5</v>
      </c>
      <c r="M9" s="32">
        <f>[1]属性投放!AZ10</f>
        <v>650</v>
      </c>
      <c r="N9" s="32">
        <f>[1]属性投放!BA10</f>
        <v>279</v>
      </c>
      <c r="O9" s="32">
        <f>[1]属性投放!BB10</f>
        <v>3800</v>
      </c>
      <c r="P9" s="32">
        <f>[1]属性投放!BC10</f>
        <v>8</v>
      </c>
      <c r="Q9" s="32">
        <f>[1]属性投放!BD10</f>
        <v>4</v>
      </c>
      <c r="R9" s="32">
        <f>[1]属性投放!BE10</f>
        <v>56</v>
      </c>
      <c r="S9" s="32">
        <f>[1]属性投放!BK10</f>
        <v>35</v>
      </c>
      <c r="T9" s="32">
        <f>[1]属性投放!BL10</f>
        <v>18</v>
      </c>
      <c r="U9" s="32">
        <f>[1]属性投放!BM10</f>
        <v>245</v>
      </c>
      <c r="V9" s="32">
        <f>[1]属性投放!BN10</f>
        <v>2</v>
      </c>
      <c r="W9" s="32">
        <f>[1]属性投放!BQ10</f>
        <v>80</v>
      </c>
      <c r="X9" s="32">
        <f>[1]属性投放!BR10</f>
        <v>40</v>
      </c>
      <c r="Y9" s="32">
        <f>[1]属性投放!BS10</f>
        <v>560</v>
      </c>
      <c r="Z9" s="32">
        <f>[1]属性投放!BT10</f>
        <v>856</v>
      </c>
      <c r="AA9" s="32">
        <f>[1]属性投放!BU10</f>
        <v>383</v>
      </c>
      <c r="AB9" s="32">
        <f>[1]属性投放!BV10</f>
        <v>5242</v>
      </c>
      <c r="AC9" s="32">
        <f>[1]属性投放!BY10</f>
        <v>206</v>
      </c>
      <c r="AD9" s="32">
        <f>[1]属性投放!BZ10</f>
        <v>104</v>
      </c>
      <c r="AE9" s="32">
        <f>[1]属性投放!CA10</f>
        <v>1442</v>
      </c>
      <c r="AG9" s="32">
        <f>[1]属性投放!DF10</f>
        <v>401</v>
      </c>
      <c r="AH9" s="32">
        <f>[1]属性投放!DG10</f>
        <v>151</v>
      </c>
      <c r="AI9" s="32">
        <f>[1]属性投放!DH10</f>
        <v>2096</v>
      </c>
      <c r="AJ9" s="32">
        <f>[1]属性投放!DI10</f>
        <v>63</v>
      </c>
      <c r="AK9" s="32">
        <f>[1]属性投放!DJ10</f>
        <v>31</v>
      </c>
      <c r="AL9" s="32">
        <f>[1]属性投放!DK10</f>
        <v>438</v>
      </c>
      <c r="AM9" s="32">
        <f>[1]属性投放!DL10</f>
        <v>22</v>
      </c>
      <c r="AN9" s="32">
        <f>[1]属性投放!DM10</f>
        <v>11</v>
      </c>
      <c r="AO9" s="32">
        <f>[1]属性投放!DN10</f>
        <v>153</v>
      </c>
      <c r="AP9" s="32">
        <f>[1]属性投放!DO10</f>
        <v>0</v>
      </c>
      <c r="AQ9" s="32">
        <f>[1]属性投放!DP10</f>
        <v>0</v>
      </c>
      <c r="AR9" s="32">
        <f>[1]属性投放!DQ10</f>
        <v>0</v>
      </c>
      <c r="AS9" s="32">
        <f>[1]属性投放!DR10</f>
        <v>464</v>
      </c>
      <c r="AT9" s="32">
        <f>[1]属性投放!DS10</f>
        <v>182</v>
      </c>
      <c r="AU9" s="32">
        <f>[1]属性投放!DT10</f>
        <v>2534</v>
      </c>
      <c r="AW9" s="33">
        <v>2</v>
      </c>
      <c r="AX9" s="33">
        <v>5</v>
      </c>
      <c r="AY9" s="34">
        <f>INDEX($CF$5:$CF$56,数据母表!AX9)</f>
        <v>3</v>
      </c>
      <c r="AZ9" s="33">
        <f>[2]卡牌消耗!AB9</f>
        <v>125</v>
      </c>
      <c r="BA9" s="33">
        <f>[2]卡牌消耗!AC9</f>
        <v>0</v>
      </c>
      <c r="BB9" s="33">
        <f>[2]卡牌消耗!AD9</f>
        <v>0</v>
      </c>
      <c r="BC9" s="33">
        <f>[2]卡牌消耗!AE9</f>
        <v>0</v>
      </c>
      <c r="BD9" s="33">
        <f>[2]卡牌消耗!AF9</f>
        <v>0</v>
      </c>
      <c r="BE9" s="33">
        <f>[2]卡牌消耗!AG9</f>
        <v>0</v>
      </c>
      <c r="BF9" s="33">
        <f>[2]卡牌消耗!AH9</f>
        <v>750</v>
      </c>
      <c r="BI9" s="33">
        <v>2</v>
      </c>
      <c r="BJ9" s="33">
        <v>5</v>
      </c>
      <c r="BK9" s="13">
        <f>[2]卡牌消耗!BD9</f>
        <v>27</v>
      </c>
      <c r="BL9" s="13">
        <f>[2]卡牌消耗!BE9</f>
        <v>0</v>
      </c>
      <c r="BM9" s="13">
        <f>[2]卡牌消耗!BF9</f>
        <v>0</v>
      </c>
      <c r="BN9" s="13">
        <f>[2]卡牌消耗!BG9</f>
        <v>0</v>
      </c>
      <c r="BO9" s="13">
        <f>[2]卡牌消耗!BH9</f>
        <v>2500</v>
      </c>
      <c r="BR9" s="32">
        <v>5</v>
      </c>
      <c r="BS9" s="32">
        <f>[2]节奏总表!L9</f>
        <v>30</v>
      </c>
      <c r="BT9" s="32">
        <f>[2]节奏总表!M9</f>
        <v>35</v>
      </c>
      <c r="BU9" s="32">
        <f>[2]节奏总表!N9</f>
        <v>24</v>
      </c>
      <c r="BV9" s="33">
        <f>[2]节奏总表!$AC9</f>
        <v>0.5</v>
      </c>
      <c r="BW9" s="34">
        <f t="shared" si="0"/>
        <v>4</v>
      </c>
      <c r="BX9" s="34">
        <v>1</v>
      </c>
      <c r="CA9" s="32">
        <v>5</v>
      </c>
      <c r="CB9" s="32">
        <f>[3]时间节点!$BG9</f>
        <v>40</v>
      </c>
      <c r="CE9" s="32">
        <v>5</v>
      </c>
      <c r="CF9" s="32">
        <f>[1]属性投放!$AM11</f>
        <v>3</v>
      </c>
      <c r="CG9" s="33">
        <f>[1]属性投放!$AO11</f>
        <v>23</v>
      </c>
      <c r="CI9" s="34">
        <v>5</v>
      </c>
      <c r="CJ9" s="34">
        <f>[2]节奏总表!$BG8</f>
        <v>35</v>
      </c>
      <c r="CL9" s="34">
        <v>5</v>
      </c>
      <c r="CM9" s="34">
        <v>2</v>
      </c>
      <c r="CN9" s="13">
        <f>[2]卡牌消耗!DA9</f>
        <v>450</v>
      </c>
      <c r="CO9" s="13">
        <f t="shared" si="1"/>
        <v>180</v>
      </c>
      <c r="CR9" s="33">
        <v>5</v>
      </c>
      <c r="CS9" s="34">
        <v>1</v>
      </c>
      <c r="CT9" s="13">
        <f>[2]装备!S10</f>
        <v>20</v>
      </c>
      <c r="CU9" s="13">
        <f t="shared" si="2"/>
        <v>200</v>
      </c>
      <c r="CV9" s="13">
        <f>ROUND(INDEX([1]装备!M$6:M$17,$CR9)*INDEX([1]装备!$BR$6:$BR$9,$CS9),0)</f>
        <v>593</v>
      </c>
      <c r="CW9" s="13">
        <f>ROUND(INDEX([1]装备!N$6:N$17,$CR9)*INDEX([1]装备!$BR$6:$BR$9,$CS9),0)</f>
        <v>298</v>
      </c>
      <c r="CX9" s="13">
        <f>ROUND(INDEX([1]装备!O$6:O$17,$CR9)*INDEX([1]装备!$BR$6:$BR$9,$CS9),0)</f>
        <v>4798</v>
      </c>
      <c r="CY9" s="13">
        <f>ROUND(INDEX([1]装备!S$6:S$17,$CR9)*INDEX([1]装备!$BR$6:$BR$9,$CS9),0)</f>
        <v>31</v>
      </c>
      <c r="CZ9" s="13">
        <f>ROUND(INDEX([1]装备!T$6:T$17,$CR9)*INDEX([1]装备!$BR$6:$BR$9,$CS9),0)</f>
        <v>16</v>
      </c>
      <c r="DA9" s="13">
        <f>ROUND(INDEX([1]装备!U$6:U$17,$CR9)*INDEX([1]装备!$BR$6:$BR$9,$CS9),0)</f>
        <v>251</v>
      </c>
      <c r="DB9" s="13">
        <v>0</v>
      </c>
      <c r="DC9" s="13">
        <v>0</v>
      </c>
      <c r="DD9" s="13">
        <v>0</v>
      </c>
      <c r="DH9" s="33">
        <v>5</v>
      </c>
      <c r="DI9" s="33">
        <f>[2]装备!AM10*8</f>
        <v>560</v>
      </c>
      <c r="DJ9" s="33">
        <f>[2]装备!AN10*8</f>
        <v>920</v>
      </c>
      <c r="DK9" s="33">
        <f>[2]装备!AO10*8</f>
        <v>1160</v>
      </c>
      <c r="DL9" s="33">
        <f>[2]装备!AP10*8</f>
        <v>1400</v>
      </c>
      <c r="DO9" s="13">
        <v>5</v>
      </c>
      <c r="DP9" s="13">
        <v>1</v>
      </c>
      <c r="DQ9" s="13">
        <f t="shared" si="3"/>
        <v>560</v>
      </c>
    </row>
    <row r="10" spans="1:121" ht="16.5" x14ac:dyDescent="0.2">
      <c r="J10" s="32">
        <v>6</v>
      </c>
      <c r="K10" s="32">
        <v>2</v>
      </c>
      <c r="L10" s="32">
        <v>6</v>
      </c>
      <c r="M10" s="32">
        <f>[1]属性投放!AZ11</f>
        <v>856</v>
      </c>
      <c r="N10" s="32">
        <f>[1]属性投放!BA11</f>
        <v>383</v>
      </c>
      <c r="O10" s="32">
        <f>[1]属性投放!BB11</f>
        <v>5242</v>
      </c>
      <c r="P10" s="32">
        <f>[1]属性投放!BC11</f>
        <v>8</v>
      </c>
      <c r="Q10" s="32">
        <f>[1]属性投放!BD11</f>
        <v>4</v>
      </c>
      <c r="R10" s="32">
        <f>[1]属性投放!BE11</f>
        <v>56</v>
      </c>
      <c r="S10" s="32">
        <f>[1]属性投放!BK11</f>
        <v>40</v>
      </c>
      <c r="T10" s="32">
        <f>[1]属性投放!BL11</f>
        <v>20</v>
      </c>
      <c r="U10" s="32">
        <f>[1]属性投放!BM11</f>
        <v>280</v>
      </c>
      <c r="V10" s="32">
        <f>[1]属性投放!BN11</f>
        <v>2</v>
      </c>
      <c r="W10" s="32">
        <f>[1]属性投放!BQ11</f>
        <v>100</v>
      </c>
      <c r="X10" s="32">
        <f>[1]属性投放!BR11</f>
        <v>50</v>
      </c>
      <c r="Y10" s="32">
        <f>[1]属性投放!BS11</f>
        <v>700</v>
      </c>
      <c r="Z10" s="32">
        <f>[1]属性投放!BT11</f>
        <v>1076</v>
      </c>
      <c r="AA10" s="32">
        <f>[1]属性投放!BU11</f>
        <v>493</v>
      </c>
      <c r="AB10" s="32">
        <f>[1]属性投放!BV11</f>
        <v>6782</v>
      </c>
      <c r="AC10" s="32">
        <f>[1]属性投放!BY11</f>
        <v>220</v>
      </c>
      <c r="AD10" s="32">
        <f>[1]属性投放!BZ11</f>
        <v>110</v>
      </c>
      <c r="AE10" s="32">
        <f>[1]属性投放!CA11</f>
        <v>1540</v>
      </c>
      <c r="AG10" s="32">
        <f>[1]属性投放!DF11</f>
        <v>464</v>
      </c>
      <c r="AH10" s="32">
        <f>[1]属性投放!DG11</f>
        <v>182</v>
      </c>
      <c r="AI10" s="32">
        <f>[1]属性投放!DH11</f>
        <v>2534</v>
      </c>
      <c r="AJ10" s="32">
        <f>[1]属性投放!DI11</f>
        <v>63</v>
      </c>
      <c r="AK10" s="32">
        <f>[1]属性投放!DJ11</f>
        <v>31</v>
      </c>
      <c r="AL10" s="32">
        <f>[1]属性投放!DK11</f>
        <v>438</v>
      </c>
      <c r="AM10" s="32">
        <f>[1]属性投放!DL11</f>
        <v>22</v>
      </c>
      <c r="AN10" s="32">
        <f>[1]属性投放!DM11</f>
        <v>11</v>
      </c>
      <c r="AO10" s="32">
        <f>[1]属性投放!DN11</f>
        <v>153</v>
      </c>
      <c r="AP10" s="32">
        <f>[1]属性投放!DO11</f>
        <v>550</v>
      </c>
      <c r="AQ10" s="32">
        <f>[1]属性投放!DP11</f>
        <v>275</v>
      </c>
      <c r="AR10" s="32">
        <f>[1]属性投放!DQ11</f>
        <v>3825</v>
      </c>
      <c r="AS10" s="32">
        <f>[1]属性投放!DR11</f>
        <v>1077</v>
      </c>
      <c r="AT10" s="32">
        <f>[1]属性投放!DS11</f>
        <v>488</v>
      </c>
      <c r="AU10" s="32">
        <f>[1]属性投放!DT11</f>
        <v>6797</v>
      </c>
      <c r="AW10" s="33">
        <v>2</v>
      </c>
      <c r="AX10" s="33">
        <v>6</v>
      </c>
      <c r="AY10" s="34">
        <f>INDEX($CF$5:$CF$56,数据母表!AX10)</f>
        <v>4</v>
      </c>
      <c r="AZ10" s="33">
        <f>[2]卡牌消耗!AB10</f>
        <v>0</v>
      </c>
      <c r="BA10" s="33">
        <f>[2]卡牌消耗!AC10</f>
        <v>25</v>
      </c>
      <c r="BB10" s="33">
        <f>[2]卡牌消耗!AD10</f>
        <v>0</v>
      </c>
      <c r="BC10" s="33">
        <f>[2]卡牌消耗!AE10</f>
        <v>0</v>
      </c>
      <c r="BD10" s="33">
        <f>[2]卡牌消耗!AF10</f>
        <v>0</v>
      </c>
      <c r="BE10" s="33">
        <f>[2]卡牌消耗!AG10</f>
        <v>0</v>
      </c>
      <c r="BF10" s="33">
        <f>[2]卡牌消耗!AH10</f>
        <v>900</v>
      </c>
      <c r="BI10" s="33">
        <v>2</v>
      </c>
      <c r="BJ10" s="33">
        <v>6</v>
      </c>
      <c r="BK10" s="13">
        <f>[2]卡牌消耗!BD10</f>
        <v>40</v>
      </c>
      <c r="BL10" s="13">
        <f>[2]卡牌消耗!BE10</f>
        <v>0</v>
      </c>
      <c r="BM10" s="13">
        <f>[2]卡牌消耗!BF10</f>
        <v>0</v>
      </c>
      <c r="BN10" s="13">
        <f>[2]卡牌消耗!BG10</f>
        <v>0</v>
      </c>
      <c r="BO10" s="13">
        <f>[2]卡牌消耗!BH10</f>
        <v>3500</v>
      </c>
      <c r="BR10" s="32">
        <v>6</v>
      </c>
      <c r="BS10" s="32">
        <f>[2]节奏总表!L10</f>
        <v>35</v>
      </c>
      <c r="BT10" s="32">
        <f>[2]节奏总表!M10</f>
        <v>40</v>
      </c>
      <c r="BU10" s="32">
        <f>[2]节奏总表!N10</f>
        <v>26</v>
      </c>
      <c r="BV10" s="33">
        <f>[2]节奏总表!$AC10</f>
        <v>0.54</v>
      </c>
      <c r="BW10" s="34">
        <f t="shared" si="0"/>
        <v>5</v>
      </c>
      <c r="BX10" s="34">
        <v>2</v>
      </c>
      <c r="CA10" s="32">
        <v>6</v>
      </c>
      <c r="CB10" s="32">
        <f>[3]时间节点!$BG10</f>
        <v>45</v>
      </c>
      <c r="CE10" s="32">
        <v>6</v>
      </c>
      <c r="CF10" s="32">
        <f>[1]属性投放!$AM12</f>
        <v>4</v>
      </c>
      <c r="CG10" s="33">
        <f>[1]属性投放!$AO12</f>
        <v>28</v>
      </c>
      <c r="CI10" s="34">
        <v>6</v>
      </c>
      <c r="CJ10" s="34">
        <f>[2]节奏总表!$BG9</f>
        <v>42</v>
      </c>
      <c r="CL10" s="34">
        <v>6</v>
      </c>
      <c r="CM10" s="34">
        <v>2</v>
      </c>
      <c r="CN10" s="13">
        <f>[2]卡牌消耗!DA10</f>
        <v>500</v>
      </c>
      <c r="CO10" s="13">
        <f t="shared" si="1"/>
        <v>200</v>
      </c>
      <c r="CR10" s="33">
        <v>6</v>
      </c>
      <c r="CS10" s="34">
        <v>1</v>
      </c>
      <c r="CT10" s="13">
        <f>[2]装备!S11</f>
        <v>25</v>
      </c>
      <c r="CU10" s="13">
        <f t="shared" si="2"/>
        <v>250</v>
      </c>
      <c r="CV10" s="13">
        <f>ROUND(INDEX([1]装备!M$6:M$17,$CR10)*INDEX([1]装备!$BR$6:$BR$9,$CS10),0)</f>
        <v>743</v>
      </c>
      <c r="CW10" s="13">
        <f>ROUND(INDEX([1]装备!N$6:N$17,$CR10)*INDEX([1]装备!$BR$6:$BR$9,$CS10),0)</f>
        <v>375</v>
      </c>
      <c r="CX10" s="13">
        <f>ROUND(INDEX([1]装备!O$6:O$17,$CR10)*INDEX([1]装备!$BR$6:$BR$9,$CS10),0)</f>
        <v>6500</v>
      </c>
      <c r="CY10" s="13">
        <f>ROUND(INDEX([1]装备!S$6:S$17,$CR10)*INDEX([1]装备!$BR$6:$BR$9,$CS10),0)</f>
        <v>41</v>
      </c>
      <c r="CZ10" s="13">
        <f>ROUND(INDEX([1]装备!T$6:T$17,$CR10)*INDEX([1]装备!$BR$6:$BR$9,$CS10),0)</f>
        <v>21</v>
      </c>
      <c r="DA10" s="13">
        <f>ROUND(INDEX([1]装备!U$6:U$17,$CR10)*INDEX([1]装备!$BR$6:$BR$9,$CS10),0)</f>
        <v>361</v>
      </c>
      <c r="DB10" s="13">
        <v>0</v>
      </c>
      <c r="DC10" s="13">
        <v>0</v>
      </c>
      <c r="DD10" s="13">
        <v>0</v>
      </c>
      <c r="DH10" s="33">
        <v>6</v>
      </c>
      <c r="DI10" s="33">
        <f>[2]装备!AM11*8</f>
        <v>600</v>
      </c>
      <c r="DJ10" s="33">
        <f>[2]装备!AN11*8</f>
        <v>960</v>
      </c>
      <c r="DK10" s="33">
        <f>[2]装备!AO11*8</f>
        <v>1200</v>
      </c>
      <c r="DL10" s="33">
        <f>[2]装备!AP11*8</f>
        <v>1440</v>
      </c>
      <c r="DO10" s="13">
        <v>6</v>
      </c>
      <c r="DP10" s="13">
        <v>1</v>
      </c>
      <c r="DQ10" s="13">
        <f t="shared" si="3"/>
        <v>600</v>
      </c>
    </row>
    <row r="11" spans="1:121" ht="16.5" x14ac:dyDescent="0.2">
      <c r="J11" s="32">
        <v>7</v>
      </c>
      <c r="K11" s="32">
        <v>2</v>
      </c>
      <c r="L11" s="32">
        <v>7</v>
      </c>
      <c r="M11" s="32">
        <f>[1]属性投放!AZ12</f>
        <v>1076</v>
      </c>
      <c r="N11" s="32">
        <f>[1]属性投放!BA12</f>
        <v>493</v>
      </c>
      <c r="O11" s="32">
        <f>[1]属性投放!BB12</f>
        <v>6782</v>
      </c>
      <c r="P11" s="32">
        <f>[1]属性投放!BC12</f>
        <v>10</v>
      </c>
      <c r="Q11" s="32">
        <f>[1]属性投放!BD12</f>
        <v>5</v>
      </c>
      <c r="R11" s="32">
        <f>[1]属性投放!BE12</f>
        <v>80</v>
      </c>
      <c r="S11" s="32">
        <f>[1]属性投放!BK12</f>
        <v>55</v>
      </c>
      <c r="T11" s="32">
        <f>[1]属性投放!BL12</f>
        <v>28</v>
      </c>
      <c r="U11" s="32">
        <f>[1]属性投放!BM12</f>
        <v>440</v>
      </c>
      <c r="V11" s="32">
        <f>[1]属性投放!BN12</f>
        <v>2</v>
      </c>
      <c r="W11" s="32">
        <f>[1]属性投放!BQ12</f>
        <v>100</v>
      </c>
      <c r="X11" s="32">
        <f>[1]属性投放!BR12</f>
        <v>50</v>
      </c>
      <c r="Y11" s="32">
        <f>[1]属性投放!BS12</f>
        <v>800</v>
      </c>
      <c r="Z11" s="32">
        <f>[1]属性投放!BT12</f>
        <v>1336</v>
      </c>
      <c r="AA11" s="32">
        <f>[1]属性投放!BU12</f>
        <v>624</v>
      </c>
      <c r="AB11" s="32">
        <f>[1]属性投放!BV12</f>
        <v>8862</v>
      </c>
      <c r="AC11" s="32">
        <f>[1]属性投放!BY12</f>
        <v>260</v>
      </c>
      <c r="AD11" s="32">
        <f>[1]属性投放!BZ12</f>
        <v>131</v>
      </c>
      <c r="AE11" s="32">
        <f>[1]属性投放!CA12</f>
        <v>2080</v>
      </c>
      <c r="AG11" s="32">
        <f>[1]属性投放!DF12</f>
        <v>1077</v>
      </c>
      <c r="AH11" s="32">
        <f>[1]属性投放!DG12</f>
        <v>488</v>
      </c>
      <c r="AI11" s="32">
        <f>[1]属性投放!DH12</f>
        <v>6797</v>
      </c>
      <c r="AJ11" s="32">
        <f>[1]属性投放!DI12</f>
        <v>102</v>
      </c>
      <c r="AK11" s="32">
        <f>[1]属性投放!DJ12</f>
        <v>51</v>
      </c>
      <c r="AL11" s="32">
        <f>[1]属性投放!DK12</f>
        <v>816</v>
      </c>
      <c r="AM11" s="32">
        <f>[1]属性投放!DL12</f>
        <v>36</v>
      </c>
      <c r="AN11" s="32">
        <f>[1]属性投放!DM12</f>
        <v>18</v>
      </c>
      <c r="AO11" s="32">
        <f>[1]属性投放!DN12</f>
        <v>286</v>
      </c>
      <c r="AP11" s="32">
        <f>[1]属性投放!DO12</f>
        <v>0</v>
      </c>
      <c r="AQ11" s="32">
        <f>[1]属性投放!DP12</f>
        <v>0</v>
      </c>
      <c r="AR11" s="32">
        <f>[1]属性投放!DQ12</f>
        <v>0</v>
      </c>
      <c r="AS11" s="32">
        <f>[1]属性投放!DR12</f>
        <v>1179</v>
      </c>
      <c r="AT11" s="32">
        <f>[1]属性投放!DS12</f>
        <v>539</v>
      </c>
      <c r="AU11" s="32">
        <f>[1]属性投放!DT12</f>
        <v>7613</v>
      </c>
      <c r="AW11" s="33">
        <v>2</v>
      </c>
      <c r="AX11" s="33">
        <v>7</v>
      </c>
      <c r="AY11" s="34">
        <f>INDEX($CF$5:$CF$56,数据母表!AX11)</f>
        <v>4</v>
      </c>
      <c r="AZ11" s="33">
        <f>[2]卡牌消耗!AB11</f>
        <v>0</v>
      </c>
      <c r="BA11" s="33">
        <f>[2]卡牌消耗!AC11</f>
        <v>25</v>
      </c>
      <c r="BB11" s="33">
        <f>[2]卡牌消耗!AD11</f>
        <v>0</v>
      </c>
      <c r="BC11" s="33">
        <f>[2]卡牌消耗!AE11</f>
        <v>0</v>
      </c>
      <c r="BD11" s="33">
        <f>[2]卡牌消耗!AF11</f>
        <v>0</v>
      </c>
      <c r="BE11" s="33">
        <f>[2]卡牌消耗!AG11</f>
        <v>0</v>
      </c>
      <c r="BF11" s="33">
        <f>[2]卡牌消耗!AH11</f>
        <v>900</v>
      </c>
      <c r="BI11" s="33">
        <v>2</v>
      </c>
      <c r="BJ11" s="33">
        <v>7</v>
      </c>
      <c r="BK11" s="13">
        <f>[2]卡牌消耗!BD11</f>
        <v>67</v>
      </c>
      <c r="BL11" s="13">
        <f>[2]卡牌消耗!BE11</f>
        <v>0</v>
      </c>
      <c r="BM11" s="13">
        <f>[2]卡牌消耗!BF11</f>
        <v>0</v>
      </c>
      <c r="BN11" s="13">
        <f>[2]卡牌消耗!BG11</f>
        <v>0</v>
      </c>
      <c r="BO11" s="13">
        <f>[2]卡牌消耗!BH11</f>
        <v>5500</v>
      </c>
      <c r="BR11" s="32">
        <v>7</v>
      </c>
      <c r="BS11" s="32">
        <f>[2]节奏总表!L11</f>
        <v>40</v>
      </c>
      <c r="BT11" s="32">
        <f>[2]节奏总表!M11</f>
        <v>45</v>
      </c>
      <c r="BU11" s="32">
        <f>[2]节奏总表!N11</f>
        <v>28</v>
      </c>
      <c r="BV11" s="33">
        <f>[2]节奏总表!$AC11</f>
        <v>0.58000000000000007</v>
      </c>
      <c r="BW11" s="34">
        <f t="shared" si="0"/>
        <v>6</v>
      </c>
      <c r="BX11" s="34">
        <v>2</v>
      </c>
      <c r="CA11" s="32">
        <v>7</v>
      </c>
      <c r="CB11" s="32">
        <f>[3]时间节点!$BG11</f>
        <v>50</v>
      </c>
      <c r="CE11" s="32">
        <v>7</v>
      </c>
      <c r="CF11" s="32">
        <f>[1]属性投放!$AM13</f>
        <v>4</v>
      </c>
      <c r="CG11" s="33">
        <f>[1]属性投放!$AO13</f>
        <v>33</v>
      </c>
      <c r="CI11" s="34">
        <v>7</v>
      </c>
      <c r="CJ11" s="34">
        <f>[2]节奏总表!$BG10</f>
        <v>47</v>
      </c>
      <c r="CL11" s="34">
        <v>7</v>
      </c>
      <c r="CM11" s="34">
        <v>2</v>
      </c>
      <c r="CN11" s="13">
        <f>[2]卡牌消耗!DA11</f>
        <v>550</v>
      </c>
      <c r="CO11" s="13">
        <f t="shared" si="1"/>
        <v>220</v>
      </c>
      <c r="CR11" s="33">
        <v>7</v>
      </c>
      <c r="CS11" s="34">
        <v>1</v>
      </c>
      <c r="CT11" s="13">
        <f>[2]装备!S12</f>
        <v>30</v>
      </c>
      <c r="CU11" s="13">
        <f t="shared" si="2"/>
        <v>300</v>
      </c>
      <c r="CV11" s="13">
        <f>ROUND(INDEX([1]装备!M$6:M$17,$CR11)*INDEX([1]装备!$BR$6:$BR$9,$CS11),0)</f>
        <v>928</v>
      </c>
      <c r="CW11" s="13">
        <f>ROUND(INDEX([1]装备!N$6:N$17,$CR11)*INDEX([1]装备!$BR$6:$BR$9,$CS11),0)</f>
        <v>465</v>
      </c>
      <c r="CX11" s="13">
        <f>ROUND(INDEX([1]装备!O$6:O$17,$CR11)*INDEX([1]装备!$BR$6:$BR$9,$CS11),0)</f>
        <v>8340</v>
      </c>
      <c r="CY11" s="13">
        <f>ROUND(INDEX([1]装备!S$6:S$17,$CR11)*INDEX([1]装备!$BR$6:$BR$9,$CS11),0)</f>
        <v>48</v>
      </c>
      <c r="CZ11" s="13">
        <f>ROUND(INDEX([1]装备!T$6:T$17,$CR11)*INDEX([1]装备!$BR$6:$BR$9,$CS11),0)</f>
        <v>24</v>
      </c>
      <c r="DA11" s="13">
        <f>ROUND(INDEX([1]装备!U$6:U$17,$CR11)*INDEX([1]装备!$BR$6:$BR$9,$CS11),0)</f>
        <v>430</v>
      </c>
      <c r="DB11" s="13">
        <v>0</v>
      </c>
      <c r="DC11" s="13">
        <v>0</v>
      </c>
      <c r="DD11" s="13">
        <v>0</v>
      </c>
      <c r="DH11" s="33">
        <v>7</v>
      </c>
      <c r="DI11" s="33">
        <f>[2]装备!AM12*8</f>
        <v>640</v>
      </c>
      <c r="DJ11" s="33">
        <f>[2]装备!AN12*8</f>
        <v>1000</v>
      </c>
      <c r="DK11" s="33">
        <f>[2]装备!AO12*8</f>
        <v>1240</v>
      </c>
      <c r="DL11" s="33">
        <f>[2]装备!AP12*8</f>
        <v>1480</v>
      </c>
      <c r="DO11" s="13">
        <v>7</v>
      </c>
      <c r="DP11" s="13">
        <v>1</v>
      </c>
      <c r="DQ11" s="13">
        <f t="shared" si="3"/>
        <v>640</v>
      </c>
    </row>
    <row r="12" spans="1:121" ht="16.5" x14ac:dyDescent="0.2">
      <c r="J12" s="32">
        <v>8</v>
      </c>
      <c r="K12" s="32">
        <v>2</v>
      </c>
      <c r="L12" s="32">
        <v>8</v>
      </c>
      <c r="M12" s="32">
        <f>[1]属性投放!AZ13</f>
        <v>1336</v>
      </c>
      <c r="N12" s="32">
        <f>[1]属性投放!BA13</f>
        <v>624</v>
      </c>
      <c r="O12" s="32">
        <f>[1]属性投放!BB13</f>
        <v>8862</v>
      </c>
      <c r="P12" s="32">
        <f>[1]属性投放!BC13</f>
        <v>10</v>
      </c>
      <c r="Q12" s="32">
        <f>[1]属性投放!BD13</f>
        <v>5</v>
      </c>
      <c r="R12" s="32">
        <f>[1]属性投放!BE13</f>
        <v>80</v>
      </c>
      <c r="S12" s="32">
        <f>[1]属性投放!BK13</f>
        <v>70</v>
      </c>
      <c r="T12" s="32">
        <f>[1]属性投放!BL13</f>
        <v>35</v>
      </c>
      <c r="U12" s="32">
        <f>[1]属性投放!BM13</f>
        <v>560</v>
      </c>
      <c r="V12" s="32">
        <f>[1]属性投放!BN13</f>
        <v>2</v>
      </c>
      <c r="W12" s="32">
        <f>[1]属性投放!BQ13</f>
        <v>100</v>
      </c>
      <c r="X12" s="32">
        <f>[1]属性投放!BR13</f>
        <v>50</v>
      </c>
      <c r="Y12" s="32">
        <f>[1]属性投放!BS13</f>
        <v>800</v>
      </c>
      <c r="Z12" s="32">
        <f>[1]属性投放!BT13</f>
        <v>1626</v>
      </c>
      <c r="AA12" s="32">
        <f>[1]属性投放!BU13</f>
        <v>769</v>
      </c>
      <c r="AB12" s="32">
        <f>[1]属性投放!BV13</f>
        <v>11182</v>
      </c>
      <c r="AC12" s="32">
        <f>[1]属性投放!BY13</f>
        <v>290</v>
      </c>
      <c r="AD12" s="32">
        <f>[1]属性投放!BZ13</f>
        <v>145</v>
      </c>
      <c r="AE12" s="32">
        <f>[1]属性投放!CA13</f>
        <v>2320</v>
      </c>
      <c r="AG12" s="32">
        <f>[1]属性投放!DF13</f>
        <v>1179</v>
      </c>
      <c r="AH12" s="32">
        <f>[1]属性投放!DG13</f>
        <v>539</v>
      </c>
      <c r="AI12" s="32">
        <f>[1]属性投放!DH13</f>
        <v>7613</v>
      </c>
      <c r="AJ12" s="32">
        <f>[1]属性投放!DI13</f>
        <v>102</v>
      </c>
      <c r="AK12" s="32">
        <f>[1]属性投放!DJ13</f>
        <v>51</v>
      </c>
      <c r="AL12" s="32">
        <f>[1]属性投放!DK13</f>
        <v>816</v>
      </c>
      <c r="AM12" s="32">
        <f>[1]属性投放!DL13</f>
        <v>36</v>
      </c>
      <c r="AN12" s="32">
        <f>[1]属性投放!DM13</f>
        <v>18</v>
      </c>
      <c r="AO12" s="32">
        <f>[1]属性投放!DN13</f>
        <v>286</v>
      </c>
      <c r="AP12" s="32">
        <f>[1]属性投放!DO13</f>
        <v>0</v>
      </c>
      <c r="AQ12" s="32">
        <f>[1]属性投放!DP13</f>
        <v>0</v>
      </c>
      <c r="AR12" s="32">
        <f>[1]属性投放!DQ13</f>
        <v>0</v>
      </c>
      <c r="AS12" s="32">
        <f>[1]属性投放!DR13</f>
        <v>1281</v>
      </c>
      <c r="AT12" s="32">
        <f>[1]属性投放!DS13</f>
        <v>590</v>
      </c>
      <c r="AU12" s="32">
        <f>[1]属性投放!DT13</f>
        <v>8429</v>
      </c>
      <c r="AW12" s="33">
        <v>2</v>
      </c>
      <c r="AX12" s="33">
        <v>8</v>
      </c>
      <c r="AY12" s="34">
        <f>INDEX($CF$5:$CF$56,数据母表!AX12)</f>
        <v>5</v>
      </c>
      <c r="AZ12" s="33">
        <f>[2]卡牌消耗!AB12</f>
        <v>0</v>
      </c>
      <c r="BA12" s="33">
        <f>[2]卡牌消耗!AC12</f>
        <v>45</v>
      </c>
      <c r="BB12" s="33">
        <f>[2]卡牌消耗!AD12</f>
        <v>0</v>
      </c>
      <c r="BC12" s="33">
        <f>[2]卡牌消耗!AE12</f>
        <v>0</v>
      </c>
      <c r="BD12" s="33">
        <f>[2]卡牌消耗!AF12</f>
        <v>0</v>
      </c>
      <c r="BE12" s="33">
        <f>[2]卡牌消耗!AG12</f>
        <v>0</v>
      </c>
      <c r="BF12" s="33">
        <f>[2]卡牌消耗!AH12</f>
        <v>1350</v>
      </c>
      <c r="BI12" s="33">
        <v>2</v>
      </c>
      <c r="BJ12" s="33">
        <v>8</v>
      </c>
      <c r="BK12" s="13">
        <f>[2]卡牌消耗!BD12</f>
        <v>121</v>
      </c>
      <c r="BL12" s="13">
        <f>[2]卡牌消耗!BE12</f>
        <v>0</v>
      </c>
      <c r="BM12" s="13">
        <f>[2]卡牌消耗!BF12</f>
        <v>0</v>
      </c>
      <c r="BN12" s="13">
        <f>[2]卡牌消耗!BG12</f>
        <v>0</v>
      </c>
      <c r="BO12" s="13">
        <f>[2]卡牌消耗!BH12</f>
        <v>5500</v>
      </c>
      <c r="BR12" s="32">
        <v>8</v>
      </c>
      <c r="BS12" s="32">
        <f>[2]节奏总表!L12</f>
        <v>45</v>
      </c>
      <c r="BT12" s="32">
        <f>[2]节奏总表!M12</f>
        <v>50</v>
      </c>
      <c r="BU12" s="32">
        <f>[2]节奏总表!N12</f>
        <v>30</v>
      </c>
      <c r="BV12" s="33">
        <f>[2]节奏总表!$AC12</f>
        <v>0.62999999999999989</v>
      </c>
      <c r="BW12" s="34">
        <f t="shared" si="0"/>
        <v>7</v>
      </c>
      <c r="BX12" s="34">
        <v>2</v>
      </c>
      <c r="CA12" s="32">
        <v>8</v>
      </c>
      <c r="CB12" s="32">
        <f>[3]时间节点!$BG12</f>
        <v>60</v>
      </c>
      <c r="CE12" s="32">
        <v>8</v>
      </c>
      <c r="CF12" s="32">
        <f>[1]属性投放!$AM14</f>
        <v>5</v>
      </c>
      <c r="CG12" s="33">
        <f>[1]属性投放!$AO14</f>
        <v>38</v>
      </c>
      <c r="CI12" s="34">
        <v>8</v>
      </c>
      <c r="CJ12" s="34">
        <f>[2]节奏总表!$BG11</f>
        <v>52</v>
      </c>
      <c r="CL12" s="34">
        <v>8</v>
      </c>
      <c r="CM12" s="34">
        <v>2</v>
      </c>
      <c r="CN12" s="13">
        <f>[2]卡牌消耗!DA12</f>
        <v>600</v>
      </c>
      <c r="CO12" s="13">
        <f t="shared" si="1"/>
        <v>240</v>
      </c>
      <c r="CR12" s="33">
        <v>8</v>
      </c>
      <c r="CS12" s="34">
        <v>1</v>
      </c>
      <c r="CT12" s="13">
        <f>[2]装备!S13</f>
        <v>40</v>
      </c>
      <c r="CU12" s="13">
        <f t="shared" si="2"/>
        <v>400</v>
      </c>
      <c r="CV12" s="13">
        <f>ROUND(INDEX([1]装备!M$6:M$17,$CR12)*INDEX([1]装备!$BR$6:$BR$9,$CS12),0)</f>
        <v>1290</v>
      </c>
      <c r="CW12" s="13">
        <f>ROUND(INDEX([1]装备!N$6:N$17,$CR12)*INDEX([1]装备!$BR$6:$BR$9,$CS12),0)</f>
        <v>648</v>
      </c>
      <c r="CX12" s="13">
        <f>ROUND(INDEX([1]装备!O$6:O$17,$CR12)*INDEX([1]装备!$BR$6:$BR$9,$CS12),0)</f>
        <v>12025</v>
      </c>
      <c r="CY12" s="13">
        <f>ROUND(INDEX([1]装备!S$6:S$17,$CR12)*INDEX([1]装备!$BR$6:$BR$9,$CS12),0)</f>
        <v>64</v>
      </c>
      <c r="CZ12" s="13">
        <f>ROUND(INDEX([1]装备!T$6:T$17,$CR12)*INDEX([1]装备!$BR$6:$BR$9,$CS12),0)</f>
        <v>32</v>
      </c>
      <c r="DA12" s="13">
        <f>ROUND(INDEX([1]装备!U$6:U$17,$CR12)*INDEX([1]装备!$BR$6:$BR$9,$CS12),0)</f>
        <v>591</v>
      </c>
      <c r="DB12" s="13">
        <v>0</v>
      </c>
      <c r="DC12" s="13">
        <v>0</v>
      </c>
      <c r="DD12" s="13">
        <v>0</v>
      </c>
      <c r="DH12" s="33">
        <v>8</v>
      </c>
      <c r="DI12" s="33">
        <f>[2]装备!AM13*8</f>
        <v>640</v>
      </c>
      <c r="DJ12" s="33">
        <f>[2]装备!AN13*8</f>
        <v>1040</v>
      </c>
      <c r="DK12" s="33">
        <f>[2]装备!AO13*8</f>
        <v>1280</v>
      </c>
      <c r="DL12" s="33">
        <f>[2]装备!AP13*8</f>
        <v>1560</v>
      </c>
      <c r="DO12" s="13">
        <v>8</v>
      </c>
      <c r="DP12" s="13">
        <v>1</v>
      </c>
      <c r="DQ12" s="13">
        <f t="shared" si="3"/>
        <v>640</v>
      </c>
    </row>
    <row r="13" spans="1:121" ht="16.5" x14ac:dyDescent="0.2">
      <c r="J13" s="32">
        <v>9</v>
      </c>
      <c r="K13" s="32">
        <v>2</v>
      </c>
      <c r="L13" s="32">
        <v>9</v>
      </c>
      <c r="M13" s="32">
        <f>[1]属性投放!AZ14</f>
        <v>1626</v>
      </c>
      <c r="N13" s="32">
        <f>[1]属性投放!BA14</f>
        <v>769</v>
      </c>
      <c r="O13" s="32">
        <f>[1]属性投放!BB14</f>
        <v>11182</v>
      </c>
      <c r="P13" s="32">
        <f>[1]属性投放!BC14</f>
        <v>10</v>
      </c>
      <c r="Q13" s="32">
        <f>[1]属性投放!BD14</f>
        <v>5</v>
      </c>
      <c r="R13" s="32">
        <f>[1]属性投放!BE14</f>
        <v>80</v>
      </c>
      <c r="S13" s="32">
        <f>[1]属性投放!BK14</f>
        <v>80</v>
      </c>
      <c r="T13" s="32">
        <f>[1]属性投放!BL14</f>
        <v>40</v>
      </c>
      <c r="U13" s="32">
        <f>[1]属性投放!BM14</f>
        <v>640</v>
      </c>
      <c r="V13" s="32">
        <f>[1]属性投放!BN14</f>
        <v>3</v>
      </c>
      <c r="W13" s="32">
        <f>[1]属性投放!BQ14</f>
        <v>150</v>
      </c>
      <c r="X13" s="32">
        <f>[1]属性投放!BR14</f>
        <v>75</v>
      </c>
      <c r="Y13" s="32">
        <f>[1]属性投放!BS14</f>
        <v>1200</v>
      </c>
      <c r="Z13" s="32">
        <f>[1]属性投放!BT14</f>
        <v>2096</v>
      </c>
      <c r="AA13" s="32">
        <f>[1]属性投放!BU14</f>
        <v>1004</v>
      </c>
      <c r="AB13" s="32">
        <f>[1]属性投放!BV14</f>
        <v>14942</v>
      </c>
      <c r="AC13" s="32">
        <f>[1]属性投放!BY14</f>
        <v>470</v>
      </c>
      <c r="AD13" s="32">
        <f>[1]属性投放!BZ14</f>
        <v>235</v>
      </c>
      <c r="AE13" s="32">
        <f>[1]属性投放!CA14</f>
        <v>3760</v>
      </c>
      <c r="AG13" s="32">
        <f>[1]属性投放!DF14</f>
        <v>1281</v>
      </c>
      <c r="AH13" s="32">
        <f>[1]属性投放!DG14</f>
        <v>590</v>
      </c>
      <c r="AI13" s="32">
        <f>[1]属性投放!DH14</f>
        <v>8429</v>
      </c>
      <c r="AJ13" s="32">
        <f>[1]属性投放!DI14</f>
        <v>102</v>
      </c>
      <c r="AK13" s="32">
        <f>[1]属性投放!DJ14</f>
        <v>51</v>
      </c>
      <c r="AL13" s="32">
        <f>[1]属性投放!DK14</f>
        <v>816</v>
      </c>
      <c r="AM13" s="32">
        <f>[1]属性投放!DL14</f>
        <v>36</v>
      </c>
      <c r="AN13" s="32">
        <f>[1]属性投放!DM14</f>
        <v>18</v>
      </c>
      <c r="AO13" s="32">
        <f>[1]属性投放!DN14</f>
        <v>286</v>
      </c>
      <c r="AP13" s="32">
        <f>[1]属性投放!DO14</f>
        <v>540</v>
      </c>
      <c r="AQ13" s="32">
        <f>[1]属性投放!DP14</f>
        <v>270</v>
      </c>
      <c r="AR13" s="32">
        <f>[1]属性投放!DQ14</f>
        <v>4290</v>
      </c>
      <c r="AS13" s="32">
        <f>[1]属性投放!DR14</f>
        <v>1923</v>
      </c>
      <c r="AT13" s="32">
        <f>[1]属性投放!DS14</f>
        <v>911</v>
      </c>
      <c r="AU13" s="32">
        <f>[1]属性投放!DT14</f>
        <v>13535</v>
      </c>
      <c r="AW13" s="33">
        <v>2</v>
      </c>
      <c r="AX13" s="33">
        <v>9</v>
      </c>
      <c r="AY13" s="34">
        <f>INDEX($CF$5:$CF$56,数据母表!AX13)</f>
        <v>5</v>
      </c>
      <c r="AZ13" s="33">
        <f>[2]卡牌消耗!AB13</f>
        <v>0</v>
      </c>
      <c r="BA13" s="33">
        <f>[2]卡牌消耗!AC13</f>
        <v>45</v>
      </c>
      <c r="BB13" s="33">
        <f>[2]卡牌消耗!AD13</f>
        <v>0</v>
      </c>
      <c r="BC13" s="33">
        <f>[2]卡牌消耗!AE13</f>
        <v>0</v>
      </c>
      <c r="BD13" s="33">
        <f>[2]卡牌消耗!AF13</f>
        <v>0</v>
      </c>
      <c r="BE13" s="33">
        <f>[2]卡牌消耗!AG13</f>
        <v>0</v>
      </c>
      <c r="BF13" s="33">
        <f>[2]卡牌消耗!AH13</f>
        <v>1350</v>
      </c>
      <c r="BI13" s="33">
        <v>2</v>
      </c>
      <c r="BJ13" s="33">
        <v>9</v>
      </c>
      <c r="BK13" s="13">
        <f>[2]卡牌消耗!BD13</f>
        <v>0</v>
      </c>
      <c r="BL13" s="13">
        <f>[2]卡牌消耗!BE13</f>
        <v>40</v>
      </c>
      <c r="BM13" s="13">
        <f>[2]卡牌消耗!BF13</f>
        <v>0</v>
      </c>
      <c r="BN13" s="13">
        <f>[2]卡牌消耗!BG13</f>
        <v>0</v>
      </c>
      <c r="BO13" s="13">
        <f>[2]卡牌消耗!BH13</f>
        <v>7500</v>
      </c>
      <c r="BR13" s="32">
        <v>9</v>
      </c>
      <c r="BS13" s="32">
        <f>[2]节奏总表!L13</f>
        <v>50</v>
      </c>
      <c r="BT13" s="32">
        <f>[2]节奏总表!M13</f>
        <v>55</v>
      </c>
      <c r="BU13" s="32">
        <f>[2]节奏总表!N13</f>
        <v>34</v>
      </c>
      <c r="BV13" s="33">
        <f>[2]节奏总表!$AC13</f>
        <v>0.71</v>
      </c>
      <c r="BW13" s="34">
        <f t="shared" si="0"/>
        <v>8</v>
      </c>
      <c r="BX13" s="34">
        <v>2</v>
      </c>
      <c r="CA13" s="32">
        <v>9</v>
      </c>
      <c r="CB13" s="32">
        <f>[3]时间节点!$BG13</f>
        <v>65</v>
      </c>
      <c r="CE13" s="32">
        <v>9</v>
      </c>
      <c r="CF13" s="32">
        <f>[1]属性投放!$AM15</f>
        <v>5</v>
      </c>
      <c r="CG13" s="33">
        <f>[1]属性投放!$AO15</f>
        <v>40</v>
      </c>
      <c r="CI13" s="34">
        <v>9</v>
      </c>
      <c r="CJ13" s="34">
        <f>[2]节奏总表!$BG12</f>
        <v>57</v>
      </c>
      <c r="CL13" s="34">
        <v>9</v>
      </c>
      <c r="CM13" s="34">
        <v>2</v>
      </c>
      <c r="CN13" s="13">
        <f>[2]卡牌消耗!DA13</f>
        <v>600</v>
      </c>
      <c r="CO13" s="13">
        <f t="shared" si="1"/>
        <v>240</v>
      </c>
      <c r="CR13" s="33">
        <v>9</v>
      </c>
      <c r="CS13" s="34">
        <v>1</v>
      </c>
      <c r="CT13" s="13">
        <f>[2]装备!S14</f>
        <v>50</v>
      </c>
      <c r="CU13" s="13">
        <f t="shared" si="2"/>
        <v>500</v>
      </c>
      <c r="CV13" s="13">
        <f>ROUND(INDEX([1]装备!M$6:M$17,$CR13)*INDEX([1]装备!$BR$6:$BR$9,$CS13),0)</f>
        <v>1465</v>
      </c>
      <c r="CW13" s="13">
        <f>ROUND(INDEX([1]装备!N$6:N$17,$CR13)*INDEX([1]装备!$BR$6:$BR$9,$CS13),0)</f>
        <v>735</v>
      </c>
      <c r="CX13" s="13">
        <f>ROUND(INDEX([1]装备!O$6:O$17,$CR13)*INDEX([1]装备!$BR$6:$BR$9,$CS13),0)</f>
        <v>13833</v>
      </c>
      <c r="CY13" s="13">
        <f>ROUND(INDEX([1]装备!S$6:S$17,$CR13)*INDEX([1]装备!$BR$6:$BR$9,$CS13),0)</f>
        <v>74</v>
      </c>
      <c r="CZ13" s="13">
        <f>ROUND(INDEX([1]装备!T$6:T$17,$CR13)*INDEX([1]装备!$BR$6:$BR$9,$CS13),0)</f>
        <v>37</v>
      </c>
      <c r="DA13" s="13">
        <f>ROUND(INDEX([1]装备!U$6:U$17,$CR13)*INDEX([1]装备!$BR$6:$BR$9,$CS13),0)</f>
        <v>701</v>
      </c>
      <c r="DB13" s="13">
        <v>0</v>
      </c>
      <c r="DC13" s="13">
        <v>0</v>
      </c>
      <c r="DD13" s="13">
        <v>0</v>
      </c>
      <c r="DH13" s="33">
        <v>9</v>
      </c>
      <c r="DI13" s="33">
        <f>[2]装备!AM14*8</f>
        <v>680</v>
      </c>
      <c r="DJ13" s="33">
        <f>[2]装备!AN14*8</f>
        <v>1080</v>
      </c>
      <c r="DK13" s="33">
        <f>[2]装备!AO14*8</f>
        <v>1320</v>
      </c>
      <c r="DL13" s="33">
        <f>[2]装备!AP14*8</f>
        <v>1600</v>
      </c>
      <c r="DO13" s="13">
        <v>9</v>
      </c>
      <c r="DP13" s="13">
        <v>1</v>
      </c>
      <c r="DQ13" s="13">
        <f t="shared" si="3"/>
        <v>680</v>
      </c>
    </row>
    <row r="14" spans="1:121" ht="16.5" x14ac:dyDescent="0.2">
      <c r="J14" s="32">
        <v>10</v>
      </c>
      <c r="K14" s="32">
        <v>2</v>
      </c>
      <c r="L14" s="32">
        <v>10</v>
      </c>
      <c r="M14" s="32">
        <f>[1]属性投放!AZ15</f>
        <v>2096</v>
      </c>
      <c r="N14" s="32">
        <f>[1]属性投放!BA15</f>
        <v>1004</v>
      </c>
      <c r="O14" s="32">
        <f>[1]属性投放!BB15</f>
        <v>14942</v>
      </c>
      <c r="P14" s="32">
        <f>[1]属性投放!BC15</f>
        <v>12</v>
      </c>
      <c r="Q14" s="32">
        <f>[1]属性投放!BD15</f>
        <v>6</v>
      </c>
      <c r="R14" s="32">
        <f>[1]属性投放!BE15</f>
        <v>108</v>
      </c>
      <c r="S14" s="32">
        <f>[1]属性投放!BK15</f>
        <v>100</v>
      </c>
      <c r="T14" s="32">
        <f>[1]属性投放!BL15</f>
        <v>50</v>
      </c>
      <c r="U14" s="32">
        <f>[1]属性投放!BM15</f>
        <v>900</v>
      </c>
      <c r="V14" s="32">
        <f>[1]属性投放!BN15</f>
        <v>3</v>
      </c>
      <c r="W14" s="32">
        <f>[1]属性投放!BQ15</f>
        <v>160</v>
      </c>
      <c r="X14" s="32">
        <f>[1]属性投放!BR15</f>
        <v>80</v>
      </c>
      <c r="Y14" s="32">
        <f>[1]属性投放!BS15</f>
        <v>1440</v>
      </c>
      <c r="Z14" s="32">
        <f>[1]属性投放!BT15</f>
        <v>2640</v>
      </c>
      <c r="AA14" s="32">
        <f>[1]属性投放!BU15</f>
        <v>1276</v>
      </c>
      <c r="AB14" s="32">
        <f>[1]属性投放!BV15</f>
        <v>19838</v>
      </c>
      <c r="AC14" s="32">
        <f>[1]属性投放!BY15</f>
        <v>544</v>
      </c>
      <c r="AD14" s="32">
        <f>[1]属性投放!BZ15</f>
        <v>272</v>
      </c>
      <c r="AE14" s="32">
        <f>[1]属性投放!CA15</f>
        <v>4896</v>
      </c>
      <c r="AG14" s="32">
        <f>[1]属性投放!DF15</f>
        <v>1923</v>
      </c>
      <c r="AH14" s="32">
        <f>[1]属性投放!DG15</f>
        <v>911</v>
      </c>
      <c r="AI14" s="32">
        <f>[1]属性投放!DH15</f>
        <v>13535</v>
      </c>
      <c r="AJ14" s="32">
        <f>[1]属性投放!DI15</f>
        <v>217</v>
      </c>
      <c r="AK14" s="32">
        <f>[1]属性投放!DJ15</f>
        <v>109</v>
      </c>
      <c r="AL14" s="32">
        <f>[1]属性投放!DK15</f>
        <v>1957</v>
      </c>
      <c r="AM14" s="32">
        <f>[1]属性投放!DL15</f>
        <v>76</v>
      </c>
      <c r="AN14" s="32">
        <f>[1]属性投放!DM15</f>
        <v>38</v>
      </c>
      <c r="AO14" s="32">
        <f>[1]属性投放!DN15</f>
        <v>685</v>
      </c>
      <c r="AP14" s="32">
        <f>[1]属性投放!DO15</f>
        <v>0</v>
      </c>
      <c r="AQ14" s="32">
        <f>[1]属性投放!DP15</f>
        <v>0</v>
      </c>
      <c r="AR14" s="32">
        <f>[1]属性投放!DQ15</f>
        <v>0</v>
      </c>
      <c r="AS14" s="32">
        <f>[1]属性投放!DR15</f>
        <v>2140</v>
      </c>
      <c r="AT14" s="32">
        <f>[1]属性投放!DS15</f>
        <v>1020</v>
      </c>
      <c r="AU14" s="32">
        <f>[1]属性投放!DT15</f>
        <v>15492</v>
      </c>
      <c r="AW14" s="33">
        <v>2</v>
      </c>
      <c r="AX14" s="33">
        <v>10</v>
      </c>
      <c r="AY14" s="34">
        <f>INDEX($CF$5:$CF$56,数据母表!AX14)</f>
        <v>6</v>
      </c>
      <c r="AZ14" s="33">
        <f>[2]卡牌消耗!AB14</f>
        <v>0</v>
      </c>
      <c r="BA14" s="33">
        <f>[2]卡牌消耗!AC14</f>
        <v>70</v>
      </c>
      <c r="BB14" s="33">
        <f>[2]卡牌消耗!AD14</f>
        <v>0</v>
      </c>
      <c r="BC14" s="33">
        <f>[2]卡牌消耗!AE14</f>
        <v>0</v>
      </c>
      <c r="BD14" s="33">
        <f>[2]卡牌消耗!AF14</f>
        <v>0</v>
      </c>
      <c r="BE14" s="33">
        <f>[2]卡牌消耗!AG14</f>
        <v>0</v>
      </c>
      <c r="BF14" s="33">
        <f>[2]卡牌消耗!AH14</f>
        <v>2250</v>
      </c>
      <c r="BI14" s="33">
        <v>2</v>
      </c>
      <c r="BJ14" s="33">
        <v>10</v>
      </c>
      <c r="BK14" s="13">
        <f>[2]卡牌消耗!BD14</f>
        <v>0</v>
      </c>
      <c r="BL14" s="13">
        <f>[2]卡牌消耗!BE14</f>
        <v>55</v>
      </c>
      <c r="BM14" s="13">
        <f>[2]卡牌消耗!BF14</f>
        <v>0</v>
      </c>
      <c r="BN14" s="13">
        <f>[2]卡牌消耗!BG14</f>
        <v>0</v>
      </c>
      <c r="BO14" s="13">
        <f>[2]卡牌消耗!BH14</f>
        <v>13000</v>
      </c>
      <c r="BR14" s="32">
        <v>10</v>
      </c>
      <c r="BS14" s="32">
        <f>[2]节奏总表!L14</f>
        <v>55</v>
      </c>
      <c r="BT14" s="32">
        <f>[2]节奏总表!M14</f>
        <v>60</v>
      </c>
      <c r="BU14" s="32">
        <f>[2]节奏总表!N14</f>
        <v>40</v>
      </c>
      <c r="BV14" s="33">
        <f>[2]节奏总表!$AC14</f>
        <v>0.83000000000000007</v>
      </c>
      <c r="BW14" s="34">
        <f t="shared" si="0"/>
        <v>9</v>
      </c>
      <c r="BX14" s="34">
        <v>3</v>
      </c>
      <c r="CA14" s="32">
        <v>10</v>
      </c>
      <c r="CB14" s="32">
        <f>[3]时间节点!$BG14</f>
        <v>70</v>
      </c>
      <c r="CE14" s="32">
        <v>10</v>
      </c>
      <c r="CF14" s="32">
        <f>[1]属性投放!$AM16</f>
        <v>6</v>
      </c>
      <c r="CG14" s="33">
        <f>[1]属性投放!$AO16</f>
        <v>43</v>
      </c>
      <c r="CI14" s="34">
        <v>10</v>
      </c>
      <c r="CJ14" s="34">
        <f>[2]节奏总表!$BG13</f>
        <v>65</v>
      </c>
      <c r="CL14" s="34">
        <v>10</v>
      </c>
      <c r="CM14" s="34">
        <v>2</v>
      </c>
      <c r="CN14" s="13">
        <f>[2]卡牌消耗!DA14</f>
        <v>650</v>
      </c>
      <c r="CO14" s="13">
        <f t="shared" si="1"/>
        <v>260</v>
      </c>
      <c r="CR14" s="33">
        <v>10</v>
      </c>
      <c r="CS14" s="34">
        <v>1</v>
      </c>
      <c r="CT14" s="13">
        <f>[2]装备!S15</f>
        <v>60</v>
      </c>
      <c r="CU14" s="13">
        <f t="shared" si="2"/>
        <v>600</v>
      </c>
      <c r="CV14" s="13">
        <f>ROUND(INDEX([1]装备!M$6:M$17,$CR14)*INDEX([1]装备!$BR$6:$BR$9,$CS14),0)</f>
        <v>1640</v>
      </c>
      <c r="CW14" s="13">
        <f>ROUND(INDEX([1]装备!N$6:N$17,$CR14)*INDEX([1]装备!$BR$6:$BR$9,$CS14),0)</f>
        <v>823</v>
      </c>
      <c r="CX14" s="13">
        <f>ROUND(INDEX([1]装备!O$6:O$17,$CR14)*INDEX([1]装备!$BR$6:$BR$9,$CS14),0)</f>
        <v>15648</v>
      </c>
      <c r="CY14" s="13">
        <f>ROUND(INDEX([1]装备!S$6:S$17,$CR14)*INDEX([1]装备!$BR$6:$BR$9,$CS14),0)</f>
        <v>86</v>
      </c>
      <c r="CZ14" s="13">
        <f>ROUND(INDEX([1]装备!T$6:T$17,$CR14)*INDEX([1]装备!$BR$6:$BR$9,$CS14),0)</f>
        <v>43</v>
      </c>
      <c r="DA14" s="13">
        <f>ROUND(INDEX([1]装备!U$6:U$17,$CR14)*INDEX([1]装备!$BR$6:$BR$9,$CS14),0)</f>
        <v>820</v>
      </c>
      <c r="DB14" s="13">
        <v>0</v>
      </c>
      <c r="DC14" s="13">
        <v>0</v>
      </c>
      <c r="DD14" s="13">
        <v>0</v>
      </c>
      <c r="DH14" s="33">
        <v>10</v>
      </c>
      <c r="DI14" s="33">
        <f>[2]装备!AM15*8</f>
        <v>680</v>
      </c>
      <c r="DJ14" s="33">
        <f>[2]装备!AN15*8</f>
        <v>1120</v>
      </c>
      <c r="DK14" s="33">
        <f>[2]装备!AO15*8</f>
        <v>1360</v>
      </c>
      <c r="DL14" s="33">
        <f>[2]装备!AP15*8</f>
        <v>1640</v>
      </c>
      <c r="DO14" s="13">
        <v>10</v>
      </c>
      <c r="DP14" s="13">
        <v>1</v>
      </c>
      <c r="DQ14" s="13">
        <f t="shared" si="3"/>
        <v>680</v>
      </c>
    </row>
    <row r="15" spans="1:121" ht="16.5" x14ac:dyDescent="0.2">
      <c r="J15" s="32">
        <v>11</v>
      </c>
      <c r="K15" s="32">
        <v>2</v>
      </c>
      <c r="L15" s="32">
        <v>11</v>
      </c>
      <c r="M15" s="32">
        <f>[1]属性投放!AZ16</f>
        <v>2640</v>
      </c>
      <c r="N15" s="32">
        <f>[1]属性投放!BA16</f>
        <v>1276</v>
      </c>
      <c r="O15" s="32">
        <f>[1]属性投放!BB16</f>
        <v>19838</v>
      </c>
      <c r="P15" s="32">
        <f>[1]属性投放!BC16</f>
        <v>12</v>
      </c>
      <c r="Q15" s="32">
        <f>[1]属性投放!BD16</f>
        <v>6</v>
      </c>
      <c r="R15" s="32">
        <f>[1]属性投放!BE16</f>
        <v>108</v>
      </c>
      <c r="S15" s="32">
        <f>[1]属性投放!BK16</f>
        <v>130</v>
      </c>
      <c r="T15" s="32">
        <f>[1]属性投放!BL16</f>
        <v>65</v>
      </c>
      <c r="U15" s="32">
        <f>[1]属性投放!BM16</f>
        <v>1170</v>
      </c>
      <c r="V15" s="32">
        <f>[1]属性投放!BN16</f>
        <v>3</v>
      </c>
      <c r="W15" s="32">
        <f>[1]属性投放!BQ16</f>
        <v>200</v>
      </c>
      <c r="X15" s="32">
        <f>[1]属性投放!BR16</f>
        <v>100</v>
      </c>
      <c r="Y15" s="32">
        <f>[1]属性投放!BS16</f>
        <v>1800</v>
      </c>
      <c r="Z15" s="32">
        <f>[1]属性投放!BT16</f>
        <v>3326</v>
      </c>
      <c r="AA15" s="32">
        <f>[1]属性投放!BU16</f>
        <v>1619</v>
      </c>
      <c r="AB15" s="32">
        <f>[1]属性投放!BV16</f>
        <v>26012</v>
      </c>
      <c r="AC15" s="32">
        <f>[1]属性投放!BY16</f>
        <v>686</v>
      </c>
      <c r="AD15" s="32">
        <f>[1]属性投放!BZ16</f>
        <v>343</v>
      </c>
      <c r="AE15" s="32">
        <f>[1]属性投放!CA16</f>
        <v>6174</v>
      </c>
      <c r="AG15" s="32">
        <f>[1]属性投放!DF16</f>
        <v>2140</v>
      </c>
      <c r="AH15" s="32">
        <f>[1]属性投放!DG16</f>
        <v>1020</v>
      </c>
      <c r="AI15" s="32">
        <f>[1]属性投放!DH16</f>
        <v>15492</v>
      </c>
      <c r="AJ15" s="32">
        <f>[1]属性投放!DI16</f>
        <v>217</v>
      </c>
      <c r="AK15" s="32">
        <f>[1]属性投放!DJ16</f>
        <v>109</v>
      </c>
      <c r="AL15" s="32">
        <f>[1]属性投放!DK16</f>
        <v>1957</v>
      </c>
      <c r="AM15" s="32">
        <f>[1]属性投放!DL16</f>
        <v>76</v>
      </c>
      <c r="AN15" s="32">
        <f>[1]属性投放!DM16</f>
        <v>38</v>
      </c>
      <c r="AO15" s="32">
        <f>[1]属性投放!DN16</f>
        <v>685</v>
      </c>
      <c r="AP15" s="32">
        <f>[1]属性投放!DO16</f>
        <v>0</v>
      </c>
      <c r="AQ15" s="32">
        <f>[1]属性投放!DP16</f>
        <v>0</v>
      </c>
      <c r="AR15" s="32">
        <f>[1]属性投放!DQ16</f>
        <v>0</v>
      </c>
      <c r="AS15" s="32">
        <f>[1]属性投放!DR16</f>
        <v>2357</v>
      </c>
      <c r="AT15" s="32">
        <f>[1]属性投放!DS16</f>
        <v>1129</v>
      </c>
      <c r="AU15" s="32">
        <f>[1]属性投放!DT16</f>
        <v>17449</v>
      </c>
      <c r="AW15" s="33">
        <v>2</v>
      </c>
      <c r="AX15" s="33">
        <v>11</v>
      </c>
      <c r="AY15" s="34">
        <f>INDEX($CF$5:$CF$56,数据母表!AX15)</f>
        <v>6</v>
      </c>
      <c r="AZ15" s="33">
        <f>[2]卡牌消耗!AB15</f>
        <v>0</v>
      </c>
      <c r="BA15" s="33">
        <f>[2]卡牌消耗!AC15</f>
        <v>70</v>
      </c>
      <c r="BB15" s="33">
        <f>[2]卡牌消耗!AD15</f>
        <v>0</v>
      </c>
      <c r="BC15" s="33">
        <f>[2]卡牌消耗!AE15</f>
        <v>0</v>
      </c>
      <c r="BD15" s="33">
        <f>[2]卡牌消耗!AF15</f>
        <v>0</v>
      </c>
      <c r="BE15" s="33">
        <f>[2]卡牌消耗!AG15</f>
        <v>0</v>
      </c>
      <c r="BF15" s="33">
        <f>[2]卡牌消耗!AH15</f>
        <v>2250</v>
      </c>
      <c r="BI15" s="33">
        <v>2</v>
      </c>
      <c r="BJ15" s="33">
        <v>11</v>
      </c>
      <c r="BK15" s="13">
        <f>[2]卡牌消耗!BD15</f>
        <v>0</v>
      </c>
      <c r="BL15" s="13">
        <f>[2]卡牌消耗!BE15</f>
        <v>74</v>
      </c>
      <c r="BM15" s="13">
        <f>[2]卡牌消耗!BF15</f>
        <v>0</v>
      </c>
      <c r="BN15" s="13">
        <f>[2]卡牌消耗!BG15</f>
        <v>0</v>
      </c>
      <c r="BO15" s="13">
        <f>[2]卡牌消耗!BH15</f>
        <v>13000</v>
      </c>
      <c r="BR15" s="32">
        <v>11</v>
      </c>
      <c r="BS15" s="32">
        <f>[2]节奏总表!L15</f>
        <v>60</v>
      </c>
      <c r="BT15" s="32">
        <f>[2]节奏总表!M15</f>
        <v>65</v>
      </c>
      <c r="BU15" s="32">
        <f>[2]节奏总表!N15</f>
        <v>45</v>
      </c>
      <c r="BV15" s="33">
        <f>[2]节奏总表!$AC15</f>
        <v>0.94000000000000039</v>
      </c>
      <c r="BW15" s="34">
        <f t="shared" si="0"/>
        <v>9</v>
      </c>
      <c r="BX15" s="34">
        <v>3</v>
      </c>
      <c r="CA15" s="32">
        <v>11</v>
      </c>
      <c r="CB15" s="32">
        <f>[3]时间节点!$BG15</f>
        <v>80</v>
      </c>
      <c r="CE15" s="32">
        <v>11</v>
      </c>
      <c r="CF15" s="32">
        <f>[1]属性投放!$AM17</f>
        <v>6</v>
      </c>
      <c r="CG15" s="33">
        <f>[1]属性投放!$AO17</f>
        <v>45</v>
      </c>
      <c r="CI15" s="34">
        <v>11</v>
      </c>
      <c r="CJ15" s="34">
        <f>[2]节奏总表!$BG14</f>
        <v>72</v>
      </c>
      <c r="CL15" s="34">
        <v>11</v>
      </c>
      <c r="CM15" s="34">
        <v>2</v>
      </c>
      <c r="CN15" s="13">
        <f>[2]卡牌消耗!DA15</f>
        <v>650</v>
      </c>
      <c r="CO15" s="13">
        <f t="shared" si="1"/>
        <v>260</v>
      </c>
      <c r="CR15" s="33">
        <v>11</v>
      </c>
      <c r="CS15" s="34">
        <v>1</v>
      </c>
      <c r="CT15" s="13">
        <f>[2]装备!S16</f>
        <v>80</v>
      </c>
      <c r="CU15" s="13">
        <f t="shared" si="2"/>
        <v>800</v>
      </c>
      <c r="CV15" s="13">
        <f>ROUND(INDEX([1]装备!M$6:M$17,$CR15)*INDEX([1]装备!$BR$6:$BR$9,$CS15),0)</f>
        <v>1680</v>
      </c>
      <c r="CW15" s="13">
        <f>ROUND(INDEX([1]装备!N$6:N$17,$CR15)*INDEX([1]装备!$BR$6:$BR$9,$CS15),0)</f>
        <v>843</v>
      </c>
      <c r="CX15" s="13">
        <f>ROUND(INDEX([1]装备!O$6:O$17,$CR15)*INDEX([1]装备!$BR$6:$BR$9,$CS15),0)</f>
        <v>16165</v>
      </c>
      <c r="CY15" s="13">
        <f>ROUND(INDEX([1]装备!S$6:S$17,$CR15)*INDEX([1]装备!$BR$6:$BR$9,$CS15),0)</f>
        <v>101</v>
      </c>
      <c r="CZ15" s="13">
        <f>ROUND(INDEX([1]装备!T$6:T$17,$CR15)*INDEX([1]装备!$BR$6:$BR$9,$CS15),0)</f>
        <v>51</v>
      </c>
      <c r="DA15" s="13">
        <f>ROUND(INDEX([1]装备!U$6:U$17,$CR15)*INDEX([1]装备!$BR$6:$BR$9,$CS15),0)</f>
        <v>970</v>
      </c>
      <c r="DB15" s="13">
        <v>0</v>
      </c>
      <c r="DC15" s="13">
        <v>0</v>
      </c>
      <c r="DD15" s="13">
        <v>0</v>
      </c>
      <c r="DH15" s="33">
        <v>11</v>
      </c>
      <c r="DI15" s="33">
        <f>[2]装备!AM16*8</f>
        <v>720</v>
      </c>
      <c r="DJ15" s="33">
        <f>[2]装备!AN16*8</f>
        <v>1120</v>
      </c>
      <c r="DK15" s="33">
        <f>[2]装备!AO16*8</f>
        <v>1440</v>
      </c>
      <c r="DL15" s="33">
        <f>[2]装备!AP16*8</f>
        <v>1720</v>
      </c>
      <c r="DO15" s="13">
        <v>11</v>
      </c>
      <c r="DP15" s="13">
        <v>1</v>
      </c>
      <c r="DQ15" s="13">
        <f t="shared" si="3"/>
        <v>720</v>
      </c>
    </row>
    <row r="16" spans="1:121" ht="16.5" x14ac:dyDescent="0.2">
      <c r="J16" s="32">
        <v>12</v>
      </c>
      <c r="K16" s="32">
        <v>2</v>
      </c>
      <c r="L16" s="32">
        <v>12</v>
      </c>
      <c r="M16" s="32">
        <f>[1]属性投放!AZ17</f>
        <v>3326</v>
      </c>
      <c r="N16" s="32">
        <f>[1]属性投放!BA17</f>
        <v>1619</v>
      </c>
      <c r="O16" s="32">
        <f>[1]属性投放!BB17</f>
        <v>26012</v>
      </c>
      <c r="P16" s="32">
        <f>[1]属性投放!BC17</f>
        <v>12</v>
      </c>
      <c r="Q16" s="32">
        <f>[1]属性投放!BD17</f>
        <v>6</v>
      </c>
      <c r="R16" s="32">
        <f>[1]属性投放!BE17</f>
        <v>108</v>
      </c>
      <c r="S16" s="32">
        <f>[1]属性投放!BK17</f>
        <v>170</v>
      </c>
      <c r="T16" s="32">
        <f>[1]属性投放!BL17</f>
        <v>85</v>
      </c>
      <c r="U16" s="32">
        <f>[1]属性投放!BM17</f>
        <v>1530</v>
      </c>
      <c r="V16" s="32">
        <f>[1]属性投放!BN17</f>
        <v>3</v>
      </c>
      <c r="W16" s="32">
        <f>[1]属性投放!BQ17</f>
        <v>350</v>
      </c>
      <c r="X16" s="32">
        <f>[1]属性投放!BR17</f>
        <v>175</v>
      </c>
      <c r="Y16" s="32">
        <f>[1]属性投放!BS17</f>
        <v>3150</v>
      </c>
      <c r="Z16" s="32">
        <f>[1]属性投放!BT17</f>
        <v>4270</v>
      </c>
      <c r="AA16" s="32">
        <f>[1]属性投放!BU17</f>
        <v>2091</v>
      </c>
      <c r="AB16" s="32">
        <f>[1]属性投放!BV17</f>
        <v>34508</v>
      </c>
      <c r="AC16" s="32">
        <f>[1]属性投放!BY17</f>
        <v>944</v>
      </c>
      <c r="AD16" s="32">
        <f>[1]属性投放!BZ17</f>
        <v>472</v>
      </c>
      <c r="AE16" s="32">
        <f>[1]属性投放!CA17</f>
        <v>8496</v>
      </c>
      <c r="AG16" s="32">
        <f>[1]属性投放!DF17</f>
        <v>2357</v>
      </c>
      <c r="AH16" s="32">
        <f>[1]属性投放!DG17</f>
        <v>1129</v>
      </c>
      <c r="AI16" s="32">
        <f>[1]属性投放!DH17</f>
        <v>17449</v>
      </c>
      <c r="AJ16" s="32">
        <f>[1]属性投放!DI17</f>
        <v>217</v>
      </c>
      <c r="AK16" s="32">
        <f>[1]属性投放!DJ17</f>
        <v>109</v>
      </c>
      <c r="AL16" s="32">
        <f>[1]属性投放!DK17</f>
        <v>1957</v>
      </c>
      <c r="AM16" s="32">
        <f>[1]属性投放!DL17</f>
        <v>76</v>
      </c>
      <c r="AN16" s="32">
        <f>[1]属性投放!DM17</f>
        <v>38</v>
      </c>
      <c r="AO16" s="32">
        <f>[1]属性投放!DN17</f>
        <v>685</v>
      </c>
      <c r="AP16" s="32">
        <f>[1]属性投放!DO17</f>
        <v>1900</v>
      </c>
      <c r="AQ16" s="32">
        <f>[1]属性投放!DP17</f>
        <v>950</v>
      </c>
      <c r="AR16" s="32">
        <f>[1]属性投放!DQ17</f>
        <v>17125</v>
      </c>
      <c r="AS16" s="32">
        <f>[1]属性投放!DR17</f>
        <v>4474</v>
      </c>
      <c r="AT16" s="32">
        <f>[1]属性投放!DS17</f>
        <v>2188</v>
      </c>
      <c r="AU16" s="32">
        <f>[1]属性投放!DT17</f>
        <v>36531</v>
      </c>
      <c r="AW16" s="33">
        <v>2</v>
      </c>
      <c r="AX16" s="33">
        <v>12</v>
      </c>
      <c r="AY16" s="34">
        <f>INDEX($CF$5:$CF$56,数据母表!AX16)</f>
        <v>7</v>
      </c>
      <c r="AZ16" s="33">
        <f>[2]卡牌消耗!AB16</f>
        <v>0</v>
      </c>
      <c r="BA16" s="33">
        <f>[2]卡牌消耗!AC16</f>
        <v>90</v>
      </c>
      <c r="BB16" s="33">
        <f>[2]卡牌消耗!AD16</f>
        <v>0</v>
      </c>
      <c r="BC16" s="33">
        <f>[2]卡牌消耗!AE16</f>
        <v>0</v>
      </c>
      <c r="BD16" s="33">
        <f>[2]卡牌消耗!AF16</f>
        <v>0</v>
      </c>
      <c r="BE16" s="33">
        <f>[2]卡牌消耗!AG16</f>
        <v>0</v>
      </c>
      <c r="BF16" s="33">
        <f>[2]卡牌消耗!AH16</f>
        <v>1900</v>
      </c>
      <c r="BI16" s="33">
        <v>2</v>
      </c>
      <c r="BJ16" s="33">
        <v>12</v>
      </c>
      <c r="BK16" s="13">
        <f>[2]卡牌消耗!BD16</f>
        <v>0</v>
      </c>
      <c r="BL16" s="13">
        <f>[2]卡牌消耗!BE16</f>
        <v>95</v>
      </c>
      <c r="BM16" s="13">
        <f>[2]卡牌消耗!BF16</f>
        <v>0</v>
      </c>
      <c r="BN16" s="13">
        <f>[2]卡牌消耗!BG16</f>
        <v>0</v>
      </c>
      <c r="BO16" s="13">
        <f>[2]卡牌消耗!BH16</f>
        <v>17500</v>
      </c>
      <c r="BR16" s="32">
        <v>12</v>
      </c>
      <c r="BS16" s="32">
        <f>[2]节奏总表!L16</f>
        <v>65</v>
      </c>
      <c r="BT16" s="32">
        <f>[2]节奏总表!M16</f>
        <v>70</v>
      </c>
      <c r="BU16" s="32">
        <f>[2]节奏总表!N16</f>
        <v>51</v>
      </c>
      <c r="BV16" s="33">
        <f>[2]节奏总表!$AC16</f>
        <v>1.0599999999999996</v>
      </c>
      <c r="BW16" s="34">
        <f t="shared" si="0"/>
        <v>10</v>
      </c>
      <c r="BX16" s="34">
        <v>3</v>
      </c>
      <c r="CA16" s="32">
        <v>12</v>
      </c>
      <c r="CB16" s="32">
        <f>[3]时间节点!$BG16</f>
        <v>85</v>
      </c>
      <c r="CE16" s="32">
        <v>12</v>
      </c>
      <c r="CF16" s="32">
        <f>[1]属性投放!$AM18</f>
        <v>7</v>
      </c>
      <c r="CG16" s="33">
        <f>[1]属性投放!$AO18</f>
        <v>48</v>
      </c>
      <c r="CI16" s="34">
        <v>12</v>
      </c>
      <c r="CJ16" s="34">
        <f>[2]节奏总表!$BG15</f>
        <v>80</v>
      </c>
      <c r="CL16" s="34">
        <v>12</v>
      </c>
      <c r="CM16" s="34">
        <v>2</v>
      </c>
      <c r="CN16" s="13">
        <f>[2]卡牌消耗!DA16</f>
        <v>700</v>
      </c>
      <c r="CO16" s="13">
        <f t="shared" si="1"/>
        <v>280</v>
      </c>
      <c r="CR16" s="34">
        <v>1</v>
      </c>
      <c r="CS16" s="34">
        <v>2</v>
      </c>
      <c r="CT16" s="13">
        <f>[2]装备!T6</f>
        <v>15</v>
      </c>
      <c r="CU16" s="13">
        <f t="shared" si="2"/>
        <v>150</v>
      </c>
      <c r="CV16" s="13">
        <f>ROUND(INDEX([1]装备!M$6:M$17,$CR16)*INDEX([1]装备!$BR$6:$BR$9,$CS16),0)</f>
        <v>74</v>
      </c>
      <c r="CW16" s="13">
        <f>ROUND(INDEX([1]装备!N$6:N$17,$CR16)*INDEX([1]装备!$BR$6:$BR$9,$CS16),0)</f>
        <v>39</v>
      </c>
      <c r="CX16" s="13">
        <f>ROUND(INDEX([1]装备!O$6:O$17,$CR16)*INDEX([1]装备!$BR$6:$BR$9,$CS16),0)</f>
        <v>452</v>
      </c>
      <c r="CY16" s="13">
        <f>ROUND(INDEX([1]装备!S$6:S$17,$CR16)*INDEX([1]装备!$BR$6:$BR$9,$CS16),0)</f>
        <v>12</v>
      </c>
      <c r="CZ16" s="13">
        <f>ROUND(INDEX([1]装备!T$6:T$17,$CR16)*INDEX([1]装备!$BR$6:$BR$9,$CS16),0)</f>
        <v>6</v>
      </c>
      <c r="DA16" s="13">
        <f>ROUND(INDEX([1]装备!U$6:U$17,$CR16)*INDEX([1]装备!$BR$6:$BR$9,$CS16),0)</f>
        <v>70</v>
      </c>
      <c r="DB16" s="13">
        <v>0</v>
      </c>
      <c r="DC16" s="13">
        <v>0</v>
      </c>
      <c r="DD16" s="13">
        <v>0</v>
      </c>
      <c r="DH16" s="33">
        <v>12</v>
      </c>
      <c r="DI16" s="33">
        <f>[2]装备!AM17*8</f>
        <v>720</v>
      </c>
      <c r="DJ16" s="33">
        <f>[2]装备!AN17*8</f>
        <v>1160</v>
      </c>
      <c r="DK16" s="33">
        <f>[2]装备!AO17*8</f>
        <v>1480</v>
      </c>
      <c r="DL16" s="33">
        <f>[2]装备!AP17*8</f>
        <v>1760</v>
      </c>
      <c r="DO16" s="13">
        <v>12</v>
      </c>
      <c r="DP16" s="13">
        <v>1</v>
      </c>
      <c r="DQ16" s="13">
        <f t="shared" si="3"/>
        <v>720</v>
      </c>
    </row>
    <row r="17" spans="10:121" ht="16.5" x14ac:dyDescent="0.2">
      <c r="J17" s="32">
        <v>13</v>
      </c>
      <c r="K17" s="32">
        <v>2</v>
      </c>
      <c r="L17" s="32">
        <v>13</v>
      </c>
      <c r="M17" s="32">
        <f>[1]属性投放!AZ18</f>
        <v>4270</v>
      </c>
      <c r="N17" s="32">
        <f>[1]属性投放!BA18</f>
        <v>2091</v>
      </c>
      <c r="O17" s="32">
        <f>[1]属性投放!BB18</f>
        <v>34508</v>
      </c>
      <c r="P17" s="32">
        <f>[1]属性投放!BC18</f>
        <v>15</v>
      </c>
      <c r="Q17" s="32">
        <f>[1]属性投放!BD18</f>
        <v>8</v>
      </c>
      <c r="R17" s="32">
        <f>[1]属性投放!BE18</f>
        <v>150</v>
      </c>
      <c r="S17" s="32">
        <f>[1]属性投放!BK18</f>
        <v>220</v>
      </c>
      <c r="T17" s="32">
        <f>[1]属性投放!BL18</f>
        <v>110</v>
      </c>
      <c r="U17" s="32">
        <f>[1]属性投放!BM18</f>
        <v>2200</v>
      </c>
      <c r="V17" s="32">
        <f>[1]属性投放!BN18</f>
        <v>3</v>
      </c>
      <c r="W17" s="32">
        <f>[1]属性投放!BQ18</f>
        <v>350</v>
      </c>
      <c r="X17" s="32">
        <f>[1]属性投放!BR18</f>
        <v>175</v>
      </c>
      <c r="Y17" s="32">
        <f>[1]属性投放!BS18</f>
        <v>3500</v>
      </c>
      <c r="Z17" s="32">
        <f>[1]属性投放!BT18</f>
        <v>5400</v>
      </c>
      <c r="AA17" s="32">
        <f>[1]属性投放!BU18</f>
        <v>2660</v>
      </c>
      <c r="AB17" s="32">
        <f>[1]属性投放!BV18</f>
        <v>45808</v>
      </c>
      <c r="AC17" s="32">
        <f>[1]属性投放!BY18</f>
        <v>1130</v>
      </c>
      <c r="AD17" s="32">
        <f>[1]属性投放!BZ18</f>
        <v>569</v>
      </c>
      <c r="AE17" s="32">
        <f>[1]属性投放!CA18</f>
        <v>11300</v>
      </c>
      <c r="AG17" s="32">
        <f>[1]属性投放!DF18</f>
        <v>4474</v>
      </c>
      <c r="AH17" s="32">
        <f>[1]属性投放!DG18</f>
        <v>2188</v>
      </c>
      <c r="AI17" s="32">
        <f>[1]属性投放!DH18</f>
        <v>36531</v>
      </c>
      <c r="AJ17" s="32">
        <f>[1]属性投放!DI18</f>
        <v>432</v>
      </c>
      <c r="AK17" s="32">
        <f>[1]属性投放!DJ18</f>
        <v>217</v>
      </c>
      <c r="AL17" s="32">
        <f>[1]属性投放!DK18</f>
        <v>4315</v>
      </c>
      <c r="AM17" s="32">
        <f>[1]属性投放!DL18</f>
        <v>151</v>
      </c>
      <c r="AN17" s="32">
        <f>[1]属性投放!DM18</f>
        <v>76</v>
      </c>
      <c r="AO17" s="32">
        <f>[1]属性投放!DN18</f>
        <v>1510</v>
      </c>
      <c r="AP17" s="32">
        <f>[1]属性投放!DO18</f>
        <v>0</v>
      </c>
      <c r="AQ17" s="32">
        <f>[1]属性投放!DP18</f>
        <v>0</v>
      </c>
      <c r="AR17" s="32">
        <f>[1]属性投放!DQ18</f>
        <v>0</v>
      </c>
      <c r="AS17" s="32">
        <f>[1]属性投放!DR18</f>
        <v>4906</v>
      </c>
      <c r="AT17" s="32">
        <f>[1]属性投放!DS18</f>
        <v>2405</v>
      </c>
      <c r="AU17" s="32">
        <f>[1]属性投放!DT18</f>
        <v>40846</v>
      </c>
      <c r="AW17" s="33">
        <v>2</v>
      </c>
      <c r="AX17" s="33">
        <v>13</v>
      </c>
      <c r="AY17" s="34">
        <f>INDEX($CF$5:$CF$56,数据母表!AX17)</f>
        <v>7</v>
      </c>
      <c r="AZ17" s="33">
        <f>[2]卡牌消耗!AB17</f>
        <v>0</v>
      </c>
      <c r="BA17" s="33">
        <f>[2]卡牌消耗!AC17</f>
        <v>90</v>
      </c>
      <c r="BB17" s="33">
        <f>[2]卡牌消耗!AD17</f>
        <v>0</v>
      </c>
      <c r="BC17" s="33">
        <f>[2]卡牌消耗!AE17</f>
        <v>0</v>
      </c>
      <c r="BD17" s="33">
        <f>[2]卡牌消耗!AF17</f>
        <v>0</v>
      </c>
      <c r="BE17" s="33">
        <f>[2]卡牌消耗!AG17</f>
        <v>0</v>
      </c>
      <c r="BF17" s="33">
        <f>[2]卡牌消耗!AH17</f>
        <v>1900</v>
      </c>
      <c r="BI17" s="33">
        <v>2</v>
      </c>
      <c r="BJ17" s="33">
        <v>13</v>
      </c>
      <c r="BK17" s="13">
        <f>[2]卡牌消耗!BD17</f>
        <v>0</v>
      </c>
      <c r="BL17" s="13">
        <f>[2]卡牌消耗!BE17</f>
        <v>0</v>
      </c>
      <c r="BM17" s="13">
        <f>[2]卡牌消耗!BF17</f>
        <v>31</v>
      </c>
      <c r="BN17" s="13">
        <f>[2]卡牌消耗!BG17</f>
        <v>0</v>
      </c>
      <c r="BO17" s="13">
        <f>[2]卡牌消耗!BH17</f>
        <v>23500</v>
      </c>
      <c r="BR17" s="32">
        <v>13</v>
      </c>
      <c r="BS17" s="32">
        <f>[2]节奏总表!L17</f>
        <v>70</v>
      </c>
      <c r="BT17" s="32">
        <f>[2]节奏总表!M17</f>
        <v>75</v>
      </c>
      <c r="BU17" s="32">
        <f>[2]节奏总表!N17</f>
        <v>65</v>
      </c>
      <c r="BV17" s="33">
        <f>[2]节奏总表!$AC17</f>
        <v>1.3499999999999996</v>
      </c>
      <c r="BW17" s="34">
        <f t="shared" si="0"/>
        <v>11</v>
      </c>
      <c r="BX17" s="34">
        <v>3</v>
      </c>
      <c r="CA17" s="32">
        <v>13</v>
      </c>
      <c r="CB17" s="32">
        <f>[3]时间节点!$BG17</f>
        <v>90</v>
      </c>
      <c r="CE17" s="32">
        <v>13</v>
      </c>
      <c r="CF17" s="32">
        <f>[1]属性投放!$AM19</f>
        <v>7</v>
      </c>
      <c r="CG17" s="33">
        <f>[1]属性投放!$AO19</f>
        <v>50</v>
      </c>
      <c r="CI17" s="34">
        <v>13</v>
      </c>
      <c r="CJ17" s="34">
        <f>[2]节奏总表!$BG16</f>
        <v>87</v>
      </c>
      <c r="CL17" s="34">
        <v>13</v>
      </c>
      <c r="CM17" s="34">
        <v>2</v>
      </c>
      <c r="CN17" s="13">
        <f>[2]卡牌消耗!DA17</f>
        <v>700</v>
      </c>
      <c r="CO17" s="13">
        <f t="shared" si="1"/>
        <v>280</v>
      </c>
      <c r="CR17" s="34">
        <v>2</v>
      </c>
      <c r="CS17" s="34">
        <v>2</v>
      </c>
      <c r="CT17" s="13">
        <f>[2]装备!T7</f>
        <v>24</v>
      </c>
      <c r="CU17" s="13">
        <f t="shared" si="2"/>
        <v>240</v>
      </c>
      <c r="CV17" s="13">
        <f>ROUND(INDEX([1]装备!M$6:M$17,$CR17)*INDEX([1]装备!$BR$6:$BR$9,$CS17),0)</f>
        <v>182</v>
      </c>
      <c r="CW17" s="13">
        <f>ROUND(INDEX([1]装备!N$6:N$17,$CR17)*INDEX([1]装备!$BR$6:$BR$9,$CS17),0)</f>
        <v>95</v>
      </c>
      <c r="CX17" s="13">
        <f>ROUND(INDEX([1]装备!O$6:O$17,$CR17)*INDEX([1]装备!$BR$6:$BR$9,$CS17),0)</f>
        <v>1169</v>
      </c>
      <c r="CY17" s="13">
        <f>ROUND(INDEX([1]装备!S$6:S$17,$CR17)*INDEX([1]装备!$BR$6:$BR$9,$CS17),0)</f>
        <v>16</v>
      </c>
      <c r="CZ17" s="13">
        <f>ROUND(INDEX([1]装备!T$6:T$17,$CR17)*INDEX([1]装备!$BR$6:$BR$9,$CS17),0)</f>
        <v>8</v>
      </c>
      <c r="DA17" s="13">
        <f>ROUND(INDEX([1]装备!U$6:U$17,$CR17)*INDEX([1]装备!$BR$6:$BR$9,$CS17),0)</f>
        <v>100</v>
      </c>
      <c r="DB17" s="13">
        <v>0</v>
      </c>
      <c r="DC17" s="13">
        <v>0</v>
      </c>
      <c r="DD17" s="13">
        <v>0</v>
      </c>
      <c r="DH17" s="33">
        <v>13</v>
      </c>
      <c r="DI17" s="33">
        <f>[2]装备!AM18*8</f>
        <v>760</v>
      </c>
      <c r="DJ17" s="33">
        <f>[2]装备!AN18*8</f>
        <v>1200</v>
      </c>
      <c r="DK17" s="33">
        <f>[2]装备!AO18*8</f>
        <v>1520</v>
      </c>
      <c r="DL17" s="33">
        <f>[2]装备!AP18*8</f>
        <v>1800</v>
      </c>
      <c r="DO17" s="13">
        <v>13</v>
      </c>
      <c r="DP17" s="13">
        <v>1</v>
      </c>
      <c r="DQ17" s="13">
        <f t="shared" si="3"/>
        <v>760</v>
      </c>
    </row>
    <row r="18" spans="10:121" ht="16.5" x14ac:dyDescent="0.2">
      <c r="J18" s="32">
        <v>14</v>
      </c>
      <c r="K18" s="32">
        <v>2</v>
      </c>
      <c r="L18" s="32">
        <v>14</v>
      </c>
      <c r="M18" s="32">
        <f>[1]属性投放!AZ19</f>
        <v>5400</v>
      </c>
      <c r="N18" s="32">
        <f>[1]属性投放!BA19</f>
        <v>2660</v>
      </c>
      <c r="O18" s="32">
        <f>[1]属性投放!BB19</f>
        <v>45808</v>
      </c>
      <c r="P18" s="32">
        <f>[1]属性投放!BC19</f>
        <v>15</v>
      </c>
      <c r="Q18" s="32">
        <f>[1]属性投放!BD19</f>
        <v>8</v>
      </c>
      <c r="R18" s="32">
        <f>[1]属性投放!BE19</f>
        <v>150</v>
      </c>
      <c r="S18" s="32">
        <f>[1]属性投放!BK19</f>
        <v>270</v>
      </c>
      <c r="T18" s="32">
        <f>[1]属性投放!BL19</f>
        <v>135</v>
      </c>
      <c r="U18" s="32">
        <f>[1]属性投放!BM19</f>
        <v>2700</v>
      </c>
      <c r="V18" s="32">
        <f>[1]属性投放!BN19</f>
        <v>3</v>
      </c>
      <c r="W18" s="32">
        <f>[1]属性投放!BQ19</f>
        <v>400</v>
      </c>
      <c r="X18" s="32">
        <f>[1]属性投放!BR19</f>
        <v>200</v>
      </c>
      <c r="Y18" s="32">
        <f>[1]属性投放!BS19</f>
        <v>4000</v>
      </c>
      <c r="Z18" s="32">
        <f>[1]属性投放!BT19</f>
        <v>6715</v>
      </c>
      <c r="AA18" s="32">
        <f>[1]属性投放!BU19</f>
        <v>3321</v>
      </c>
      <c r="AB18" s="32">
        <f>[1]属性投放!BV19</f>
        <v>58958</v>
      </c>
      <c r="AC18" s="32">
        <f>[1]属性投放!BY19</f>
        <v>1315</v>
      </c>
      <c r="AD18" s="32">
        <f>[1]属性投放!BZ19</f>
        <v>661</v>
      </c>
      <c r="AE18" s="32">
        <f>[1]属性投放!CA19</f>
        <v>13150</v>
      </c>
      <c r="AG18" s="32">
        <f>[1]属性投放!DF19</f>
        <v>4906</v>
      </c>
      <c r="AH18" s="32">
        <f>[1]属性投放!DG19</f>
        <v>2405</v>
      </c>
      <c r="AI18" s="32">
        <f>[1]属性投放!DH19</f>
        <v>40846</v>
      </c>
      <c r="AJ18" s="32">
        <f>[1]属性投放!DI19</f>
        <v>432</v>
      </c>
      <c r="AK18" s="32">
        <f>[1]属性投放!DJ19</f>
        <v>217</v>
      </c>
      <c r="AL18" s="32">
        <f>[1]属性投放!DK19</f>
        <v>4315</v>
      </c>
      <c r="AM18" s="32">
        <f>[1]属性投放!DL19</f>
        <v>151</v>
      </c>
      <c r="AN18" s="32">
        <f>[1]属性投放!DM19</f>
        <v>76</v>
      </c>
      <c r="AO18" s="32">
        <f>[1]属性投放!DN19</f>
        <v>1510</v>
      </c>
      <c r="AP18" s="32">
        <f>[1]属性投放!DO19</f>
        <v>0</v>
      </c>
      <c r="AQ18" s="32">
        <f>[1]属性投放!DP19</f>
        <v>0</v>
      </c>
      <c r="AR18" s="32">
        <f>[1]属性投放!DQ19</f>
        <v>0</v>
      </c>
      <c r="AS18" s="32">
        <f>[1]属性投放!DR19</f>
        <v>5338</v>
      </c>
      <c r="AT18" s="32">
        <f>[1]属性投放!DS19</f>
        <v>2622</v>
      </c>
      <c r="AU18" s="32">
        <f>[1]属性投放!DT19</f>
        <v>45161</v>
      </c>
      <c r="AW18" s="33">
        <v>2</v>
      </c>
      <c r="AX18" s="33">
        <v>14</v>
      </c>
      <c r="AY18" s="34">
        <f>INDEX($CF$5:$CF$56,数据母表!AX18)</f>
        <v>8</v>
      </c>
      <c r="AZ18" s="33">
        <f>[2]卡牌消耗!AB18</f>
        <v>0</v>
      </c>
      <c r="BA18" s="33">
        <f>[2]卡牌消耗!AC18</f>
        <v>0</v>
      </c>
      <c r="BB18" s="33">
        <f>[2]卡牌消耗!AD18</f>
        <v>20</v>
      </c>
      <c r="BC18" s="33">
        <f>[2]卡牌消耗!AE18</f>
        <v>0</v>
      </c>
      <c r="BD18" s="33">
        <f>[2]卡牌消耗!AF18</f>
        <v>0</v>
      </c>
      <c r="BE18" s="33">
        <f>[2]卡牌消耗!AG18</f>
        <v>0</v>
      </c>
      <c r="BF18" s="33">
        <f>[2]卡牌消耗!AH18</f>
        <v>2100</v>
      </c>
      <c r="BI18" s="33">
        <v>2</v>
      </c>
      <c r="BJ18" s="33">
        <v>14</v>
      </c>
      <c r="BK18" s="13">
        <f>[2]卡牌消耗!BD18</f>
        <v>0</v>
      </c>
      <c r="BL18" s="13">
        <f>[2]卡牌消耗!BE18</f>
        <v>0</v>
      </c>
      <c r="BM18" s="13">
        <f>[2]卡牌消耗!BF18</f>
        <v>43</v>
      </c>
      <c r="BN18" s="13">
        <f>[2]卡牌消耗!BG18</f>
        <v>0</v>
      </c>
      <c r="BO18" s="13">
        <f>[2]卡牌消耗!BH18</f>
        <v>23500</v>
      </c>
      <c r="BR18" s="32">
        <v>14</v>
      </c>
      <c r="BS18" s="32">
        <f>[2]节奏总表!L18</f>
        <v>75</v>
      </c>
      <c r="BT18" s="32">
        <f>[2]节奏总表!M18</f>
        <v>80</v>
      </c>
      <c r="BU18" s="32">
        <f>[2]节奏总表!N18</f>
        <v>76</v>
      </c>
      <c r="BV18" s="33">
        <f>[2]节奏总表!$AC18</f>
        <v>1.5899999999999999</v>
      </c>
      <c r="BW18" s="34">
        <f t="shared" si="0"/>
        <v>11</v>
      </c>
      <c r="BX18" s="34">
        <v>4</v>
      </c>
      <c r="CA18" s="32">
        <v>14</v>
      </c>
      <c r="CB18" s="32">
        <f>[3]时间节点!$BG18</f>
        <v>100</v>
      </c>
      <c r="CE18" s="32">
        <v>14</v>
      </c>
      <c r="CF18" s="32">
        <f>[1]属性投放!$AM20</f>
        <v>8</v>
      </c>
      <c r="CG18" s="33">
        <f>[1]属性投放!$AO20</f>
        <v>53</v>
      </c>
      <c r="CI18" s="34">
        <v>14</v>
      </c>
      <c r="CJ18" s="34">
        <f>[2]节奏总表!$BG17</f>
        <v>95</v>
      </c>
      <c r="CL18" s="34">
        <v>14</v>
      </c>
      <c r="CM18" s="34">
        <v>2</v>
      </c>
      <c r="CN18" s="13">
        <f>[2]卡牌消耗!DA18</f>
        <v>750</v>
      </c>
      <c r="CO18" s="13">
        <f t="shared" si="1"/>
        <v>300</v>
      </c>
      <c r="CR18" s="34">
        <v>3</v>
      </c>
      <c r="CS18" s="34">
        <v>2</v>
      </c>
      <c r="CT18" s="13">
        <f>[2]装备!T8</f>
        <v>30</v>
      </c>
      <c r="CU18" s="13">
        <f t="shared" si="2"/>
        <v>300</v>
      </c>
      <c r="CV18" s="13">
        <f>ROUND(INDEX([1]装备!M$6:M$17,$CR18)*INDEX([1]装备!$BR$6:$BR$9,$CS18),0)</f>
        <v>315</v>
      </c>
      <c r="CW18" s="13">
        <f>ROUND(INDEX([1]装备!N$6:N$17,$CR18)*INDEX([1]装备!$BR$6:$BR$9,$CS18),0)</f>
        <v>161</v>
      </c>
      <c r="CX18" s="13">
        <f>ROUND(INDEX([1]装备!O$6:O$17,$CR18)*INDEX([1]装备!$BR$6:$BR$9,$CS18),0)</f>
        <v>2174</v>
      </c>
      <c r="CY18" s="13">
        <f>ROUND(INDEX([1]装备!S$6:S$17,$CR18)*INDEX([1]装备!$BR$6:$BR$9,$CS18),0)</f>
        <v>24</v>
      </c>
      <c r="CZ18" s="13">
        <f>ROUND(INDEX([1]装备!T$6:T$17,$CR18)*INDEX([1]装备!$BR$6:$BR$9,$CS18),0)</f>
        <v>12</v>
      </c>
      <c r="DA18" s="13">
        <f>ROUND(INDEX([1]装备!U$6:U$17,$CR18)*INDEX([1]装备!$BR$6:$BR$9,$CS18),0)</f>
        <v>167</v>
      </c>
      <c r="DB18" s="13">
        <v>0</v>
      </c>
      <c r="DC18" s="13">
        <v>0</v>
      </c>
      <c r="DD18" s="13">
        <v>0</v>
      </c>
      <c r="DH18" s="33">
        <v>14</v>
      </c>
      <c r="DI18" s="33">
        <f>[2]装备!AM19*8</f>
        <v>800</v>
      </c>
      <c r="DJ18" s="33">
        <f>[2]装备!AN19*8</f>
        <v>1240</v>
      </c>
      <c r="DK18" s="33">
        <f>[2]装备!AO19*8</f>
        <v>1560</v>
      </c>
      <c r="DL18" s="33">
        <f>[2]装备!AP19*8</f>
        <v>1880</v>
      </c>
      <c r="DO18" s="13">
        <v>14</v>
      </c>
      <c r="DP18" s="13">
        <v>1</v>
      </c>
      <c r="DQ18" s="13">
        <f t="shared" si="3"/>
        <v>800</v>
      </c>
    </row>
    <row r="19" spans="10:121" ht="16.5" x14ac:dyDescent="0.2">
      <c r="J19" s="32">
        <v>15</v>
      </c>
      <c r="K19" s="32">
        <v>2</v>
      </c>
      <c r="L19" s="32">
        <v>15</v>
      </c>
      <c r="M19" s="32">
        <f>[1]属性投放!AZ20</f>
        <v>6715</v>
      </c>
      <c r="N19" s="32">
        <f>[1]属性投放!BA20</f>
        <v>3321</v>
      </c>
      <c r="O19" s="32">
        <f>[1]属性投放!BB20</f>
        <v>58958</v>
      </c>
      <c r="P19" s="32">
        <f>[1]属性投放!BC20</f>
        <v>15</v>
      </c>
      <c r="Q19" s="32">
        <f>[1]属性投放!BD20</f>
        <v>8</v>
      </c>
      <c r="R19" s="32">
        <f>[1]属性投放!BE20</f>
        <v>150</v>
      </c>
      <c r="S19" s="32">
        <f>[1]属性投放!BK20</f>
        <v>350</v>
      </c>
      <c r="T19" s="32">
        <f>[1]属性投放!BL20</f>
        <v>175</v>
      </c>
      <c r="U19" s="32">
        <f>[1]属性投放!BM20</f>
        <v>3500</v>
      </c>
      <c r="V19" s="32">
        <f>[1]属性投放!BN20</f>
        <v>3</v>
      </c>
      <c r="W19" s="32">
        <f>[1]属性投放!BQ20</f>
        <v>700</v>
      </c>
      <c r="X19" s="32">
        <f>[1]属性投放!BR20</f>
        <v>350</v>
      </c>
      <c r="Y19" s="32">
        <f>[1]属性投放!BS20</f>
        <v>7000</v>
      </c>
      <c r="Z19" s="32">
        <f>[1]属性投放!BT20</f>
        <v>8585</v>
      </c>
      <c r="AA19" s="32">
        <f>[1]属性投放!BU20</f>
        <v>4260</v>
      </c>
      <c r="AB19" s="32">
        <f>[1]属性投放!BV20</f>
        <v>77658</v>
      </c>
      <c r="AC19" s="32">
        <f>[1]属性投放!BY20</f>
        <v>1870</v>
      </c>
      <c r="AD19" s="32">
        <f>[1]属性投放!BZ20</f>
        <v>939</v>
      </c>
      <c r="AE19" s="32">
        <f>[1]属性投放!CA20</f>
        <v>18700</v>
      </c>
      <c r="AG19" s="32">
        <f>[1]属性投放!DF20</f>
        <v>5338</v>
      </c>
      <c r="AH19" s="32">
        <f>[1]属性投放!DG20</f>
        <v>2622</v>
      </c>
      <c r="AI19" s="32">
        <f>[1]属性投放!DH20</f>
        <v>45161</v>
      </c>
      <c r="AJ19" s="32">
        <f>[1]属性投放!DI20</f>
        <v>432</v>
      </c>
      <c r="AK19" s="32">
        <f>[1]属性投放!DJ20</f>
        <v>217</v>
      </c>
      <c r="AL19" s="32">
        <f>[1]属性投放!DK20</f>
        <v>4315</v>
      </c>
      <c r="AM19" s="32">
        <f>[1]属性投放!DL20</f>
        <v>151</v>
      </c>
      <c r="AN19" s="32">
        <f>[1]属性投放!DM20</f>
        <v>76</v>
      </c>
      <c r="AO19" s="32">
        <f>[1]属性投放!DN20</f>
        <v>1510</v>
      </c>
      <c r="AP19" s="32">
        <f>[1]属性投放!DO20</f>
        <v>3775</v>
      </c>
      <c r="AQ19" s="32">
        <f>[1]属性投放!DP20</f>
        <v>1900</v>
      </c>
      <c r="AR19" s="32">
        <f>[1]属性投放!DQ20</f>
        <v>37750</v>
      </c>
      <c r="AS19" s="32">
        <f>[1]属性投放!DR20</f>
        <v>9545</v>
      </c>
      <c r="AT19" s="32">
        <f>[1]属性投放!DS20</f>
        <v>4739</v>
      </c>
      <c r="AU19" s="32">
        <f>[1]属性投放!DT20</f>
        <v>87226</v>
      </c>
      <c r="AW19" s="33">
        <v>2</v>
      </c>
      <c r="AX19" s="33">
        <v>15</v>
      </c>
      <c r="AY19" s="34">
        <f>INDEX($CF$5:$CF$56,数据母表!AX19)</f>
        <v>8</v>
      </c>
      <c r="AZ19" s="33">
        <f>[2]卡牌消耗!AB19</f>
        <v>0</v>
      </c>
      <c r="BA19" s="33">
        <f>[2]卡牌消耗!AC19</f>
        <v>0</v>
      </c>
      <c r="BB19" s="33">
        <f>[2]卡牌消耗!AD19</f>
        <v>20</v>
      </c>
      <c r="BC19" s="33">
        <f>[2]卡牌消耗!AE19</f>
        <v>0</v>
      </c>
      <c r="BD19" s="33">
        <f>[2]卡牌消耗!AF19</f>
        <v>0</v>
      </c>
      <c r="BE19" s="33">
        <f>[2]卡牌消耗!AG19</f>
        <v>0</v>
      </c>
      <c r="BF19" s="33">
        <f>[2]卡牌消耗!AH19</f>
        <v>2300</v>
      </c>
      <c r="BI19" s="33">
        <v>2</v>
      </c>
      <c r="BJ19" s="33">
        <v>15</v>
      </c>
      <c r="BK19" s="13">
        <f>[2]卡牌消耗!BD19</f>
        <v>0</v>
      </c>
      <c r="BL19" s="13">
        <f>[2]卡牌消耗!BE19</f>
        <v>0</v>
      </c>
      <c r="BM19" s="13">
        <f>[2]卡牌消耗!BF19</f>
        <v>57</v>
      </c>
      <c r="BN19" s="13">
        <f>[2]卡牌消耗!BG19</f>
        <v>0</v>
      </c>
      <c r="BO19" s="13">
        <f>[2]卡牌消耗!BH19</f>
        <v>31000</v>
      </c>
      <c r="BR19" s="32">
        <v>15</v>
      </c>
      <c r="BS19" s="32">
        <f>[2]节奏总表!L19</f>
        <v>80</v>
      </c>
      <c r="BT19" s="32">
        <f>[2]节奏总表!M19</f>
        <v>85</v>
      </c>
      <c r="BU19" s="32">
        <f>[2]节奏总表!N19</f>
        <v>90</v>
      </c>
      <c r="BV19" s="33">
        <f>[2]节奏总表!$AC19</f>
        <v>1.870000000000001</v>
      </c>
      <c r="BW19" s="34">
        <f t="shared" si="0"/>
        <v>12</v>
      </c>
      <c r="BX19" s="34">
        <v>4</v>
      </c>
      <c r="CA19" s="32">
        <v>15</v>
      </c>
      <c r="CB19" s="32">
        <f>[3]时间节点!$BG19</f>
        <v>110</v>
      </c>
      <c r="CE19" s="32">
        <v>15</v>
      </c>
      <c r="CF19" s="32">
        <f>[1]属性投放!$AM21</f>
        <v>8</v>
      </c>
      <c r="CG19" s="33">
        <f>[1]属性投放!$AO21</f>
        <v>55</v>
      </c>
      <c r="CI19" s="34">
        <v>15</v>
      </c>
      <c r="CJ19" s="34">
        <f>[2]节奏总表!$BG18</f>
        <v>102</v>
      </c>
      <c r="CL19" s="34">
        <v>15</v>
      </c>
      <c r="CM19" s="34">
        <v>2</v>
      </c>
      <c r="CN19" s="13">
        <f>[2]卡牌消耗!DA19</f>
        <v>1300</v>
      </c>
      <c r="CO19" s="13">
        <f t="shared" si="1"/>
        <v>520</v>
      </c>
      <c r="CR19" s="34">
        <v>4</v>
      </c>
      <c r="CS19" s="34">
        <v>2</v>
      </c>
      <c r="CT19" s="13">
        <f>[2]装备!T9</f>
        <v>45</v>
      </c>
      <c r="CU19" s="13">
        <f t="shared" si="2"/>
        <v>450</v>
      </c>
      <c r="CV19" s="13">
        <f>ROUND(INDEX([1]装备!M$6:M$17,$CR19)*INDEX([1]装备!$BR$6:$BR$9,$CS19),0)</f>
        <v>595</v>
      </c>
      <c r="CW19" s="13">
        <f>ROUND(INDEX([1]装备!N$6:N$17,$CR19)*INDEX([1]装备!$BR$6:$BR$9,$CS19),0)</f>
        <v>301</v>
      </c>
      <c r="CX19" s="13">
        <f>ROUND(INDEX([1]装备!O$6:O$17,$CR19)*INDEX([1]装备!$BR$6:$BR$9,$CS19),0)</f>
        <v>4522</v>
      </c>
      <c r="CY19" s="13">
        <f>ROUND(INDEX([1]装备!S$6:S$17,$CR19)*INDEX([1]装备!$BR$6:$BR$9,$CS19),0)</f>
        <v>33</v>
      </c>
      <c r="CZ19" s="13">
        <f>ROUND(INDEX([1]装备!T$6:T$17,$CR19)*INDEX([1]装备!$BR$6:$BR$9,$CS19),0)</f>
        <v>17</v>
      </c>
      <c r="DA19" s="13">
        <f>ROUND(INDEX([1]装备!U$6:U$17,$CR19)*INDEX([1]装备!$BR$6:$BR$9,$CS19),0)</f>
        <v>251</v>
      </c>
      <c r="DB19" s="13">
        <v>0</v>
      </c>
      <c r="DC19" s="13">
        <v>0</v>
      </c>
      <c r="DD19" s="13">
        <v>0</v>
      </c>
      <c r="DH19" s="33">
        <v>15</v>
      </c>
      <c r="DI19" s="33">
        <f>[2]装备!AM20*8</f>
        <v>800</v>
      </c>
      <c r="DJ19" s="33">
        <f>[2]装备!AN20*8</f>
        <v>1280</v>
      </c>
      <c r="DK19" s="33">
        <f>[2]装备!AO20*8</f>
        <v>1600</v>
      </c>
      <c r="DL19" s="33">
        <f>[2]装备!AP20*8</f>
        <v>1920</v>
      </c>
      <c r="DO19" s="13">
        <v>15</v>
      </c>
      <c r="DP19" s="13">
        <v>1</v>
      </c>
      <c r="DQ19" s="13">
        <f t="shared" si="3"/>
        <v>800</v>
      </c>
    </row>
    <row r="20" spans="10:121" ht="16.5" x14ac:dyDescent="0.2">
      <c r="J20" s="32">
        <v>16</v>
      </c>
      <c r="K20" s="32">
        <v>2</v>
      </c>
      <c r="L20" s="32">
        <v>16</v>
      </c>
      <c r="M20" s="32">
        <f>[1]属性投放!AZ21</f>
        <v>8585</v>
      </c>
      <c r="N20" s="32">
        <f>[1]属性投放!BA21</f>
        <v>4260</v>
      </c>
      <c r="O20" s="32">
        <f>[1]属性投放!BB21</f>
        <v>77658</v>
      </c>
      <c r="P20" s="32">
        <f>[1]属性投放!BC21</f>
        <v>20</v>
      </c>
      <c r="Q20" s="32">
        <f>[1]属性投放!BD21</f>
        <v>10</v>
      </c>
      <c r="R20" s="32">
        <f>[1]属性投放!BE21</f>
        <v>200</v>
      </c>
      <c r="S20" s="32">
        <f>[1]属性投放!BK21</f>
        <v>450</v>
      </c>
      <c r="T20" s="32">
        <f>[1]属性投放!BL21</f>
        <v>225</v>
      </c>
      <c r="U20" s="32">
        <f>[1]属性投放!BM21</f>
        <v>4500</v>
      </c>
      <c r="V20" s="32">
        <f>[1]属性投放!BN21</f>
        <v>3</v>
      </c>
      <c r="W20" s="32">
        <f>[1]属性投放!BQ21</f>
        <v>700</v>
      </c>
      <c r="X20" s="32">
        <f>[1]属性投放!BR21</f>
        <v>350</v>
      </c>
      <c r="Y20" s="32">
        <f>[1]属性投放!BS21</f>
        <v>7000</v>
      </c>
      <c r="Z20" s="32">
        <f>[1]属性投放!BT21</f>
        <v>10775</v>
      </c>
      <c r="AA20" s="32">
        <f>[1]属性投放!BU21</f>
        <v>5355</v>
      </c>
      <c r="AB20" s="32">
        <f>[1]属性投放!BV21</f>
        <v>99558</v>
      </c>
      <c r="AC20" s="32">
        <f>[1]属性投放!BY21</f>
        <v>2190</v>
      </c>
      <c r="AD20" s="32">
        <f>[1]属性投放!BZ21</f>
        <v>1095</v>
      </c>
      <c r="AE20" s="32">
        <f>[1]属性投放!CA21</f>
        <v>21900</v>
      </c>
      <c r="AG20" s="32">
        <f>[1]属性投放!DF21</f>
        <v>9545</v>
      </c>
      <c r="AH20" s="32">
        <f>[1]属性投放!DG21</f>
        <v>4739</v>
      </c>
      <c r="AI20" s="32">
        <f>[1]属性投放!DH21</f>
        <v>87226</v>
      </c>
      <c r="AJ20" s="32">
        <f>[1]属性投放!DI21</f>
        <v>838</v>
      </c>
      <c r="AK20" s="32">
        <f>[1]属性投放!DJ21</f>
        <v>419</v>
      </c>
      <c r="AL20" s="32">
        <f>[1]属性投放!DK21</f>
        <v>8380</v>
      </c>
      <c r="AM20" s="32">
        <f>[1]属性投放!DL21</f>
        <v>235</v>
      </c>
      <c r="AN20" s="32">
        <f>[1]属性投放!DM21</f>
        <v>117</v>
      </c>
      <c r="AO20" s="32">
        <f>[1]属性投放!DN21</f>
        <v>2346</v>
      </c>
      <c r="AP20" s="32">
        <f>[1]属性投放!DO21</f>
        <v>0</v>
      </c>
      <c r="AQ20" s="32">
        <f>[1]属性投放!DP21</f>
        <v>0</v>
      </c>
      <c r="AR20" s="32">
        <f>[1]属性投放!DQ21</f>
        <v>0</v>
      </c>
      <c r="AS20" s="32">
        <f>[1]属性投放!DR21</f>
        <v>10383</v>
      </c>
      <c r="AT20" s="32">
        <f>[1]属性投放!DS21</f>
        <v>5158</v>
      </c>
      <c r="AU20" s="32">
        <f>[1]属性投放!DT21</f>
        <v>95606</v>
      </c>
      <c r="AW20" s="33">
        <v>2</v>
      </c>
      <c r="AX20" s="33">
        <v>16</v>
      </c>
      <c r="AY20" s="34">
        <f>INDEX($CF$5:$CF$56,数据母表!AX20)</f>
        <v>9</v>
      </c>
      <c r="AZ20" s="33">
        <f>[2]卡牌消耗!AB20</f>
        <v>0</v>
      </c>
      <c r="BA20" s="33">
        <f>[2]卡牌消耗!AC20</f>
        <v>0</v>
      </c>
      <c r="BB20" s="33">
        <f>[2]卡牌消耗!AD20</f>
        <v>20</v>
      </c>
      <c r="BC20" s="33">
        <f>[2]卡牌消耗!AE20</f>
        <v>0</v>
      </c>
      <c r="BD20" s="33">
        <f>[2]卡牌消耗!AF20</f>
        <v>0</v>
      </c>
      <c r="BE20" s="33">
        <f>[2]卡牌消耗!AG20</f>
        <v>0</v>
      </c>
      <c r="BF20" s="33">
        <f>[2]卡牌消耗!AH20</f>
        <v>2300</v>
      </c>
      <c r="BI20" s="33">
        <v>2</v>
      </c>
      <c r="BJ20" s="33">
        <v>16</v>
      </c>
      <c r="BK20" s="13">
        <f>[2]卡牌消耗!BD20</f>
        <v>0</v>
      </c>
      <c r="BL20" s="13">
        <f>[2]卡牌消耗!BE20</f>
        <v>0</v>
      </c>
      <c r="BM20" s="13">
        <f>[2]卡牌消耗!BF20</f>
        <v>73</v>
      </c>
      <c r="BN20" s="13">
        <f>[2]卡牌消耗!BG20</f>
        <v>0</v>
      </c>
      <c r="BO20" s="13">
        <f>[2]卡牌消耗!BH20</f>
        <v>56500</v>
      </c>
      <c r="BR20" s="32">
        <v>16</v>
      </c>
      <c r="BS20" s="32">
        <f>[2]节奏总表!L20</f>
        <v>85</v>
      </c>
      <c r="BT20" s="32">
        <f>[2]节奏总表!M20</f>
        <v>90</v>
      </c>
      <c r="BU20" s="32">
        <f>[2]节奏总表!N20</f>
        <v>105</v>
      </c>
      <c r="BV20" s="33">
        <f>[2]节奏总表!$AC20</f>
        <v>2.1899999999999995</v>
      </c>
      <c r="BW20" s="34">
        <f t="shared" si="0"/>
        <v>13</v>
      </c>
      <c r="BX20" s="34">
        <v>5</v>
      </c>
      <c r="CA20" s="32">
        <v>16</v>
      </c>
      <c r="CB20" s="32">
        <f>[3]时间节点!$BG20</f>
        <v>120</v>
      </c>
      <c r="CE20" s="32">
        <v>16</v>
      </c>
      <c r="CF20" s="32">
        <f>[1]属性投放!$AM22</f>
        <v>9</v>
      </c>
      <c r="CG20" s="33">
        <f>[1]属性投放!$AO22</f>
        <v>58</v>
      </c>
      <c r="CI20" s="34">
        <v>16</v>
      </c>
      <c r="CJ20" s="34">
        <f>[2]节奏总表!$BG19</f>
        <v>110</v>
      </c>
      <c r="CL20" s="34">
        <v>16</v>
      </c>
      <c r="CM20" s="34">
        <v>2</v>
      </c>
      <c r="CN20" s="13">
        <f>[2]卡牌消耗!DA20</f>
        <v>1450</v>
      </c>
      <c r="CO20" s="13">
        <f t="shared" si="1"/>
        <v>580</v>
      </c>
      <c r="CR20" s="34">
        <v>5</v>
      </c>
      <c r="CS20" s="34">
        <v>2</v>
      </c>
      <c r="CT20" s="13">
        <f>[2]装备!T10</f>
        <v>60</v>
      </c>
      <c r="CU20" s="13">
        <f t="shared" si="2"/>
        <v>600</v>
      </c>
      <c r="CV20" s="13">
        <f>ROUND(INDEX([1]装备!M$6:M$17,$CR20)*INDEX([1]装备!$BR$6:$BR$9,$CS20),0)</f>
        <v>830</v>
      </c>
      <c r="CW20" s="13">
        <f>ROUND(INDEX([1]装备!N$6:N$17,$CR20)*INDEX([1]装备!$BR$6:$BR$9,$CS20),0)</f>
        <v>417</v>
      </c>
      <c r="CX20" s="13">
        <f>ROUND(INDEX([1]装备!O$6:O$17,$CR20)*INDEX([1]装备!$BR$6:$BR$9,$CS20),0)</f>
        <v>6717</v>
      </c>
      <c r="CY20" s="13">
        <f>ROUND(INDEX([1]装备!S$6:S$17,$CR20)*INDEX([1]装备!$BR$6:$BR$9,$CS20),0)</f>
        <v>43</v>
      </c>
      <c r="CZ20" s="13">
        <f>ROUND(INDEX([1]装备!T$6:T$17,$CR20)*INDEX([1]装备!$BR$6:$BR$9,$CS20),0)</f>
        <v>22</v>
      </c>
      <c r="DA20" s="13">
        <f>ROUND(INDEX([1]装备!U$6:U$17,$CR20)*INDEX([1]装备!$BR$6:$BR$9,$CS20),0)</f>
        <v>352</v>
      </c>
      <c r="DB20" s="13">
        <v>0</v>
      </c>
      <c r="DC20" s="13">
        <v>0</v>
      </c>
      <c r="DD20" s="13">
        <v>0</v>
      </c>
      <c r="DH20" s="33">
        <v>16</v>
      </c>
      <c r="DI20" s="33">
        <f>[2]装备!AM21*8</f>
        <v>840</v>
      </c>
      <c r="DJ20" s="33">
        <f>[2]装备!AN21*8</f>
        <v>1320</v>
      </c>
      <c r="DK20" s="33">
        <f>[2]装备!AO21*8</f>
        <v>1640</v>
      </c>
      <c r="DL20" s="33">
        <f>[2]装备!AP21*8</f>
        <v>1960</v>
      </c>
      <c r="DO20" s="13">
        <v>16</v>
      </c>
      <c r="DP20" s="13">
        <v>1</v>
      </c>
      <c r="DQ20" s="13">
        <f t="shared" si="3"/>
        <v>840</v>
      </c>
    </row>
    <row r="21" spans="10:121" ht="16.5" x14ac:dyDescent="0.2">
      <c r="J21" s="32">
        <v>17</v>
      </c>
      <c r="K21" s="32">
        <v>2</v>
      </c>
      <c r="L21" s="32">
        <v>17</v>
      </c>
      <c r="M21" s="32">
        <f>[1]属性投放!AZ22</f>
        <v>10775</v>
      </c>
      <c r="N21" s="32">
        <f>[1]属性投放!BA22</f>
        <v>5355</v>
      </c>
      <c r="O21" s="32">
        <f>[1]属性投放!BB22</f>
        <v>99558</v>
      </c>
      <c r="P21" s="32">
        <f>[1]属性投放!BC22</f>
        <v>20</v>
      </c>
      <c r="Q21" s="32">
        <f>[1]属性投放!BD22</f>
        <v>10</v>
      </c>
      <c r="R21" s="32">
        <f>[1]属性投放!BE22</f>
        <v>200</v>
      </c>
      <c r="S21" s="32">
        <f>[1]属性投放!BK22</f>
        <v>550</v>
      </c>
      <c r="T21" s="32">
        <f>[1]属性投放!BL22</f>
        <v>275</v>
      </c>
      <c r="U21" s="32">
        <f>[1]属性投放!BM22</f>
        <v>5500</v>
      </c>
      <c r="V21" s="32">
        <f>[1]属性投放!BN22</f>
        <v>3</v>
      </c>
      <c r="W21" s="32">
        <f>[1]属性投放!BQ22</f>
        <v>800</v>
      </c>
      <c r="X21" s="32">
        <f>[1]属性投放!BR22</f>
        <v>400</v>
      </c>
      <c r="Y21" s="32">
        <f>[1]属性投放!BS22</f>
        <v>8000</v>
      </c>
      <c r="Z21" s="32">
        <f>[1]属性投放!BT22</f>
        <v>13385</v>
      </c>
      <c r="AA21" s="32">
        <f>[1]属性投放!BU22</f>
        <v>6660</v>
      </c>
      <c r="AB21" s="32">
        <f>[1]属性投放!BV22</f>
        <v>125658</v>
      </c>
      <c r="AC21" s="32">
        <f>[1]属性投放!BY22</f>
        <v>2610</v>
      </c>
      <c r="AD21" s="32">
        <f>[1]属性投放!BZ22</f>
        <v>1305</v>
      </c>
      <c r="AE21" s="32">
        <f>[1]属性投放!CA22</f>
        <v>26100</v>
      </c>
      <c r="AG21" s="32">
        <f>[1]属性投放!DF22</f>
        <v>10383</v>
      </c>
      <c r="AH21" s="32">
        <f>[1]属性投放!DG22</f>
        <v>5158</v>
      </c>
      <c r="AI21" s="32">
        <f>[1]属性投放!DH22</f>
        <v>95606</v>
      </c>
      <c r="AJ21" s="32">
        <f>[1]属性投放!DI22</f>
        <v>838</v>
      </c>
      <c r="AK21" s="32">
        <f>[1]属性投放!DJ22</f>
        <v>419</v>
      </c>
      <c r="AL21" s="32">
        <f>[1]属性投放!DK22</f>
        <v>8380</v>
      </c>
      <c r="AM21" s="32">
        <f>[1]属性投放!DL22</f>
        <v>235</v>
      </c>
      <c r="AN21" s="32">
        <f>[1]属性投放!DM22</f>
        <v>117</v>
      </c>
      <c r="AO21" s="32">
        <f>[1]属性投放!DN22</f>
        <v>2346</v>
      </c>
      <c r="AP21" s="32">
        <f>[1]属性投放!DO22</f>
        <v>0</v>
      </c>
      <c r="AQ21" s="32">
        <f>[1]属性投放!DP22</f>
        <v>0</v>
      </c>
      <c r="AR21" s="32">
        <f>[1]属性投放!DQ22</f>
        <v>0</v>
      </c>
      <c r="AS21" s="32">
        <f>[1]属性投放!DR22</f>
        <v>11221</v>
      </c>
      <c r="AT21" s="32">
        <f>[1]属性投放!DS22</f>
        <v>5577</v>
      </c>
      <c r="AU21" s="32">
        <f>[1]属性投放!DT22</f>
        <v>103986</v>
      </c>
      <c r="AW21" s="33">
        <v>2</v>
      </c>
      <c r="AX21" s="33">
        <v>17</v>
      </c>
      <c r="AY21" s="34">
        <f>INDEX($CF$5:$CF$56,数据母表!AX21)</f>
        <v>9</v>
      </c>
      <c r="AZ21" s="33">
        <f>[2]卡牌消耗!AB21</f>
        <v>0</v>
      </c>
      <c r="BA21" s="33">
        <f>[2]卡牌消耗!AC21</f>
        <v>0</v>
      </c>
      <c r="BB21" s="33">
        <f>[2]卡牌消耗!AD21</f>
        <v>35</v>
      </c>
      <c r="BC21" s="33">
        <f>[2]卡牌消耗!AE21</f>
        <v>0</v>
      </c>
      <c r="BD21" s="33">
        <f>[2]卡牌消耗!AF21</f>
        <v>0</v>
      </c>
      <c r="BE21" s="33">
        <f>[2]卡牌消耗!AG21</f>
        <v>0</v>
      </c>
      <c r="BF21" s="33">
        <f>[2]卡牌消耗!AH21</f>
        <v>2850</v>
      </c>
      <c r="BI21" s="33">
        <v>2</v>
      </c>
      <c r="BJ21" s="33">
        <v>17</v>
      </c>
      <c r="BK21" s="13">
        <f>[2]卡牌消耗!BD21</f>
        <v>0</v>
      </c>
      <c r="BL21" s="13">
        <f>[2]卡牌消耗!BE21</f>
        <v>0</v>
      </c>
      <c r="BM21" s="13">
        <f>[2]卡牌消耗!BF21</f>
        <v>0</v>
      </c>
      <c r="BN21" s="13">
        <f>[2]卡牌消耗!BG21</f>
        <v>14</v>
      </c>
      <c r="BO21" s="13">
        <f>[2]卡牌消耗!BH21</f>
        <v>56500</v>
      </c>
      <c r="BR21" s="32">
        <v>17</v>
      </c>
      <c r="BS21" s="32">
        <f>[2]节奏总表!L21</f>
        <v>90</v>
      </c>
      <c r="BT21" s="32">
        <f>[2]节奏总表!M21</f>
        <v>95</v>
      </c>
      <c r="BU21" s="32">
        <f>[2]节奏总表!N21</f>
        <v>112</v>
      </c>
      <c r="BV21" s="33">
        <f>[2]节奏总表!$AC21</f>
        <v>2.3299999999999983</v>
      </c>
      <c r="BW21" s="34">
        <f t="shared" si="0"/>
        <v>13</v>
      </c>
      <c r="BX21" s="34">
        <v>5</v>
      </c>
      <c r="CA21" s="32">
        <v>17</v>
      </c>
      <c r="CB21" s="32">
        <f>[3]时间节点!$BG21</f>
        <v>130</v>
      </c>
      <c r="CE21" s="32">
        <v>17</v>
      </c>
      <c r="CF21" s="32">
        <f>[1]属性投放!$AM23</f>
        <v>9</v>
      </c>
      <c r="CG21" s="33">
        <f>[1]属性投放!$AO23</f>
        <v>60</v>
      </c>
      <c r="CI21" s="34">
        <v>17</v>
      </c>
      <c r="CJ21" s="34">
        <f>[2]节奏总表!$BG20</f>
        <v>117</v>
      </c>
      <c r="CL21" s="34">
        <v>17</v>
      </c>
      <c r="CM21" s="34">
        <v>2</v>
      </c>
      <c r="CN21" s="13">
        <f>[2]卡牌消耗!DA21</f>
        <v>1600</v>
      </c>
      <c r="CO21" s="13">
        <f t="shared" si="1"/>
        <v>640</v>
      </c>
      <c r="CR21" s="34">
        <v>6</v>
      </c>
      <c r="CS21" s="34">
        <v>2</v>
      </c>
      <c r="CT21" s="13">
        <f>[2]装备!T11</f>
        <v>75</v>
      </c>
      <c r="CU21" s="13">
        <f t="shared" si="2"/>
        <v>750</v>
      </c>
      <c r="CV21" s="13">
        <f>ROUND(INDEX([1]装备!M$6:M$17,$CR21)*INDEX([1]装备!$BR$6:$BR$9,$CS21),0)</f>
        <v>1040</v>
      </c>
      <c r="CW21" s="13">
        <f>ROUND(INDEX([1]装备!N$6:N$17,$CR21)*INDEX([1]装备!$BR$6:$BR$9,$CS21),0)</f>
        <v>525</v>
      </c>
      <c r="CX21" s="13">
        <f>ROUND(INDEX([1]装备!O$6:O$17,$CR21)*INDEX([1]装备!$BR$6:$BR$9,$CS21),0)</f>
        <v>9100</v>
      </c>
      <c r="CY21" s="13">
        <f>ROUND(INDEX([1]装备!S$6:S$17,$CR21)*INDEX([1]装备!$BR$6:$BR$9,$CS21),0)</f>
        <v>58</v>
      </c>
      <c r="CZ21" s="13">
        <f>ROUND(INDEX([1]装备!T$6:T$17,$CR21)*INDEX([1]装备!$BR$6:$BR$9,$CS21),0)</f>
        <v>29</v>
      </c>
      <c r="DA21" s="13">
        <f>ROUND(INDEX([1]装备!U$6:U$17,$CR21)*INDEX([1]装备!$BR$6:$BR$9,$CS21),0)</f>
        <v>505</v>
      </c>
      <c r="DB21" s="13">
        <v>0</v>
      </c>
      <c r="DC21" s="13">
        <v>0</v>
      </c>
      <c r="DD21" s="13">
        <v>0</v>
      </c>
      <c r="DH21" s="33">
        <v>17</v>
      </c>
      <c r="DI21" s="33">
        <f>[2]装备!AM22*8</f>
        <v>840</v>
      </c>
      <c r="DJ21" s="33">
        <f>[2]装备!AN22*8</f>
        <v>1360</v>
      </c>
      <c r="DK21" s="33">
        <f>[2]装备!AO22*8</f>
        <v>1680</v>
      </c>
      <c r="DL21" s="33">
        <f>[2]装备!AP22*8</f>
        <v>2040</v>
      </c>
      <c r="DO21" s="13">
        <v>17</v>
      </c>
      <c r="DP21" s="13">
        <v>1</v>
      </c>
      <c r="DQ21" s="13">
        <f t="shared" si="3"/>
        <v>840</v>
      </c>
    </row>
    <row r="22" spans="10:121" ht="16.5" x14ac:dyDescent="0.2">
      <c r="J22" s="32">
        <v>18</v>
      </c>
      <c r="K22" s="32">
        <v>2</v>
      </c>
      <c r="L22" s="32">
        <v>18</v>
      </c>
      <c r="M22" s="32">
        <f>[1]属性投放!AZ23</f>
        <v>13385</v>
      </c>
      <c r="N22" s="32">
        <f>[1]属性投放!BA23</f>
        <v>6660</v>
      </c>
      <c r="O22" s="32">
        <f>[1]属性投放!BB23</f>
        <v>125658</v>
      </c>
      <c r="P22" s="32">
        <f>[1]属性投放!BC23</f>
        <v>20</v>
      </c>
      <c r="Q22" s="32">
        <f>[1]属性投放!BD23</f>
        <v>10</v>
      </c>
      <c r="R22" s="32">
        <f>[1]属性投放!BE23</f>
        <v>200</v>
      </c>
      <c r="S22" s="32">
        <f>[1]属性投放!BK23</f>
        <v>680</v>
      </c>
      <c r="T22" s="32">
        <f>[1]属性投放!BL23</f>
        <v>340</v>
      </c>
      <c r="U22" s="32">
        <f>[1]属性投放!BM23</f>
        <v>6800</v>
      </c>
      <c r="V22" s="32">
        <f>[1]属性投放!BN23</f>
        <v>3</v>
      </c>
      <c r="W22" s="32">
        <f>[1]属性投放!BQ23</f>
        <v>1400</v>
      </c>
      <c r="X22" s="32">
        <f>[1]属性投放!BR23</f>
        <v>700</v>
      </c>
      <c r="Y22" s="32">
        <f>[1]属性投放!BS23</f>
        <v>14000</v>
      </c>
      <c r="Z22" s="32">
        <f>[1]属性投放!BT23</f>
        <v>16965</v>
      </c>
      <c r="AA22" s="32">
        <f>[1]属性投放!BU23</f>
        <v>8450</v>
      </c>
      <c r="AB22" s="32">
        <f>[1]属性投放!BV23</f>
        <v>161458</v>
      </c>
      <c r="AC22" s="32">
        <f>[1]属性投放!BY23</f>
        <v>3580</v>
      </c>
      <c r="AD22" s="32">
        <f>[1]属性投放!BZ23</f>
        <v>1790</v>
      </c>
      <c r="AE22" s="32">
        <f>[1]属性投放!CA23</f>
        <v>35800</v>
      </c>
      <c r="AG22" s="32">
        <f>[1]属性投放!DF23</f>
        <v>11221</v>
      </c>
      <c r="AH22" s="32">
        <f>[1]属性投放!DG23</f>
        <v>5577</v>
      </c>
      <c r="AI22" s="32">
        <f>[1]属性投放!DH23</f>
        <v>103986</v>
      </c>
      <c r="AJ22" s="32">
        <f>[1]属性投放!DI23</f>
        <v>838</v>
      </c>
      <c r="AK22" s="32">
        <f>[1]属性投放!DJ23</f>
        <v>419</v>
      </c>
      <c r="AL22" s="32">
        <f>[1]属性投放!DK23</f>
        <v>8380</v>
      </c>
      <c r="AM22" s="32">
        <f>[1]属性投放!DL23</f>
        <v>235</v>
      </c>
      <c r="AN22" s="32">
        <f>[1]属性投放!DM23</f>
        <v>117</v>
      </c>
      <c r="AO22" s="32">
        <f>[1]属性投放!DN23</f>
        <v>2346</v>
      </c>
      <c r="AP22" s="32">
        <f>[1]属性投放!DO23</f>
        <v>5875</v>
      </c>
      <c r="AQ22" s="32">
        <f>[1]属性投放!DP23</f>
        <v>2925</v>
      </c>
      <c r="AR22" s="32">
        <f>[1]属性投放!DQ23</f>
        <v>58650</v>
      </c>
      <c r="AS22" s="32">
        <f>[1]属性投放!DR23</f>
        <v>17934</v>
      </c>
      <c r="AT22" s="32">
        <f>[1]属性投放!DS23</f>
        <v>8921</v>
      </c>
      <c r="AU22" s="32">
        <f>[1]属性投放!DT23</f>
        <v>171016</v>
      </c>
      <c r="AW22" s="33">
        <v>2</v>
      </c>
      <c r="AX22" s="33">
        <v>18</v>
      </c>
      <c r="AY22" s="34">
        <f>INDEX($CF$5:$CF$56,数据母表!AX22)</f>
        <v>9</v>
      </c>
      <c r="AZ22" s="33">
        <f>[2]卡牌消耗!AB22</f>
        <v>0</v>
      </c>
      <c r="BA22" s="33">
        <f>[2]卡牌消耗!AC22</f>
        <v>0</v>
      </c>
      <c r="BB22" s="33">
        <f>[2]卡牌消耗!AD22</f>
        <v>35</v>
      </c>
      <c r="BC22" s="33">
        <f>[2]卡牌消耗!AE22</f>
        <v>0</v>
      </c>
      <c r="BD22" s="33">
        <f>[2]卡牌消耗!AF22</f>
        <v>0</v>
      </c>
      <c r="BE22" s="33">
        <f>[2]卡牌消耗!AG22</f>
        <v>0</v>
      </c>
      <c r="BF22" s="33">
        <f>[2]卡牌消耗!AH22</f>
        <v>2850</v>
      </c>
      <c r="BI22" s="33">
        <v>2</v>
      </c>
      <c r="BJ22" s="33">
        <v>18</v>
      </c>
      <c r="BK22" s="13">
        <f>[2]卡牌消耗!BD22</f>
        <v>0</v>
      </c>
      <c r="BL22" s="13">
        <f>[2]卡牌消耗!BE22</f>
        <v>0</v>
      </c>
      <c r="BM22" s="13">
        <f>[2]卡牌消耗!BF22</f>
        <v>0</v>
      </c>
      <c r="BN22" s="13">
        <f>[2]卡牌消耗!BG22</f>
        <v>20</v>
      </c>
      <c r="BO22" s="13">
        <f>[2]卡牌消耗!BH22</f>
        <v>75000</v>
      </c>
      <c r="BR22" s="32">
        <v>18</v>
      </c>
      <c r="BS22" s="32">
        <f>[2]节奏总表!L22</f>
        <v>95</v>
      </c>
      <c r="BT22" s="32">
        <f>[2]节奏总表!M22</f>
        <v>100</v>
      </c>
      <c r="BU22" s="32">
        <f>[2]节奏总表!N22</f>
        <v>120</v>
      </c>
      <c r="BV22" s="33">
        <f>[2]节奏总表!$AC22</f>
        <v>2.5</v>
      </c>
      <c r="BW22" s="34">
        <f t="shared" si="0"/>
        <v>14</v>
      </c>
      <c r="BX22" s="34">
        <v>6</v>
      </c>
      <c r="CA22" s="32">
        <v>18</v>
      </c>
      <c r="CB22" s="32">
        <f>[3]时间节点!$BG22</f>
        <v>135</v>
      </c>
      <c r="CE22" s="32">
        <v>18</v>
      </c>
      <c r="CF22" s="32">
        <f>[1]属性投放!$AM24</f>
        <v>9</v>
      </c>
      <c r="CG22" s="33">
        <f>[1]属性投放!$AO24</f>
        <v>63</v>
      </c>
      <c r="CI22" s="34">
        <v>18</v>
      </c>
      <c r="CJ22" s="34">
        <f>[2]节奏总表!$BG21</f>
        <v>125</v>
      </c>
      <c r="CL22" s="34">
        <v>18</v>
      </c>
      <c r="CM22" s="34">
        <v>2</v>
      </c>
      <c r="CN22" s="13">
        <f>[2]卡牌消耗!DA22</f>
        <v>1750</v>
      </c>
      <c r="CO22" s="13">
        <f t="shared" si="1"/>
        <v>700</v>
      </c>
      <c r="CR22" s="34">
        <v>7</v>
      </c>
      <c r="CS22" s="34">
        <v>2</v>
      </c>
      <c r="CT22" s="13">
        <f>[2]装备!T12</f>
        <v>90</v>
      </c>
      <c r="CU22" s="13">
        <f t="shared" si="2"/>
        <v>900</v>
      </c>
      <c r="CV22" s="13">
        <f>ROUND(INDEX([1]装备!M$6:M$17,$CR22)*INDEX([1]装备!$BR$6:$BR$9,$CS22),0)</f>
        <v>1299</v>
      </c>
      <c r="CW22" s="13">
        <f>ROUND(INDEX([1]装备!N$6:N$17,$CR22)*INDEX([1]装备!$BR$6:$BR$9,$CS22),0)</f>
        <v>651</v>
      </c>
      <c r="CX22" s="13">
        <f>ROUND(INDEX([1]装备!O$6:O$17,$CR22)*INDEX([1]装备!$BR$6:$BR$9,$CS22),0)</f>
        <v>11676</v>
      </c>
      <c r="CY22" s="13">
        <f>ROUND(INDEX([1]装备!S$6:S$17,$CR22)*INDEX([1]装备!$BR$6:$BR$9,$CS22),0)</f>
        <v>67</v>
      </c>
      <c r="CZ22" s="13">
        <f>ROUND(INDEX([1]装备!T$6:T$17,$CR22)*INDEX([1]装备!$BR$6:$BR$9,$CS22),0)</f>
        <v>34</v>
      </c>
      <c r="DA22" s="13">
        <f>ROUND(INDEX([1]装备!U$6:U$17,$CR22)*INDEX([1]装备!$BR$6:$BR$9,$CS22),0)</f>
        <v>602</v>
      </c>
      <c r="DB22" s="13">
        <v>0</v>
      </c>
      <c r="DC22" s="13">
        <v>0</v>
      </c>
      <c r="DD22" s="13">
        <v>0</v>
      </c>
      <c r="DH22" s="33">
        <v>18</v>
      </c>
      <c r="DI22" s="33">
        <f>[2]装备!AM23*8</f>
        <v>880</v>
      </c>
      <c r="DJ22" s="33">
        <f>[2]装备!AN23*8</f>
        <v>1400</v>
      </c>
      <c r="DK22" s="33">
        <f>[2]装备!AO23*8</f>
        <v>1720</v>
      </c>
      <c r="DL22" s="33">
        <f>[2]装备!AP23*8</f>
        <v>2080</v>
      </c>
      <c r="DO22" s="13">
        <v>18</v>
      </c>
      <c r="DP22" s="13">
        <v>1</v>
      </c>
      <c r="DQ22" s="13">
        <f t="shared" si="3"/>
        <v>880</v>
      </c>
    </row>
    <row r="23" spans="10:121" ht="16.5" x14ac:dyDescent="0.2">
      <c r="J23" s="32">
        <v>19</v>
      </c>
      <c r="K23" s="32">
        <v>2</v>
      </c>
      <c r="L23" s="32">
        <v>19</v>
      </c>
      <c r="M23" s="32">
        <f>[1]属性投放!AZ24</f>
        <v>16965</v>
      </c>
      <c r="N23" s="32">
        <f>[1]属性投放!BA24</f>
        <v>8450</v>
      </c>
      <c r="O23" s="32">
        <f>[1]属性投放!BB24</f>
        <v>161458</v>
      </c>
      <c r="P23" s="32">
        <f>[1]属性投放!BC24</f>
        <v>25</v>
      </c>
      <c r="Q23" s="32">
        <f>[1]属性投放!BD24</f>
        <v>13</v>
      </c>
      <c r="R23" s="32">
        <f>[1]属性投放!BE24</f>
        <v>250</v>
      </c>
      <c r="S23" s="32">
        <f>[1]属性投放!BK24</f>
        <v>850</v>
      </c>
      <c r="T23" s="32">
        <f>[1]属性投放!BL24</f>
        <v>425</v>
      </c>
      <c r="U23" s="32">
        <f>[1]属性投放!BM24</f>
        <v>8500</v>
      </c>
      <c r="V23" s="32">
        <f>[1]属性投放!BN24</f>
        <v>3</v>
      </c>
      <c r="W23" s="32">
        <f>[1]属性投放!BQ24</f>
        <v>1400</v>
      </c>
      <c r="X23" s="32">
        <f>[1]属性投放!BR24</f>
        <v>700</v>
      </c>
      <c r="Y23" s="32">
        <f>[1]属性投放!BS24</f>
        <v>14000</v>
      </c>
      <c r="Z23" s="32">
        <f>[1]属性投放!BT24</f>
        <v>21115</v>
      </c>
      <c r="AA23" s="32">
        <f>[1]属性投放!BU24</f>
        <v>10529</v>
      </c>
      <c r="AB23" s="32">
        <f>[1]属性投放!BV24</f>
        <v>202958</v>
      </c>
      <c r="AC23" s="32">
        <f>[1]属性投放!BY24</f>
        <v>4150</v>
      </c>
      <c r="AD23" s="32">
        <f>[1]属性投放!BZ24</f>
        <v>2079</v>
      </c>
      <c r="AE23" s="32">
        <f>[1]属性投放!CA24</f>
        <v>41500</v>
      </c>
      <c r="AG23" s="32">
        <f>[1]属性投放!DF24</f>
        <v>17934</v>
      </c>
      <c r="AH23" s="32">
        <f>[1]属性投放!DG24</f>
        <v>8921</v>
      </c>
      <c r="AI23" s="32">
        <f>[1]属性投放!DH24</f>
        <v>171016</v>
      </c>
      <c r="AJ23" s="32">
        <f>[1]属性投放!DI24</f>
        <v>990</v>
      </c>
      <c r="AK23" s="32">
        <f>[1]属性投放!DJ24</f>
        <v>496</v>
      </c>
      <c r="AL23" s="32">
        <f>[1]属性投放!DK24</f>
        <v>9900</v>
      </c>
      <c r="AM23" s="32">
        <f>[1]属性投放!DL24</f>
        <v>462</v>
      </c>
      <c r="AN23" s="32">
        <f>[1]属性投放!DM24</f>
        <v>231</v>
      </c>
      <c r="AO23" s="32">
        <f>[1]属性投放!DN24</f>
        <v>4620</v>
      </c>
      <c r="AP23" s="32">
        <f>[1]属性投放!DO24</f>
        <v>0</v>
      </c>
      <c r="AQ23" s="32">
        <f>[1]属性投放!DP24</f>
        <v>0</v>
      </c>
      <c r="AR23" s="32">
        <f>[1]属性投放!DQ24</f>
        <v>0</v>
      </c>
      <c r="AS23" s="32">
        <f>[1]属性投放!DR24</f>
        <v>18924</v>
      </c>
      <c r="AT23" s="32">
        <f>[1]属性投放!DS24</f>
        <v>9417</v>
      </c>
      <c r="AU23" s="32">
        <f>[1]属性投放!DT24</f>
        <v>180916</v>
      </c>
      <c r="AW23" s="33">
        <v>2</v>
      </c>
      <c r="AX23" s="33">
        <v>19</v>
      </c>
      <c r="AY23" s="34">
        <f>INDEX($CF$5:$CF$56,数据母表!AX23)</f>
        <v>10</v>
      </c>
      <c r="AZ23" s="33">
        <f>[2]卡牌消耗!AB23</f>
        <v>0</v>
      </c>
      <c r="BA23" s="33">
        <f>[2]卡牌消耗!AC23</f>
        <v>0</v>
      </c>
      <c r="BB23" s="33">
        <f>[2]卡牌消耗!AD23</f>
        <v>35</v>
      </c>
      <c r="BC23" s="33">
        <f>[2]卡牌消耗!AE23</f>
        <v>0</v>
      </c>
      <c r="BD23" s="33">
        <f>[2]卡牌消耗!AF23</f>
        <v>0</v>
      </c>
      <c r="BE23" s="33">
        <f>[2]卡牌消耗!AG23</f>
        <v>0</v>
      </c>
      <c r="BF23" s="33">
        <f>[2]卡牌消耗!AH23</f>
        <v>2850</v>
      </c>
      <c r="BI23" s="33">
        <v>2</v>
      </c>
      <c r="BJ23" s="33">
        <v>19</v>
      </c>
      <c r="BK23" s="13">
        <f>[2]卡牌消耗!BD23</f>
        <v>0</v>
      </c>
      <c r="BL23" s="13">
        <f>[2]卡牌消耗!BE23</f>
        <v>0</v>
      </c>
      <c r="BM23" s="13">
        <f>[2]卡牌消耗!BF23</f>
        <v>0</v>
      </c>
      <c r="BN23" s="13">
        <f>[2]卡牌消耗!BG23</f>
        <v>26</v>
      </c>
      <c r="BO23" s="13">
        <f>[2]卡牌消耗!BH23</f>
        <v>456000</v>
      </c>
      <c r="BR23" s="32">
        <v>19</v>
      </c>
      <c r="BS23" s="32">
        <f>[2]节奏总表!L23</f>
        <v>100</v>
      </c>
      <c r="BT23" s="32">
        <f>[2]节奏总表!M23</f>
        <v>105</v>
      </c>
      <c r="BU23" s="32">
        <f>[2]节奏总表!N23</f>
        <v>125</v>
      </c>
      <c r="BV23" s="33">
        <f>[2]节奏总表!$AC23</f>
        <v>2.610000000000003</v>
      </c>
      <c r="BW23" s="34">
        <f t="shared" si="0"/>
        <v>15</v>
      </c>
      <c r="BX23" s="34">
        <v>6</v>
      </c>
      <c r="CA23" s="32">
        <v>19</v>
      </c>
      <c r="CB23" s="32">
        <f>[3]时间节点!$BG23</f>
        <v>140</v>
      </c>
      <c r="CE23" s="32">
        <v>19</v>
      </c>
      <c r="CF23" s="32">
        <f>[1]属性投放!$AM25</f>
        <v>10</v>
      </c>
      <c r="CG23" s="33">
        <f>[1]属性投放!$AO25</f>
        <v>65</v>
      </c>
      <c r="CI23" s="34">
        <v>19</v>
      </c>
      <c r="CJ23" s="34">
        <f>[2]节奏总表!$BG22</f>
        <v>132</v>
      </c>
      <c r="CL23" s="34">
        <v>19</v>
      </c>
      <c r="CM23" s="34">
        <v>2</v>
      </c>
      <c r="CN23" s="13">
        <f>[2]卡牌消耗!DA23</f>
        <v>1950</v>
      </c>
      <c r="CO23" s="13">
        <f t="shared" si="1"/>
        <v>780</v>
      </c>
      <c r="CR23" s="34">
        <v>8</v>
      </c>
      <c r="CS23" s="34">
        <v>2</v>
      </c>
      <c r="CT23" s="13">
        <f>[2]装备!T13</f>
        <v>120</v>
      </c>
      <c r="CU23" s="13">
        <f t="shared" si="2"/>
        <v>1200</v>
      </c>
      <c r="CV23" s="13">
        <f>ROUND(INDEX([1]装备!M$6:M$17,$CR23)*INDEX([1]装备!$BR$6:$BR$9,$CS23),0)</f>
        <v>1806</v>
      </c>
      <c r="CW23" s="13">
        <f>ROUND(INDEX([1]装备!N$6:N$17,$CR23)*INDEX([1]装备!$BR$6:$BR$9,$CS23),0)</f>
        <v>907</v>
      </c>
      <c r="CX23" s="13">
        <f>ROUND(INDEX([1]装备!O$6:O$17,$CR23)*INDEX([1]装备!$BR$6:$BR$9,$CS23),0)</f>
        <v>16835</v>
      </c>
      <c r="CY23" s="13">
        <f>ROUND(INDEX([1]装备!S$6:S$17,$CR23)*INDEX([1]装备!$BR$6:$BR$9,$CS23),0)</f>
        <v>89</v>
      </c>
      <c r="CZ23" s="13">
        <f>ROUND(INDEX([1]装备!T$6:T$17,$CR23)*INDEX([1]装备!$BR$6:$BR$9,$CS23),0)</f>
        <v>44</v>
      </c>
      <c r="DA23" s="13">
        <f>ROUND(INDEX([1]装备!U$6:U$17,$CR23)*INDEX([1]装备!$BR$6:$BR$9,$CS23),0)</f>
        <v>827</v>
      </c>
      <c r="DB23" s="13">
        <v>0</v>
      </c>
      <c r="DC23" s="13">
        <v>0</v>
      </c>
      <c r="DD23" s="13">
        <v>0</v>
      </c>
      <c r="DH23" s="33">
        <v>19</v>
      </c>
      <c r="DI23" s="33">
        <f>[2]装备!AM24*8</f>
        <v>880</v>
      </c>
      <c r="DJ23" s="33">
        <f>[2]装备!AN24*8</f>
        <v>1440</v>
      </c>
      <c r="DK23" s="33">
        <f>[2]装备!AO24*8</f>
        <v>1800</v>
      </c>
      <c r="DL23" s="33">
        <f>[2]装备!AP24*8</f>
        <v>2160</v>
      </c>
      <c r="DO23" s="13">
        <v>19</v>
      </c>
      <c r="DP23" s="13">
        <v>1</v>
      </c>
      <c r="DQ23" s="13">
        <f t="shared" si="3"/>
        <v>880</v>
      </c>
    </row>
    <row r="24" spans="10:121" ht="16.5" x14ac:dyDescent="0.2">
      <c r="J24" s="32">
        <v>20</v>
      </c>
      <c r="K24" s="32">
        <v>2</v>
      </c>
      <c r="L24" s="32">
        <v>20</v>
      </c>
      <c r="M24" s="32">
        <f>[1]属性投放!AZ25</f>
        <v>21115</v>
      </c>
      <c r="N24" s="32">
        <f>[1]属性投放!BA25</f>
        <v>10529</v>
      </c>
      <c r="O24" s="32">
        <f>[1]属性投放!BB25</f>
        <v>202958</v>
      </c>
      <c r="P24" s="32">
        <f>[1]属性投放!BC25</f>
        <v>25</v>
      </c>
      <c r="Q24" s="32">
        <f>[1]属性投放!BD25</f>
        <v>13</v>
      </c>
      <c r="R24" s="32">
        <f>[1]属性投放!BE25</f>
        <v>250</v>
      </c>
      <c r="S24" s="32">
        <f>[1]属性投放!BK25</f>
        <v>1000</v>
      </c>
      <c r="T24" s="32">
        <f>[1]属性投放!BL25</f>
        <v>500</v>
      </c>
      <c r="U24" s="32">
        <f>[1]属性投放!BM25</f>
        <v>10000</v>
      </c>
      <c r="V24" s="32">
        <f>[1]属性投放!BN25</f>
        <v>4</v>
      </c>
      <c r="W24" s="32">
        <f>[1]属性投放!BQ25</f>
        <v>1500</v>
      </c>
      <c r="X24" s="32">
        <f>[1]属性投放!BR25</f>
        <v>750</v>
      </c>
      <c r="Y24" s="32">
        <f>[1]属性投放!BS25</f>
        <v>15000</v>
      </c>
      <c r="Z24" s="32">
        <f>[1]属性投放!BT25</f>
        <v>26865</v>
      </c>
      <c r="AA24" s="32">
        <f>[1]属性投放!BU25</f>
        <v>13409</v>
      </c>
      <c r="AB24" s="32">
        <f>[1]属性投放!BV25</f>
        <v>260458</v>
      </c>
      <c r="AC24" s="32">
        <f>[1]属性投放!BY25</f>
        <v>5750</v>
      </c>
      <c r="AD24" s="32">
        <f>[1]属性投放!BZ25</f>
        <v>2880</v>
      </c>
      <c r="AE24" s="32">
        <f>[1]属性投放!CA25</f>
        <v>57500</v>
      </c>
      <c r="AG24" s="32">
        <f>[1]属性投放!DF25</f>
        <v>18924</v>
      </c>
      <c r="AH24" s="32">
        <f>[1]属性投放!DG25</f>
        <v>9417</v>
      </c>
      <c r="AI24" s="32">
        <f>[1]属性投放!DH25</f>
        <v>180916</v>
      </c>
      <c r="AJ24" s="32">
        <f>[1]属性投放!DI25</f>
        <v>990</v>
      </c>
      <c r="AK24" s="32">
        <f>[1]属性投放!DJ25</f>
        <v>496</v>
      </c>
      <c r="AL24" s="32">
        <f>[1]属性投放!DK25</f>
        <v>9900</v>
      </c>
      <c r="AM24" s="32">
        <f>[1]属性投放!DL25</f>
        <v>462</v>
      </c>
      <c r="AN24" s="32">
        <f>[1]属性投放!DM25</f>
        <v>231</v>
      </c>
      <c r="AO24" s="32">
        <f>[1]属性投放!DN25</f>
        <v>4620</v>
      </c>
      <c r="AP24" s="32">
        <f>[1]属性投放!DO25</f>
        <v>6930</v>
      </c>
      <c r="AQ24" s="32">
        <f>[1]属性投放!DP25</f>
        <v>3465</v>
      </c>
      <c r="AR24" s="32">
        <f>[1]属性投放!DQ25</f>
        <v>69300</v>
      </c>
      <c r="AS24" s="32">
        <f>[1]属性投放!DR25</f>
        <v>26844</v>
      </c>
      <c r="AT24" s="32">
        <f>[1]属性投放!DS25</f>
        <v>13378</v>
      </c>
      <c r="AU24" s="32">
        <f>[1]属性投放!DT25</f>
        <v>260116</v>
      </c>
      <c r="AW24" s="33">
        <v>2</v>
      </c>
      <c r="AX24" s="33">
        <v>20</v>
      </c>
      <c r="AY24" s="34">
        <f>INDEX($CF$5:$CF$56,数据母表!AX24)</f>
        <v>10</v>
      </c>
      <c r="AZ24" s="33">
        <f>[2]卡牌消耗!AB24</f>
        <v>0</v>
      </c>
      <c r="BA24" s="33">
        <f>[2]卡牌消耗!AC24</f>
        <v>0</v>
      </c>
      <c r="BB24" s="33">
        <f>[2]卡牌消耗!AD24</f>
        <v>55</v>
      </c>
      <c r="BC24" s="33">
        <f>[2]卡牌消耗!AE24</f>
        <v>0</v>
      </c>
      <c r="BD24" s="33">
        <f>[2]卡牌消耗!AF24</f>
        <v>0</v>
      </c>
      <c r="BE24" s="33">
        <f>[2]卡牌消耗!AG24</f>
        <v>0</v>
      </c>
      <c r="BF24" s="33">
        <f>[2]卡牌消耗!AH24</f>
        <v>3500</v>
      </c>
      <c r="BI24" s="33">
        <v>2</v>
      </c>
      <c r="BJ24" s="33">
        <v>20</v>
      </c>
      <c r="BK24" s="13">
        <f>[2]卡牌消耗!BD24</f>
        <v>0</v>
      </c>
      <c r="BL24" s="13">
        <f>[2]卡牌消耗!BE24</f>
        <v>0</v>
      </c>
      <c r="BM24" s="13">
        <f>[2]卡牌消耗!BF24</f>
        <v>0</v>
      </c>
      <c r="BN24" s="13">
        <f>[2]卡牌消耗!BG24</f>
        <v>34</v>
      </c>
      <c r="BO24" s="13">
        <f>[2]卡牌消耗!BH24</f>
        <v>684000</v>
      </c>
      <c r="BR24" s="32">
        <v>20</v>
      </c>
      <c r="BS24" s="32">
        <f>[2]节奏总表!L24</f>
        <v>105</v>
      </c>
      <c r="BT24" s="32">
        <f>[2]节奏总表!M24</f>
        <v>110</v>
      </c>
      <c r="BU24" s="32">
        <f>[2]节奏总表!N24</f>
        <v>130</v>
      </c>
      <c r="BV24" s="33">
        <f>[2]节奏总表!$AC24</f>
        <v>2.7099999999999973</v>
      </c>
      <c r="BW24" s="34">
        <f t="shared" si="0"/>
        <v>15</v>
      </c>
      <c r="BX24" s="34">
        <v>7</v>
      </c>
      <c r="CA24" s="32">
        <v>20</v>
      </c>
      <c r="CB24" s="32">
        <f>[3]时间节点!$BG24</f>
        <v>150</v>
      </c>
      <c r="CE24" s="32">
        <v>20</v>
      </c>
      <c r="CF24" s="32">
        <f>[1]属性投放!$AM26</f>
        <v>10</v>
      </c>
      <c r="CG24" s="33">
        <f>[1]属性投放!$AO26</f>
        <v>68</v>
      </c>
      <c r="CI24" s="34">
        <v>20</v>
      </c>
      <c r="CJ24" s="34">
        <f>[2]节奏总表!$BG23</f>
        <v>140</v>
      </c>
      <c r="CL24" s="34">
        <v>20</v>
      </c>
      <c r="CM24" s="34">
        <v>2</v>
      </c>
      <c r="CN24" s="13">
        <f>[2]卡牌消耗!DA24</f>
        <v>2100</v>
      </c>
      <c r="CO24" s="13">
        <f t="shared" si="1"/>
        <v>840</v>
      </c>
      <c r="CR24" s="34">
        <v>9</v>
      </c>
      <c r="CS24" s="34">
        <v>2</v>
      </c>
      <c r="CT24" s="13">
        <f>[2]装备!T14</f>
        <v>150</v>
      </c>
      <c r="CU24" s="13">
        <f t="shared" si="2"/>
        <v>1500</v>
      </c>
      <c r="CV24" s="13">
        <f>ROUND(INDEX([1]装备!M$6:M$17,$CR24)*INDEX([1]装备!$BR$6:$BR$9,$CS24),0)</f>
        <v>2051</v>
      </c>
      <c r="CW24" s="13">
        <f>ROUND(INDEX([1]装备!N$6:N$17,$CR24)*INDEX([1]装备!$BR$6:$BR$9,$CS24),0)</f>
        <v>1029</v>
      </c>
      <c r="CX24" s="13">
        <f>ROUND(INDEX([1]装备!O$6:O$17,$CR24)*INDEX([1]装备!$BR$6:$BR$9,$CS24),0)</f>
        <v>19366</v>
      </c>
      <c r="CY24" s="13">
        <f>ROUND(INDEX([1]装备!S$6:S$17,$CR24)*INDEX([1]装备!$BR$6:$BR$9,$CS24),0)</f>
        <v>104</v>
      </c>
      <c r="CZ24" s="13">
        <f>ROUND(INDEX([1]装备!T$6:T$17,$CR24)*INDEX([1]装备!$BR$6:$BR$9,$CS24),0)</f>
        <v>52</v>
      </c>
      <c r="DA24" s="13">
        <f>ROUND(INDEX([1]装备!U$6:U$17,$CR24)*INDEX([1]装备!$BR$6:$BR$9,$CS24),0)</f>
        <v>982</v>
      </c>
      <c r="DB24" s="13">
        <v>0</v>
      </c>
      <c r="DC24" s="13">
        <v>0</v>
      </c>
      <c r="DD24" s="13">
        <v>0</v>
      </c>
      <c r="DH24" s="33">
        <v>20</v>
      </c>
      <c r="DI24" s="33">
        <f>[2]装备!AM25*8</f>
        <v>920</v>
      </c>
      <c r="DJ24" s="33">
        <f>[2]装备!AN25*8</f>
        <v>1440</v>
      </c>
      <c r="DK24" s="33">
        <f>[2]装备!AO25*8</f>
        <v>1840</v>
      </c>
      <c r="DL24" s="33">
        <f>[2]装备!AP25*8</f>
        <v>2200</v>
      </c>
      <c r="DO24" s="13">
        <v>20</v>
      </c>
      <c r="DP24" s="13">
        <v>1</v>
      </c>
      <c r="DQ24" s="13">
        <f t="shared" si="3"/>
        <v>920</v>
      </c>
    </row>
    <row r="25" spans="10:121" ht="16.5" x14ac:dyDescent="0.2">
      <c r="J25" s="32">
        <v>21</v>
      </c>
      <c r="K25" s="32">
        <v>3</v>
      </c>
      <c r="L25" s="32">
        <v>1</v>
      </c>
      <c r="M25" s="32">
        <f>[1]属性投放!AZ26</f>
        <v>150</v>
      </c>
      <c r="N25" s="32">
        <f>[1]属性投放!BA26</f>
        <v>10</v>
      </c>
      <c r="O25" s="32">
        <f>[1]属性投放!BB26</f>
        <v>500</v>
      </c>
      <c r="P25" s="32">
        <f>[1]属性投放!BC26</f>
        <v>8</v>
      </c>
      <c r="Q25" s="32">
        <f>[1]属性投放!BD26</f>
        <v>4</v>
      </c>
      <c r="R25" s="32">
        <f>[1]属性投放!BE26</f>
        <v>48</v>
      </c>
      <c r="S25" s="32">
        <f>[1]属性投放!BK26</f>
        <v>20</v>
      </c>
      <c r="T25" s="32">
        <f>[1]属性投放!BL26</f>
        <v>10</v>
      </c>
      <c r="U25" s="32">
        <f>[1]属性投放!BM26</f>
        <v>120</v>
      </c>
      <c r="V25" s="32">
        <f>[1]属性投放!BN26</f>
        <v>1</v>
      </c>
      <c r="W25" s="32">
        <f>[1]属性投放!BQ26</f>
        <v>30</v>
      </c>
      <c r="X25" s="32">
        <f>[1]属性投放!BR26</f>
        <v>15</v>
      </c>
      <c r="Y25" s="32">
        <f>[1]属性投放!BS26</f>
        <v>180</v>
      </c>
      <c r="Z25" s="32">
        <f>[1]属性投放!BT26</f>
        <v>232</v>
      </c>
      <c r="AA25" s="32">
        <f>[1]属性投放!BU26</f>
        <v>51</v>
      </c>
      <c r="AB25" s="32">
        <f>[1]属性投放!BV26</f>
        <v>992</v>
      </c>
      <c r="AC25" s="32">
        <f>[1]属性投放!BY26</f>
        <v>82</v>
      </c>
      <c r="AD25" s="32">
        <f>[1]属性投放!BZ26</f>
        <v>41</v>
      </c>
      <c r="AE25" s="32">
        <f>[1]属性投放!CA26</f>
        <v>492</v>
      </c>
      <c r="AG25" s="32">
        <f>[1]属性投放!DF26</f>
        <v>150</v>
      </c>
      <c r="AH25" s="32">
        <f>[1]属性投放!DG26</f>
        <v>0</v>
      </c>
      <c r="AI25" s="32">
        <f>[1]属性投放!DH26</f>
        <v>375</v>
      </c>
      <c r="AJ25" s="32">
        <f>[1]属性投放!DI26</f>
        <v>8</v>
      </c>
      <c r="AK25" s="32">
        <f>[1]属性投放!DJ26</f>
        <v>4</v>
      </c>
      <c r="AL25" s="32">
        <f>[1]属性投放!DK26</f>
        <v>49</v>
      </c>
      <c r="AM25" s="32">
        <f>[1]属性投放!DL26</f>
        <v>8</v>
      </c>
      <c r="AN25" s="32">
        <f>[1]属性投放!DM26</f>
        <v>4</v>
      </c>
      <c r="AO25" s="32">
        <f>[1]属性投放!DN26</f>
        <v>49</v>
      </c>
      <c r="AP25" s="32">
        <f>[1]属性投放!DO26</f>
        <v>72</v>
      </c>
      <c r="AQ25" s="32">
        <f>[1]属性投放!DP26</f>
        <v>36</v>
      </c>
      <c r="AR25" s="32">
        <f>[1]属性投放!DQ26</f>
        <v>441</v>
      </c>
      <c r="AS25" s="32">
        <f>[1]属性投放!DR26</f>
        <v>230</v>
      </c>
      <c r="AT25" s="32">
        <f>[1]属性投放!DS26</f>
        <v>40</v>
      </c>
      <c r="AU25" s="32">
        <f>[1]属性投放!DT26</f>
        <v>865</v>
      </c>
      <c r="AW25" s="33">
        <v>2</v>
      </c>
      <c r="AX25" s="33">
        <v>21</v>
      </c>
      <c r="AY25" s="34">
        <f>INDEX($CF$5:$CF$56,数据母表!AX25)</f>
        <v>10</v>
      </c>
      <c r="AZ25" s="33">
        <f>[2]卡牌消耗!AB25</f>
        <v>0</v>
      </c>
      <c r="BA25" s="33">
        <f>[2]卡牌消耗!AC25</f>
        <v>0</v>
      </c>
      <c r="BB25" s="33">
        <f>[2]卡牌消耗!AD25</f>
        <v>55</v>
      </c>
      <c r="BC25" s="33">
        <f>[2]卡牌消耗!AE25</f>
        <v>0</v>
      </c>
      <c r="BD25" s="33">
        <f>[2]卡牌消耗!AF25</f>
        <v>0</v>
      </c>
      <c r="BE25" s="33">
        <f>[2]卡牌消耗!AG25</f>
        <v>0</v>
      </c>
      <c r="BF25" s="33">
        <f>[2]卡牌消耗!AH25</f>
        <v>3500</v>
      </c>
      <c r="BI25" s="33">
        <v>3</v>
      </c>
      <c r="BJ25" s="33">
        <v>1</v>
      </c>
      <c r="BK25" s="13">
        <f>[2]卡牌消耗!BD25</f>
        <v>0</v>
      </c>
      <c r="BL25" s="13">
        <f>[2]卡牌消耗!BE25</f>
        <v>0</v>
      </c>
      <c r="BM25" s="13">
        <f>[2]卡牌消耗!BF25</f>
        <v>0</v>
      </c>
      <c r="BN25" s="13">
        <f>[2]卡牌消耗!BG25</f>
        <v>0</v>
      </c>
      <c r="BO25" s="13">
        <f>[2]卡牌消耗!BH25</f>
        <v>1500</v>
      </c>
      <c r="BR25" s="32">
        <v>21</v>
      </c>
      <c r="BS25" s="32">
        <f>[2]节奏总表!L25</f>
        <v>110</v>
      </c>
      <c r="BT25" s="32">
        <f>[2]节奏总表!M25</f>
        <v>115</v>
      </c>
      <c r="BU25" s="32">
        <f>[2]节奏总表!N25</f>
        <v>137</v>
      </c>
      <c r="BV25" s="33">
        <f>[2]节奏总表!$AC25</f>
        <v>2.8500000000000014</v>
      </c>
      <c r="BW25" s="34">
        <f t="shared" si="0"/>
        <v>16</v>
      </c>
      <c r="BX25" s="34">
        <v>7</v>
      </c>
      <c r="CE25" s="32">
        <v>21</v>
      </c>
      <c r="CF25" s="32">
        <f>[1]属性投放!$AM27</f>
        <v>10</v>
      </c>
      <c r="CG25" s="33">
        <f>[1]属性投放!$AO27</f>
        <v>70</v>
      </c>
      <c r="CL25" s="34">
        <v>21</v>
      </c>
      <c r="CM25" s="34">
        <v>2</v>
      </c>
      <c r="CN25" s="13">
        <f>[2]卡牌消耗!DA25</f>
        <v>2250</v>
      </c>
      <c r="CO25" s="13">
        <f t="shared" si="1"/>
        <v>900</v>
      </c>
      <c r="CR25" s="34">
        <v>10</v>
      </c>
      <c r="CS25" s="34">
        <v>2</v>
      </c>
      <c r="CT25" s="13">
        <f>[2]装备!T15</f>
        <v>180</v>
      </c>
      <c r="CU25" s="13">
        <f t="shared" si="2"/>
        <v>1800</v>
      </c>
      <c r="CV25" s="13">
        <f>ROUND(INDEX([1]装备!M$6:M$17,$CR25)*INDEX([1]装备!$BR$6:$BR$9,$CS25),0)</f>
        <v>2296</v>
      </c>
      <c r="CW25" s="13">
        <f>ROUND(INDEX([1]装备!N$6:N$17,$CR25)*INDEX([1]装备!$BR$6:$BR$9,$CS25),0)</f>
        <v>1152</v>
      </c>
      <c r="CX25" s="13">
        <f>ROUND(INDEX([1]装备!O$6:O$17,$CR25)*INDEX([1]装备!$BR$6:$BR$9,$CS25),0)</f>
        <v>21907</v>
      </c>
      <c r="CY25" s="13">
        <f>ROUND(INDEX([1]装备!S$6:S$17,$CR25)*INDEX([1]装备!$BR$6:$BR$9,$CS25),0)</f>
        <v>120</v>
      </c>
      <c r="CZ25" s="13">
        <f>ROUND(INDEX([1]装备!T$6:T$17,$CR25)*INDEX([1]装备!$BR$6:$BR$9,$CS25),0)</f>
        <v>60</v>
      </c>
      <c r="DA25" s="13">
        <f>ROUND(INDEX([1]装备!U$6:U$17,$CR25)*INDEX([1]装备!$BR$6:$BR$9,$CS25),0)</f>
        <v>1148</v>
      </c>
      <c r="DB25" s="13">
        <v>0</v>
      </c>
      <c r="DC25" s="13">
        <v>0</v>
      </c>
      <c r="DD25" s="13">
        <v>0</v>
      </c>
      <c r="DH25" s="33">
        <v>21</v>
      </c>
      <c r="DI25" s="33">
        <f>[2]装备!AM26*8</f>
        <v>920</v>
      </c>
      <c r="DJ25" s="33">
        <f>[2]装备!AN26*8</f>
        <v>1480</v>
      </c>
      <c r="DK25" s="33">
        <f>[2]装备!AO26*8</f>
        <v>1880</v>
      </c>
      <c r="DL25" s="33">
        <f>[2]装备!AP26*8</f>
        <v>2240</v>
      </c>
      <c r="DO25" s="13">
        <v>21</v>
      </c>
      <c r="DP25" s="13">
        <v>1</v>
      </c>
      <c r="DQ25" s="13">
        <f t="shared" si="3"/>
        <v>920</v>
      </c>
    </row>
    <row r="26" spans="10:121" ht="16.5" x14ac:dyDescent="0.2">
      <c r="J26" s="32">
        <v>22</v>
      </c>
      <c r="K26" s="32">
        <v>3</v>
      </c>
      <c r="L26" s="32">
        <v>2</v>
      </c>
      <c r="M26" s="32">
        <f>[1]属性投放!AZ27</f>
        <v>232</v>
      </c>
      <c r="N26" s="32">
        <f>[1]属性投放!BA27</f>
        <v>51</v>
      </c>
      <c r="O26" s="32">
        <f>[1]属性投放!BB27</f>
        <v>992</v>
      </c>
      <c r="P26" s="32">
        <f>[1]属性投放!BC27</f>
        <v>10</v>
      </c>
      <c r="Q26" s="32">
        <f>[1]属性投放!BD27</f>
        <v>5</v>
      </c>
      <c r="R26" s="32">
        <f>[1]属性投放!BE27</f>
        <v>60</v>
      </c>
      <c r="S26" s="32">
        <f>[1]属性投放!BK27</f>
        <v>25</v>
      </c>
      <c r="T26" s="32">
        <f>[1]属性投放!BL27</f>
        <v>13</v>
      </c>
      <c r="U26" s="32">
        <f>[1]属性投放!BM27</f>
        <v>150</v>
      </c>
      <c r="V26" s="32">
        <f>[1]属性投放!BN27</f>
        <v>2</v>
      </c>
      <c r="W26" s="32">
        <f>[1]属性投放!BQ27</f>
        <v>40</v>
      </c>
      <c r="X26" s="32">
        <f>[1]属性投放!BR27</f>
        <v>20</v>
      </c>
      <c r="Y26" s="32">
        <f>[1]属性投放!BS27</f>
        <v>240</v>
      </c>
      <c r="Z26" s="32">
        <f>[1]属性投放!BT27</f>
        <v>422</v>
      </c>
      <c r="AA26" s="32">
        <f>[1]属性投放!BU27</f>
        <v>147</v>
      </c>
      <c r="AB26" s="32">
        <f>[1]属性投放!BV27</f>
        <v>2132</v>
      </c>
      <c r="AC26" s="32">
        <f>[1]属性投放!BY27</f>
        <v>190</v>
      </c>
      <c r="AD26" s="32">
        <f>[1]属性投放!BZ27</f>
        <v>96</v>
      </c>
      <c r="AE26" s="32">
        <f>[1]属性投放!CA27</f>
        <v>1140</v>
      </c>
      <c r="AG26" s="32">
        <f>[1]属性投放!DF27</f>
        <v>230</v>
      </c>
      <c r="AH26" s="32">
        <f>[1]属性投放!DG27</f>
        <v>40</v>
      </c>
      <c r="AI26" s="32">
        <f>[1]属性投放!DH27</f>
        <v>865</v>
      </c>
      <c r="AJ26" s="32">
        <f>[1]属性投放!DI27</f>
        <v>42</v>
      </c>
      <c r="AK26" s="32">
        <f>[1]属性投放!DJ27</f>
        <v>21</v>
      </c>
      <c r="AL26" s="32">
        <f>[1]属性投放!DK27</f>
        <v>252</v>
      </c>
      <c r="AM26" s="32">
        <f>[1]属性投放!DL27</f>
        <v>17</v>
      </c>
      <c r="AN26" s="32">
        <f>[1]属性投放!DM27</f>
        <v>8</v>
      </c>
      <c r="AO26" s="32">
        <f>[1]属性投放!DN27</f>
        <v>101</v>
      </c>
      <c r="AP26" s="32">
        <f>[1]属性投放!DO27</f>
        <v>0</v>
      </c>
      <c r="AQ26" s="32">
        <f>[1]属性投放!DP27</f>
        <v>0</v>
      </c>
      <c r="AR26" s="32">
        <f>[1]属性投放!DQ27</f>
        <v>0</v>
      </c>
      <c r="AS26" s="32">
        <f>[1]属性投放!DR27</f>
        <v>272</v>
      </c>
      <c r="AT26" s="32">
        <f>[1]属性投放!DS27</f>
        <v>61</v>
      </c>
      <c r="AU26" s="32">
        <f>[1]属性投放!DT27</f>
        <v>1117</v>
      </c>
      <c r="AW26" s="33">
        <v>2</v>
      </c>
      <c r="AX26" s="33">
        <v>22</v>
      </c>
      <c r="AY26" s="34">
        <f>INDEX($CF$5:$CF$56,数据母表!AX26)</f>
        <v>11</v>
      </c>
      <c r="AZ26" s="33">
        <f>[2]卡牌消耗!AB26</f>
        <v>0</v>
      </c>
      <c r="BA26" s="33">
        <f>[2]卡牌消耗!AC26</f>
        <v>0</v>
      </c>
      <c r="BB26" s="33">
        <f>[2]卡牌消耗!AD26</f>
        <v>55</v>
      </c>
      <c r="BC26" s="33">
        <f>[2]卡牌消耗!AE26</f>
        <v>0</v>
      </c>
      <c r="BD26" s="33">
        <f>[2]卡牌消耗!AF26</f>
        <v>0</v>
      </c>
      <c r="BE26" s="33">
        <f>[2]卡牌消耗!AG26</f>
        <v>0</v>
      </c>
      <c r="BF26" s="33">
        <f>[2]卡牌消耗!AH26</f>
        <v>3500</v>
      </c>
      <c r="BI26" s="33">
        <v>3</v>
      </c>
      <c r="BJ26" s="33">
        <v>2</v>
      </c>
      <c r="BK26" s="13">
        <f>[2]卡牌消耗!BD26</f>
        <v>2</v>
      </c>
      <c r="BL26" s="13">
        <f>[2]卡牌消耗!BE26</f>
        <v>0</v>
      </c>
      <c r="BM26" s="13">
        <f>[2]卡牌消耗!BF26</f>
        <v>0</v>
      </c>
      <c r="BN26" s="13">
        <f>[2]卡牌消耗!BG26</f>
        <v>0</v>
      </c>
      <c r="BO26" s="13">
        <f>[2]卡牌消耗!BH26</f>
        <v>3000</v>
      </c>
      <c r="BR26" s="32">
        <v>22</v>
      </c>
      <c r="BS26" s="32">
        <f>[2]节奏总表!L26</f>
        <v>115</v>
      </c>
      <c r="BT26" s="32">
        <f>[2]节奏总表!M26</f>
        <v>120</v>
      </c>
      <c r="BU26" s="32">
        <f>[2]节奏总表!N26</f>
        <v>144</v>
      </c>
      <c r="BV26" s="33">
        <f>[2]节奏总表!$AC26</f>
        <v>3</v>
      </c>
      <c r="BW26" s="34">
        <f t="shared" si="0"/>
        <v>17</v>
      </c>
      <c r="BX26" s="34">
        <v>8</v>
      </c>
      <c r="CE26" s="32">
        <v>22</v>
      </c>
      <c r="CF26" s="32">
        <f>[1]属性投放!$AM28</f>
        <v>11</v>
      </c>
      <c r="CG26" s="33">
        <f>[1]属性投放!$AO28</f>
        <v>73</v>
      </c>
      <c r="CL26" s="34">
        <v>22</v>
      </c>
      <c r="CM26" s="34">
        <v>2</v>
      </c>
      <c r="CN26" s="13">
        <f>[2]卡牌消耗!DA26</f>
        <v>2450</v>
      </c>
      <c r="CO26" s="13">
        <f t="shared" si="1"/>
        <v>980</v>
      </c>
      <c r="CR26" s="34">
        <v>11</v>
      </c>
      <c r="CS26" s="34">
        <v>2</v>
      </c>
      <c r="CT26" s="13">
        <f>[2]装备!T16</f>
        <v>240</v>
      </c>
      <c r="CU26" s="13">
        <f t="shared" si="2"/>
        <v>2400</v>
      </c>
      <c r="CV26" s="13">
        <f>ROUND(INDEX([1]装备!M$6:M$17,$CR26)*INDEX([1]装备!$BR$6:$BR$9,$CS26),0)</f>
        <v>2352</v>
      </c>
      <c r="CW26" s="13">
        <f>ROUND(INDEX([1]装备!N$6:N$17,$CR26)*INDEX([1]装备!$BR$6:$BR$9,$CS26),0)</f>
        <v>1180</v>
      </c>
      <c r="CX26" s="13">
        <f>ROUND(INDEX([1]装备!O$6:O$17,$CR26)*INDEX([1]装备!$BR$6:$BR$9,$CS26),0)</f>
        <v>22631</v>
      </c>
      <c r="CY26" s="13">
        <f>ROUND(INDEX([1]装备!S$6:S$17,$CR26)*INDEX([1]装备!$BR$6:$BR$9,$CS26),0)</f>
        <v>141</v>
      </c>
      <c r="CZ26" s="13">
        <f>ROUND(INDEX([1]装备!T$6:T$17,$CR26)*INDEX([1]装备!$BR$6:$BR$9,$CS26),0)</f>
        <v>71</v>
      </c>
      <c r="DA26" s="13">
        <f>ROUND(INDEX([1]装备!U$6:U$17,$CR26)*INDEX([1]装备!$BR$6:$BR$9,$CS26),0)</f>
        <v>1358</v>
      </c>
      <c r="DB26" s="13">
        <v>0</v>
      </c>
      <c r="DC26" s="13">
        <v>0</v>
      </c>
      <c r="DD26" s="13">
        <v>0</v>
      </c>
      <c r="DH26" s="33">
        <v>22</v>
      </c>
      <c r="DI26" s="33">
        <f>[2]装备!AM27*8</f>
        <v>960</v>
      </c>
      <c r="DJ26" s="33">
        <f>[2]装备!AN27*8</f>
        <v>1520</v>
      </c>
      <c r="DK26" s="33">
        <f>[2]装备!AO27*8</f>
        <v>1920</v>
      </c>
      <c r="DL26" s="33">
        <f>[2]装备!AP27*8</f>
        <v>2320</v>
      </c>
      <c r="DO26" s="13">
        <v>22</v>
      </c>
      <c r="DP26" s="13">
        <v>1</v>
      </c>
      <c r="DQ26" s="13">
        <f t="shared" si="3"/>
        <v>960</v>
      </c>
    </row>
    <row r="27" spans="10:121" ht="16.5" x14ac:dyDescent="0.2">
      <c r="J27" s="32">
        <v>23</v>
      </c>
      <c r="K27" s="32">
        <v>3</v>
      </c>
      <c r="L27" s="32">
        <v>3</v>
      </c>
      <c r="M27" s="32">
        <f>[1]属性投放!AZ28</f>
        <v>422</v>
      </c>
      <c r="N27" s="32">
        <f>[1]属性投放!BA28</f>
        <v>147</v>
      </c>
      <c r="O27" s="32">
        <f>[1]属性投放!BB28</f>
        <v>2132</v>
      </c>
      <c r="P27" s="32">
        <f>[1]属性投放!BC28</f>
        <v>10</v>
      </c>
      <c r="Q27" s="32">
        <f>[1]属性投放!BD28</f>
        <v>5</v>
      </c>
      <c r="R27" s="32">
        <f>[1]属性投放!BE28</f>
        <v>60</v>
      </c>
      <c r="S27" s="32">
        <f>[1]属性投放!BK28</f>
        <v>30</v>
      </c>
      <c r="T27" s="32">
        <f>[1]属性投放!BL28</f>
        <v>15</v>
      </c>
      <c r="U27" s="32">
        <f>[1]属性投放!BM28</f>
        <v>180</v>
      </c>
      <c r="V27" s="32">
        <f>[1]属性投放!BN28</f>
        <v>2</v>
      </c>
      <c r="W27" s="32">
        <f>[1]属性投放!BQ28</f>
        <v>70</v>
      </c>
      <c r="X27" s="32">
        <f>[1]属性投放!BR28</f>
        <v>35</v>
      </c>
      <c r="Y27" s="32">
        <f>[1]属性投放!BS28</f>
        <v>420</v>
      </c>
      <c r="Z27" s="32">
        <f>[1]属性投放!BT28</f>
        <v>652</v>
      </c>
      <c r="AA27" s="32">
        <f>[1]属性投放!BU28</f>
        <v>262</v>
      </c>
      <c r="AB27" s="32">
        <f>[1]属性投放!BV28</f>
        <v>3512</v>
      </c>
      <c r="AC27" s="32">
        <f>[1]属性投放!BY28</f>
        <v>230</v>
      </c>
      <c r="AD27" s="32">
        <f>[1]属性投放!BZ28</f>
        <v>115</v>
      </c>
      <c r="AE27" s="32">
        <f>[1]属性投放!CA28</f>
        <v>1380</v>
      </c>
      <c r="AG27" s="32">
        <f>[1]属性投放!DF28</f>
        <v>272</v>
      </c>
      <c r="AH27" s="32">
        <f>[1]属性投放!DG28</f>
        <v>61</v>
      </c>
      <c r="AI27" s="32">
        <f>[1]属性投放!DH28</f>
        <v>1117</v>
      </c>
      <c r="AJ27" s="32">
        <f>[1]属性投放!DI28</f>
        <v>42</v>
      </c>
      <c r="AK27" s="32">
        <f>[1]属性投放!DJ28</f>
        <v>21</v>
      </c>
      <c r="AL27" s="32">
        <f>[1]属性投放!DK28</f>
        <v>252</v>
      </c>
      <c r="AM27" s="32">
        <f>[1]属性投放!DL28</f>
        <v>17</v>
      </c>
      <c r="AN27" s="32">
        <f>[1]属性投放!DM28</f>
        <v>8</v>
      </c>
      <c r="AO27" s="32">
        <f>[1]属性投放!DN28</f>
        <v>101</v>
      </c>
      <c r="AP27" s="32">
        <f>[1]属性投放!DO28</f>
        <v>170</v>
      </c>
      <c r="AQ27" s="32">
        <f>[1]属性投放!DP28</f>
        <v>80</v>
      </c>
      <c r="AR27" s="32">
        <f>[1]属性投放!DQ28</f>
        <v>1010</v>
      </c>
      <c r="AS27" s="32">
        <f>[1]属性投放!DR28</f>
        <v>484</v>
      </c>
      <c r="AT27" s="32">
        <f>[1]属性投放!DS28</f>
        <v>162</v>
      </c>
      <c r="AU27" s="32">
        <f>[1]属性投放!DT28</f>
        <v>2379</v>
      </c>
      <c r="AW27" s="33">
        <v>2</v>
      </c>
      <c r="AX27" s="33">
        <v>23</v>
      </c>
      <c r="AY27" s="34">
        <f>INDEX($CF$5:$CF$56,数据母表!AX27)</f>
        <v>11</v>
      </c>
      <c r="AZ27" s="33">
        <f>[2]卡牌消耗!AB27</f>
        <v>0</v>
      </c>
      <c r="BA27" s="33">
        <f>[2]卡牌消耗!AC27</f>
        <v>0</v>
      </c>
      <c r="BB27" s="33">
        <f>[2]卡牌消耗!AD27</f>
        <v>0</v>
      </c>
      <c r="BC27" s="33">
        <f>[2]卡牌消耗!AE27</f>
        <v>15</v>
      </c>
      <c r="BD27" s="33">
        <f>[2]卡牌消耗!AF27</f>
        <v>0</v>
      </c>
      <c r="BE27" s="33">
        <f>[2]卡牌消耗!AG27</f>
        <v>0</v>
      </c>
      <c r="BF27" s="33">
        <f>[2]卡牌消耗!AH27</f>
        <v>4850</v>
      </c>
      <c r="BI27" s="33">
        <v>3</v>
      </c>
      <c r="BJ27" s="33">
        <v>3</v>
      </c>
      <c r="BK27" s="13">
        <f>[2]卡牌消耗!BD27</f>
        <v>5</v>
      </c>
      <c r="BL27" s="13">
        <f>[2]卡牌消耗!BE27</f>
        <v>0</v>
      </c>
      <c r="BM27" s="13">
        <f>[2]卡牌消耗!BF27</f>
        <v>0</v>
      </c>
      <c r="BN27" s="13">
        <f>[2]卡牌消耗!BG27</f>
        <v>0</v>
      </c>
      <c r="BO27" s="13">
        <f>[2]卡牌消耗!BH27</f>
        <v>3000</v>
      </c>
      <c r="BR27" s="32">
        <v>23</v>
      </c>
      <c r="BS27" s="32">
        <f>[2]节奏总表!L27</f>
        <v>120</v>
      </c>
      <c r="BT27" s="32">
        <f>[2]节奏总表!M27</f>
        <v>125</v>
      </c>
      <c r="BU27" s="32">
        <f>[2]节奏总表!N27</f>
        <v>160</v>
      </c>
      <c r="BV27" s="33">
        <f>[2]节奏总表!$AC27</f>
        <v>3.3299999999999983</v>
      </c>
      <c r="BW27" s="34">
        <f t="shared" si="0"/>
        <v>17</v>
      </c>
      <c r="BX27" s="34">
        <v>8</v>
      </c>
      <c r="CE27" s="32">
        <v>23</v>
      </c>
      <c r="CF27" s="32">
        <f>[1]属性投放!$AM29</f>
        <v>11</v>
      </c>
      <c r="CG27" s="33">
        <f>[1]属性投放!$AO29</f>
        <v>75</v>
      </c>
      <c r="CL27" s="34">
        <v>23</v>
      </c>
      <c r="CM27" s="34">
        <v>2</v>
      </c>
      <c r="CN27" s="13">
        <f>[2]卡牌消耗!DA27</f>
        <v>2600</v>
      </c>
      <c r="CO27" s="13">
        <f t="shared" si="1"/>
        <v>1040</v>
      </c>
      <c r="CR27" s="34">
        <v>1</v>
      </c>
      <c r="CS27" s="34">
        <v>3</v>
      </c>
      <c r="CT27" s="13">
        <f>[2]装备!U6</f>
        <v>25</v>
      </c>
      <c r="CU27" s="13">
        <f t="shared" si="2"/>
        <v>250</v>
      </c>
      <c r="CV27" s="13">
        <f>ROUND(INDEX([1]装备!M$6:M$17,$CR27)*INDEX([1]装备!$BR$6:$BR$9,$CS27),0)</f>
        <v>89</v>
      </c>
      <c r="CW27" s="13">
        <f>ROUND(INDEX([1]装备!N$6:N$17,$CR27)*INDEX([1]装备!$BR$6:$BR$9,$CS27),0)</f>
        <v>47</v>
      </c>
      <c r="CX27" s="13">
        <f>ROUND(INDEX([1]装备!O$6:O$17,$CR27)*INDEX([1]装备!$BR$6:$BR$9,$CS27),0)</f>
        <v>548</v>
      </c>
      <c r="CY27" s="13">
        <f>ROUND(INDEX([1]装备!S$6:S$17,$CR27)*INDEX([1]装备!$BR$6:$BR$9,$CS27),0)</f>
        <v>14</v>
      </c>
      <c r="CZ27" s="13">
        <f>ROUND(INDEX([1]装备!T$6:T$17,$CR27)*INDEX([1]装备!$BR$6:$BR$9,$CS27),0)</f>
        <v>7</v>
      </c>
      <c r="DA27" s="13">
        <f>ROUND(INDEX([1]装备!U$6:U$17,$CR27)*INDEX([1]装备!$BR$6:$BR$9,$CS27),0)</f>
        <v>85</v>
      </c>
      <c r="DB27" s="13">
        <v>0</v>
      </c>
      <c r="DC27" s="13">
        <v>0</v>
      </c>
      <c r="DD27" s="13">
        <v>0</v>
      </c>
      <c r="DH27" s="33">
        <v>23</v>
      </c>
      <c r="DI27" s="33">
        <f>[2]装备!AM28*8</f>
        <v>1000</v>
      </c>
      <c r="DJ27" s="33">
        <f>[2]装备!AN28*8</f>
        <v>1560</v>
      </c>
      <c r="DK27" s="33">
        <f>[2]装备!AO28*8</f>
        <v>1960</v>
      </c>
      <c r="DL27" s="33">
        <f>[2]装备!AP28*8</f>
        <v>2360</v>
      </c>
      <c r="DO27" s="13">
        <v>23</v>
      </c>
      <c r="DP27" s="13">
        <v>1</v>
      </c>
      <c r="DQ27" s="13">
        <f t="shared" si="3"/>
        <v>1000</v>
      </c>
    </row>
    <row r="28" spans="10:121" ht="16.5" x14ac:dyDescent="0.2">
      <c r="J28" s="32">
        <v>24</v>
      </c>
      <c r="K28" s="32">
        <v>3</v>
      </c>
      <c r="L28" s="32">
        <v>4</v>
      </c>
      <c r="M28" s="32">
        <f>[1]属性投放!AZ29</f>
        <v>652</v>
      </c>
      <c r="N28" s="32">
        <f>[1]属性投放!BA29</f>
        <v>262</v>
      </c>
      <c r="O28" s="32">
        <f>[1]属性投放!BB29</f>
        <v>3512</v>
      </c>
      <c r="P28" s="32">
        <f>[1]属性投放!BC29</f>
        <v>12</v>
      </c>
      <c r="Q28" s="32">
        <f>[1]属性投放!BD29</f>
        <v>6</v>
      </c>
      <c r="R28" s="32">
        <f>[1]属性投放!BE29</f>
        <v>84</v>
      </c>
      <c r="S28" s="32">
        <f>[1]属性投放!BK29</f>
        <v>40</v>
      </c>
      <c r="T28" s="32">
        <f>[1]属性投放!BL29</f>
        <v>20</v>
      </c>
      <c r="U28" s="32">
        <f>[1]属性投放!BM29</f>
        <v>280</v>
      </c>
      <c r="V28" s="32">
        <f>[1]属性投放!BN29</f>
        <v>2</v>
      </c>
      <c r="W28" s="32">
        <f>[1]属性投放!BQ29</f>
        <v>75</v>
      </c>
      <c r="X28" s="32">
        <f>[1]属性投放!BR29</f>
        <v>38</v>
      </c>
      <c r="Y28" s="32">
        <f>[1]属性投放!BS29</f>
        <v>525</v>
      </c>
      <c r="Z28" s="32">
        <f>[1]属性投放!BT29</f>
        <v>927</v>
      </c>
      <c r="AA28" s="32">
        <f>[1]属性投放!BU29</f>
        <v>400</v>
      </c>
      <c r="AB28" s="32">
        <f>[1]属性投放!BV29</f>
        <v>5437</v>
      </c>
      <c r="AC28" s="32">
        <f>[1]属性投放!BY29</f>
        <v>275</v>
      </c>
      <c r="AD28" s="32">
        <f>[1]属性投放!BZ29</f>
        <v>138</v>
      </c>
      <c r="AE28" s="32">
        <f>[1]属性投放!CA29</f>
        <v>1925</v>
      </c>
      <c r="AG28" s="32">
        <f>[1]属性投放!DF29</f>
        <v>484</v>
      </c>
      <c r="AH28" s="32">
        <f>[1]属性投放!DG29</f>
        <v>162</v>
      </c>
      <c r="AI28" s="32">
        <f>[1]属性投放!DH29</f>
        <v>2379</v>
      </c>
      <c r="AJ28" s="32">
        <f>[1]属性投放!DI29</f>
        <v>85</v>
      </c>
      <c r="AK28" s="32">
        <f>[1]属性投放!DJ29</f>
        <v>43</v>
      </c>
      <c r="AL28" s="32">
        <f>[1]属性投放!DK29</f>
        <v>594</v>
      </c>
      <c r="AM28" s="32">
        <f>[1]属性投放!DL29</f>
        <v>30</v>
      </c>
      <c r="AN28" s="32">
        <f>[1]属性投放!DM29</f>
        <v>15</v>
      </c>
      <c r="AO28" s="32">
        <f>[1]属性投放!DN29</f>
        <v>208</v>
      </c>
      <c r="AP28" s="32">
        <f>[1]属性投放!DO29</f>
        <v>0</v>
      </c>
      <c r="AQ28" s="32">
        <f>[1]属性投放!DP29</f>
        <v>0</v>
      </c>
      <c r="AR28" s="32">
        <f>[1]属性投放!DQ29</f>
        <v>0</v>
      </c>
      <c r="AS28" s="32">
        <f>[1]属性投放!DR29</f>
        <v>569</v>
      </c>
      <c r="AT28" s="32">
        <f>[1]属性投放!DS29</f>
        <v>205</v>
      </c>
      <c r="AU28" s="32">
        <f>[1]属性投放!DT29</f>
        <v>2973</v>
      </c>
      <c r="AW28" s="33">
        <v>2</v>
      </c>
      <c r="AX28" s="33">
        <v>24</v>
      </c>
      <c r="AY28" s="34">
        <f>INDEX($CF$5:$CF$56,数据母表!AX28)</f>
        <v>11</v>
      </c>
      <c r="AZ28" s="33">
        <f>[2]卡牌消耗!AB28</f>
        <v>0</v>
      </c>
      <c r="BA28" s="33">
        <f>[2]卡牌消耗!AC28</f>
        <v>0</v>
      </c>
      <c r="BB28" s="33">
        <f>[2]卡牌消耗!AD28</f>
        <v>0</v>
      </c>
      <c r="BC28" s="33">
        <f>[2]卡牌消耗!AE28</f>
        <v>15</v>
      </c>
      <c r="BD28" s="33">
        <f>[2]卡牌消耗!AF28</f>
        <v>0</v>
      </c>
      <c r="BE28" s="33">
        <f>[2]卡牌消耗!AG28</f>
        <v>0</v>
      </c>
      <c r="BF28" s="33">
        <f>[2]卡牌消耗!AH28</f>
        <v>4850</v>
      </c>
      <c r="BI28" s="33">
        <v>3</v>
      </c>
      <c r="BJ28" s="33">
        <v>4</v>
      </c>
      <c r="BK28" s="13">
        <f>[2]卡牌消耗!BD28</f>
        <v>17</v>
      </c>
      <c r="BL28" s="13">
        <f>[2]卡牌消耗!BE28</f>
        <v>0</v>
      </c>
      <c r="BM28" s="13">
        <f>[2]卡牌消耗!BF28</f>
        <v>0</v>
      </c>
      <c r="BN28" s="13">
        <f>[2]卡牌消耗!BG28</f>
        <v>0</v>
      </c>
      <c r="BO28" s="13">
        <f>[2]卡牌消耗!BH28</f>
        <v>4000</v>
      </c>
      <c r="BR28" s="32">
        <v>24</v>
      </c>
      <c r="BS28" s="32">
        <f>[2]节奏总表!L28</f>
        <v>125</v>
      </c>
      <c r="BT28" s="32">
        <f>[2]节奏总表!M28</f>
        <v>130</v>
      </c>
      <c r="BU28" s="32">
        <f>[2]节奏总表!N28</f>
        <v>180</v>
      </c>
      <c r="BV28" s="33">
        <f>[2]节奏总表!$AC28</f>
        <v>3.75</v>
      </c>
      <c r="BW28" s="34">
        <f t="shared" si="0"/>
        <v>18</v>
      </c>
      <c r="BX28" s="34">
        <v>9</v>
      </c>
      <c r="CE28" s="32">
        <v>24</v>
      </c>
      <c r="CF28" s="32">
        <f>[1]属性投放!$AM30</f>
        <v>11</v>
      </c>
      <c r="CG28" s="33">
        <f>[1]属性投放!$AO30</f>
        <v>78</v>
      </c>
      <c r="CL28" s="34">
        <v>24</v>
      </c>
      <c r="CM28" s="34">
        <v>2</v>
      </c>
      <c r="CN28" s="13">
        <f>[2]卡牌消耗!DA28</f>
        <v>2750</v>
      </c>
      <c r="CO28" s="13">
        <f t="shared" si="1"/>
        <v>1100</v>
      </c>
      <c r="CR28" s="34">
        <v>2</v>
      </c>
      <c r="CS28" s="34">
        <v>3</v>
      </c>
      <c r="CT28" s="13">
        <f>[2]装备!U7</f>
        <v>40</v>
      </c>
      <c r="CU28" s="13">
        <f t="shared" si="2"/>
        <v>400</v>
      </c>
      <c r="CV28" s="13">
        <f>ROUND(INDEX([1]装备!M$6:M$17,$CR28)*INDEX([1]装备!$BR$6:$BR$9,$CS28),0)</f>
        <v>221</v>
      </c>
      <c r="CW28" s="13">
        <f>ROUND(INDEX([1]装备!N$6:N$17,$CR28)*INDEX([1]装备!$BR$6:$BR$9,$CS28),0)</f>
        <v>115</v>
      </c>
      <c r="CX28" s="13">
        <f>ROUND(INDEX([1]装备!O$6:O$17,$CR28)*INDEX([1]装备!$BR$6:$BR$9,$CS28),0)</f>
        <v>1420</v>
      </c>
      <c r="CY28" s="13">
        <f>ROUND(INDEX([1]装备!S$6:S$17,$CR28)*INDEX([1]装备!$BR$6:$BR$9,$CS28),0)</f>
        <v>19</v>
      </c>
      <c r="CZ28" s="13">
        <f>ROUND(INDEX([1]装备!T$6:T$17,$CR28)*INDEX([1]装备!$BR$6:$BR$9,$CS28),0)</f>
        <v>10</v>
      </c>
      <c r="DA28" s="13">
        <f>ROUND(INDEX([1]装备!U$6:U$17,$CR28)*INDEX([1]装备!$BR$6:$BR$9,$CS28),0)</f>
        <v>122</v>
      </c>
      <c r="DB28" s="13">
        <v>0</v>
      </c>
      <c r="DC28" s="13">
        <v>0</v>
      </c>
      <c r="DD28" s="13">
        <v>0</v>
      </c>
      <c r="DH28" s="33">
        <v>24</v>
      </c>
      <c r="DI28" s="33">
        <f>[2]装备!AM29*8</f>
        <v>1000</v>
      </c>
      <c r="DJ28" s="33">
        <f>[2]装备!AN29*8</f>
        <v>1600</v>
      </c>
      <c r="DK28" s="33">
        <f>[2]装备!AO29*8</f>
        <v>2000</v>
      </c>
      <c r="DL28" s="33">
        <f>[2]装备!AP29*8</f>
        <v>2400</v>
      </c>
      <c r="DO28" s="13">
        <v>24</v>
      </c>
      <c r="DP28" s="13">
        <v>1</v>
      </c>
      <c r="DQ28" s="13">
        <f t="shared" si="3"/>
        <v>1000</v>
      </c>
    </row>
    <row r="29" spans="10:121" ht="16.5" x14ac:dyDescent="0.2">
      <c r="J29" s="32">
        <v>25</v>
      </c>
      <c r="K29" s="32">
        <v>3</v>
      </c>
      <c r="L29" s="32">
        <v>5</v>
      </c>
      <c r="M29" s="32">
        <f>[1]属性投放!AZ30</f>
        <v>927</v>
      </c>
      <c r="N29" s="32">
        <f>[1]属性投放!BA30</f>
        <v>400</v>
      </c>
      <c r="O29" s="32">
        <f>[1]属性投放!BB30</f>
        <v>5437</v>
      </c>
      <c r="P29" s="32">
        <f>[1]属性投放!BC30</f>
        <v>12</v>
      </c>
      <c r="Q29" s="32">
        <f>[1]属性投放!BD30</f>
        <v>6</v>
      </c>
      <c r="R29" s="32">
        <f>[1]属性投放!BE30</f>
        <v>84</v>
      </c>
      <c r="S29" s="32">
        <f>[1]属性投放!BK30</f>
        <v>45</v>
      </c>
      <c r="T29" s="32">
        <f>[1]属性投放!BL30</f>
        <v>23</v>
      </c>
      <c r="U29" s="32">
        <f>[1]属性投放!BM30</f>
        <v>315</v>
      </c>
      <c r="V29" s="32">
        <f>[1]属性投放!BN30</f>
        <v>2</v>
      </c>
      <c r="W29" s="32">
        <f>[1]属性投放!BQ30</f>
        <v>100</v>
      </c>
      <c r="X29" s="32">
        <f>[1]属性投放!BR30</f>
        <v>50</v>
      </c>
      <c r="Y29" s="32">
        <f>[1]属性投放!BS30</f>
        <v>700</v>
      </c>
      <c r="Z29" s="32">
        <f>[1]属性投放!BT30</f>
        <v>1201</v>
      </c>
      <c r="AA29" s="32">
        <f>[1]属性投放!BU30</f>
        <v>538</v>
      </c>
      <c r="AB29" s="32">
        <f>[1]属性投放!BV30</f>
        <v>7355</v>
      </c>
      <c r="AC29" s="32">
        <f>[1]属性投放!BY30</f>
        <v>274</v>
      </c>
      <c r="AD29" s="32">
        <f>[1]属性投放!BZ30</f>
        <v>138</v>
      </c>
      <c r="AE29" s="32">
        <f>[1]属性投放!CA30</f>
        <v>1918</v>
      </c>
      <c r="AG29" s="32">
        <f>[1]属性投放!DF30</f>
        <v>569</v>
      </c>
      <c r="AH29" s="32">
        <f>[1]属性投放!DG30</f>
        <v>205</v>
      </c>
      <c r="AI29" s="32">
        <f>[1]属性投放!DH30</f>
        <v>2973</v>
      </c>
      <c r="AJ29" s="32">
        <f>[1]属性投放!DI30</f>
        <v>85</v>
      </c>
      <c r="AK29" s="32">
        <f>[1]属性投放!DJ30</f>
        <v>43</v>
      </c>
      <c r="AL29" s="32">
        <f>[1]属性投放!DK30</f>
        <v>594</v>
      </c>
      <c r="AM29" s="32">
        <f>[1]属性投放!DL30</f>
        <v>30</v>
      </c>
      <c r="AN29" s="32">
        <f>[1]属性投放!DM30</f>
        <v>15</v>
      </c>
      <c r="AO29" s="32">
        <f>[1]属性投放!DN30</f>
        <v>208</v>
      </c>
      <c r="AP29" s="32">
        <f>[1]属性投放!DO30</f>
        <v>0</v>
      </c>
      <c r="AQ29" s="32">
        <f>[1]属性投放!DP30</f>
        <v>0</v>
      </c>
      <c r="AR29" s="32">
        <f>[1]属性投放!DQ30</f>
        <v>0</v>
      </c>
      <c r="AS29" s="32">
        <f>[1]属性投放!DR30</f>
        <v>654</v>
      </c>
      <c r="AT29" s="32">
        <f>[1]属性投放!DS30</f>
        <v>248</v>
      </c>
      <c r="AU29" s="32">
        <f>[1]属性投放!DT30</f>
        <v>3567</v>
      </c>
      <c r="AW29" s="33">
        <v>2</v>
      </c>
      <c r="AX29" s="33">
        <v>25</v>
      </c>
      <c r="AY29" s="34">
        <f>INDEX($CF$5:$CF$56,数据母表!AX29)</f>
        <v>12</v>
      </c>
      <c r="AZ29" s="33">
        <f>[2]卡牌消耗!AB29</f>
        <v>0</v>
      </c>
      <c r="BA29" s="33">
        <f>[2]卡牌消耗!AC29</f>
        <v>0</v>
      </c>
      <c r="BB29" s="33">
        <f>[2]卡牌消耗!AD29</f>
        <v>0</v>
      </c>
      <c r="BC29" s="33">
        <f>[2]卡牌消耗!AE29</f>
        <v>15</v>
      </c>
      <c r="BD29" s="33">
        <f>[2]卡牌消耗!AF29</f>
        <v>0</v>
      </c>
      <c r="BE29" s="33">
        <f>[2]卡牌消耗!AG29</f>
        <v>0</v>
      </c>
      <c r="BF29" s="33">
        <f>[2]卡牌消耗!AH29</f>
        <v>5250</v>
      </c>
      <c r="BI29" s="33">
        <v>3</v>
      </c>
      <c r="BJ29" s="33">
        <v>5</v>
      </c>
      <c r="BK29" s="13">
        <f>[2]卡牌消耗!BD29</f>
        <v>34</v>
      </c>
      <c r="BL29" s="13">
        <f>[2]卡牌消耗!BE29</f>
        <v>0</v>
      </c>
      <c r="BM29" s="13">
        <f>[2]卡牌消耗!BF29</f>
        <v>0</v>
      </c>
      <c r="BN29" s="13">
        <f>[2]卡牌消耗!BG29</f>
        <v>0</v>
      </c>
      <c r="BO29" s="13">
        <f>[2]卡牌消耗!BH29</f>
        <v>4000</v>
      </c>
      <c r="BR29" s="32">
        <v>25</v>
      </c>
      <c r="BS29" s="32">
        <f>[2]节奏总表!L29</f>
        <v>130</v>
      </c>
      <c r="BT29" s="32">
        <f>[2]节奏总表!M29</f>
        <v>135</v>
      </c>
      <c r="BU29" s="32">
        <f>[2]节奏总表!N29</f>
        <v>210</v>
      </c>
      <c r="BV29" s="33">
        <f>[2]节奏总表!$AC29</f>
        <v>4.3800000000000026</v>
      </c>
      <c r="BW29" s="34">
        <f t="shared" si="0"/>
        <v>19</v>
      </c>
      <c r="BX29" s="34">
        <v>9</v>
      </c>
      <c r="CE29" s="32">
        <v>25</v>
      </c>
      <c r="CF29" s="32">
        <f>[1]属性投放!$AM31</f>
        <v>12</v>
      </c>
      <c r="CG29" s="33">
        <f>[1]属性投放!$AO31</f>
        <v>80</v>
      </c>
      <c r="CL29" s="34">
        <v>25</v>
      </c>
      <c r="CM29" s="34">
        <v>2</v>
      </c>
      <c r="CN29" s="13">
        <f>[2]卡牌消耗!DA29</f>
        <v>4650</v>
      </c>
      <c r="CO29" s="13">
        <f t="shared" si="1"/>
        <v>1860</v>
      </c>
      <c r="CR29" s="34">
        <v>3</v>
      </c>
      <c r="CS29" s="34">
        <v>3</v>
      </c>
      <c r="CT29" s="13">
        <f>[2]装备!U8</f>
        <v>50</v>
      </c>
      <c r="CU29" s="13">
        <f t="shared" si="2"/>
        <v>500</v>
      </c>
      <c r="CV29" s="13">
        <f>ROUND(INDEX([1]装备!M$6:M$17,$CR29)*INDEX([1]装备!$BR$6:$BR$9,$CS29),0)</f>
        <v>383</v>
      </c>
      <c r="CW29" s="13">
        <f>ROUND(INDEX([1]装备!N$6:N$17,$CR29)*INDEX([1]装备!$BR$6:$BR$9,$CS29),0)</f>
        <v>196</v>
      </c>
      <c r="CX29" s="13">
        <f>ROUND(INDEX([1]装备!O$6:O$17,$CR29)*INDEX([1]装备!$BR$6:$BR$9,$CS29),0)</f>
        <v>2639</v>
      </c>
      <c r="CY29" s="13">
        <f>ROUND(INDEX([1]装备!S$6:S$17,$CR29)*INDEX([1]装备!$BR$6:$BR$9,$CS29),0)</f>
        <v>29</v>
      </c>
      <c r="CZ29" s="13">
        <f>ROUND(INDEX([1]装备!T$6:T$17,$CR29)*INDEX([1]装备!$BR$6:$BR$9,$CS29),0)</f>
        <v>15</v>
      </c>
      <c r="DA29" s="13">
        <f>ROUND(INDEX([1]装备!U$6:U$17,$CR29)*INDEX([1]装备!$BR$6:$BR$9,$CS29),0)</f>
        <v>203</v>
      </c>
      <c r="DB29" s="13">
        <v>0</v>
      </c>
      <c r="DC29" s="13">
        <v>0</v>
      </c>
      <c r="DD29" s="13">
        <v>0</v>
      </c>
      <c r="DH29" s="33">
        <v>25</v>
      </c>
      <c r="DI29" s="33">
        <f>[2]装备!AM30*8</f>
        <v>1040</v>
      </c>
      <c r="DJ29" s="33">
        <f>[2]装备!AN30*8</f>
        <v>1640</v>
      </c>
      <c r="DK29" s="33">
        <f>[2]装备!AO30*8</f>
        <v>2040</v>
      </c>
      <c r="DL29" s="33">
        <f>[2]装备!AP30*8</f>
        <v>2440</v>
      </c>
      <c r="DO29" s="13">
        <v>25</v>
      </c>
      <c r="DP29" s="13">
        <v>1</v>
      </c>
      <c r="DQ29" s="13">
        <f t="shared" si="3"/>
        <v>1040</v>
      </c>
    </row>
    <row r="30" spans="10:121" ht="16.5" x14ac:dyDescent="0.2">
      <c r="J30" s="32">
        <v>26</v>
      </c>
      <c r="K30" s="32">
        <v>3</v>
      </c>
      <c r="L30" s="32">
        <v>6</v>
      </c>
      <c r="M30" s="32">
        <f>[1]属性投放!AZ31</f>
        <v>1201</v>
      </c>
      <c r="N30" s="32">
        <f>[1]属性投放!BA31</f>
        <v>538</v>
      </c>
      <c r="O30" s="32">
        <f>[1]属性投放!BB31</f>
        <v>7355</v>
      </c>
      <c r="P30" s="32">
        <f>[1]属性投放!BC31</f>
        <v>12</v>
      </c>
      <c r="Q30" s="32">
        <f>[1]属性投放!BD31</f>
        <v>6</v>
      </c>
      <c r="R30" s="32">
        <f>[1]属性投放!BE31</f>
        <v>84</v>
      </c>
      <c r="S30" s="32">
        <f>[1]属性投放!BK31</f>
        <v>50</v>
      </c>
      <c r="T30" s="32">
        <f>[1]属性投放!BL31</f>
        <v>25</v>
      </c>
      <c r="U30" s="32">
        <f>[1]属性投放!BM31</f>
        <v>350</v>
      </c>
      <c r="V30" s="32">
        <f>[1]属性投放!BN31</f>
        <v>2</v>
      </c>
      <c r="W30" s="32">
        <f>[1]属性投放!BQ31</f>
        <v>140</v>
      </c>
      <c r="X30" s="32">
        <f>[1]属性投放!BR31</f>
        <v>70</v>
      </c>
      <c r="Y30" s="32">
        <f>[1]属性投放!BS31</f>
        <v>980</v>
      </c>
      <c r="Z30" s="32">
        <f>[1]属性投放!BT31</f>
        <v>1501</v>
      </c>
      <c r="AA30" s="32">
        <f>[1]属性投放!BU31</f>
        <v>688</v>
      </c>
      <c r="AB30" s="32">
        <f>[1]属性投放!BV31</f>
        <v>9455</v>
      </c>
      <c r="AC30" s="32">
        <f>[1]属性投放!BY31</f>
        <v>300</v>
      </c>
      <c r="AD30" s="32">
        <f>[1]属性投放!BZ31</f>
        <v>150</v>
      </c>
      <c r="AE30" s="32">
        <f>[1]属性投放!CA31</f>
        <v>2100</v>
      </c>
      <c r="AG30" s="32">
        <f>[1]属性投放!DF31</f>
        <v>654</v>
      </c>
      <c r="AH30" s="32">
        <f>[1]属性投放!DG31</f>
        <v>248</v>
      </c>
      <c r="AI30" s="32">
        <f>[1]属性投放!DH31</f>
        <v>3567</v>
      </c>
      <c r="AJ30" s="32">
        <f>[1]属性投放!DI31</f>
        <v>85</v>
      </c>
      <c r="AK30" s="32">
        <f>[1]属性投放!DJ31</f>
        <v>43</v>
      </c>
      <c r="AL30" s="32">
        <f>[1]属性投放!DK31</f>
        <v>594</v>
      </c>
      <c r="AM30" s="32">
        <f>[1]属性投放!DL31</f>
        <v>30</v>
      </c>
      <c r="AN30" s="32">
        <f>[1]属性投放!DM31</f>
        <v>15</v>
      </c>
      <c r="AO30" s="32">
        <f>[1]属性投放!DN31</f>
        <v>208</v>
      </c>
      <c r="AP30" s="32">
        <f>[1]属性投放!DO31</f>
        <v>750</v>
      </c>
      <c r="AQ30" s="32">
        <f>[1]属性投放!DP31</f>
        <v>375</v>
      </c>
      <c r="AR30" s="32">
        <f>[1]属性投放!DQ31</f>
        <v>5200</v>
      </c>
      <c r="AS30" s="32">
        <f>[1]属性投放!DR31</f>
        <v>1489</v>
      </c>
      <c r="AT30" s="32">
        <f>[1]属性投放!DS31</f>
        <v>666</v>
      </c>
      <c r="AU30" s="32">
        <f>[1]属性投放!DT31</f>
        <v>9361</v>
      </c>
      <c r="AW30" s="33">
        <v>2</v>
      </c>
      <c r="AX30" s="33">
        <v>26</v>
      </c>
      <c r="AY30" s="34">
        <f>INDEX($CF$5:$CF$56,数据母表!AX30)</f>
        <v>12</v>
      </c>
      <c r="AZ30" s="33">
        <f>[2]卡牌消耗!AB30</f>
        <v>0</v>
      </c>
      <c r="BA30" s="33">
        <f>[2]卡牌消耗!AC30</f>
        <v>0</v>
      </c>
      <c r="BB30" s="33">
        <f>[2]卡牌消耗!AD30</f>
        <v>0</v>
      </c>
      <c r="BC30" s="33">
        <f>[2]卡牌消耗!AE30</f>
        <v>20</v>
      </c>
      <c r="BD30" s="33">
        <f>[2]卡牌消耗!AF30</f>
        <v>0</v>
      </c>
      <c r="BE30" s="33">
        <f>[2]卡牌消耗!AG30</f>
        <v>0</v>
      </c>
      <c r="BF30" s="33">
        <f>[2]卡牌消耗!AH30</f>
        <v>6150</v>
      </c>
      <c r="BI30" s="33">
        <v>3</v>
      </c>
      <c r="BJ30" s="33">
        <v>6</v>
      </c>
      <c r="BK30" s="13">
        <f>[2]卡牌消耗!BD30</f>
        <v>50</v>
      </c>
      <c r="BL30" s="13">
        <f>[2]卡牌消耗!BE30</f>
        <v>0</v>
      </c>
      <c r="BM30" s="13">
        <f>[2]卡牌消耗!BF30</f>
        <v>0</v>
      </c>
      <c r="BN30" s="13">
        <f>[2]卡牌消耗!BG30</f>
        <v>0</v>
      </c>
      <c r="BO30" s="13">
        <f>[2]卡牌消耗!BH30</f>
        <v>5000</v>
      </c>
      <c r="BR30" s="32">
        <v>26</v>
      </c>
      <c r="BS30" s="32">
        <f>[2]节奏总表!L30</f>
        <v>135</v>
      </c>
      <c r="BT30" s="32">
        <f>[2]节奏总表!M30</f>
        <v>140</v>
      </c>
      <c r="BU30" s="32">
        <f>[2]节奏总表!N30</f>
        <v>250</v>
      </c>
      <c r="BV30" s="33">
        <f>[2]节奏总表!$AC30</f>
        <v>5.2100000000000009</v>
      </c>
      <c r="BW30" s="34">
        <f t="shared" si="0"/>
        <v>19</v>
      </c>
      <c r="BX30" s="34">
        <v>10</v>
      </c>
      <c r="CE30" s="32">
        <v>26</v>
      </c>
      <c r="CF30" s="32">
        <f>[1]属性投放!$AM32</f>
        <v>12</v>
      </c>
      <c r="CG30" s="33">
        <f>[1]属性投放!$AO32</f>
        <v>83</v>
      </c>
      <c r="CL30" s="34">
        <v>26</v>
      </c>
      <c r="CM30" s="34">
        <v>2</v>
      </c>
      <c r="CN30" s="13">
        <f>[2]卡牌消耗!DA30</f>
        <v>4900</v>
      </c>
      <c r="CO30" s="13">
        <f t="shared" si="1"/>
        <v>1960</v>
      </c>
      <c r="CR30" s="34">
        <v>4</v>
      </c>
      <c r="CS30" s="34">
        <v>3</v>
      </c>
      <c r="CT30" s="13">
        <f>[2]装备!U9</f>
        <v>75</v>
      </c>
      <c r="CU30" s="13">
        <f t="shared" si="2"/>
        <v>750</v>
      </c>
      <c r="CV30" s="13">
        <f>ROUND(INDEX([1]装备!M$6:M$17,$CR30)*INDEX([1]装备!$BR$6:$BR$9,$CS30),0)</f>
        <v>723</v>
      </c>
      <c r="CW30" s="13">
        <f>ROUND(INDEX([1]装备!N$6:N$17,$CR30)*INDEX([1]装备!$BR$6:$BR$9,$CS30),0)</f>
        <v>366</v>
      </c>
      <c r="CX30" s="13">
        <f>ROUND(INDEX([1]装备!O$6:O$17,$CR30)*INDEX([1]装备!$BR$6:$BR$9,$CS30),0)</f>
        <v>5491</v>
      </c>
      <c r="CY30" s="13">
        <f>ROUND(INDEX([1]装备!S$6:S$17,$CR30)*INDEX([1]装备!$BR$6:$BR$9,$CS30),0)</f>
        <v>40</v>
      </c>
      <c r="CZ30" s="13">
        <f>ROUND(INDEX([1]装备!T$6:T$17,$CR30)*INDEX([1]装备!$BR$6:$BR$9,$CS30),0)</f>
        <v>20</v>
      </c>
      <c r="DA30" s="13">
        <f>ROUND(INDEX([1]装备!U$6:U$17,$CR30)*INDEX([1]装备!$BR$6:$BR$9,$CS30),0)</f>
        <v>305</v>
      </c>
      <c r="DB30" s="13">
        <v>0</v>
      </c>
      <c r="DC30" s="13">
        <v>0</v>
      </c>
      <c r="DD30" s="13">
        <v>0</v>
      </c>
      <c r="DH30" s="33">
        <v>26</v>
      </c>
      <c r="DI30" s="33">
        <f>[2]装备!AM31*8</f>
        <v>1040</v>
      </c>
      <c r="DJ30" s="33">
        <f>[2]装备!AN31*8</f>
        <v>1680</v>
      </c>
      <c r="DK30" s="33">
        <f>[2]装备!AO31*8</f>
        <v>2080</v>
      </c>
      <c r="DL30" s="33">
        <f>[2]装备!AP31*8</f>
        <v>2520</v>
      </c>
      <c r="DO30" s="13">
        <v>26</v>
      </c>
      <c r="DP30" s="13">
        <v>1</v>
      </c>
      <c r="DQ30" s="13">
        <f t="shared" si="3"/>
        <v>1040</v>
      </c>
    </row>
    <row r="31" spans="10:121" ht="16.5" x14ac:dyDescent="0.2">
      <c r="J31" s="32">
        <v>27</v>
      </c>
      <c r="K31" s="32">
        <v>3</v>
      </c>
      <c r="L31" s="32">
        <v>7</v>
      </c>
      <c r="M31" s="32">
        <f>[1]属性投放!AZ32</f>
        <v>1501</v>
      </c>
      <c r="N31" s="32">
        <f>[1]属性投放!BA32</f>
        <v>688</v>
      </c>
      <c r="O31" s="32">
        <f>[1]属性投放!BB32</f>
        <v>9455</v>
      </c>
      <c r="P31" s="32">
        <f>[1]属性投放!BC32</f>
        <v>15</v>
      </c>
      <c r="Q31" s="32">
        <f>[1]属性投放!BD32</f>
        <v>8</v>
      </c>
      <c r="R31" s="32">
        <f>[1]属性投放!BE32</f>
        <v>120</v>
      </c>
      <c r="S31" s="32">
        <f>[1]属性投放!BK32</f>
        <v>70</v>
      </c>
      <c r="T31" s="32">
        <f>[1]属性投放!BL32</f>
        <v>35</v>
      </c>
      <c r="U31" s="32">
        <f>[1]属性投放!BM32</f>
        <v>560</v>
      </c>
      <c r="V31" s="32">
        <f>[1]属性投放!BN32</f>
        <v>2</v>
      </c>
      <c r="W31" s="32">
        <f>[1]属性投放!BQ32</f>
        <v>135</v>
      </c>
      <c r="X31" s="32">
        <f>[1]属性投放!BR32</f>
        <v>68</v>
      </c>
      <c r="Y31" s="32">
        <f>[1]属性投放!BS32</f>
        <v>1080</v>
      </c>
      <c r="Z31" s="32">
        <f>[1]属性投放!BT32</f>
        <v>1851</v>
      </c>
      <c r="AA31" s="32">
        <f>[1]属性投放!BU32</f>
        <v>866</v>
      </c>
      <c r="AB31" s="32">
        <f>[1]属性投放!BV32</f>
        <v>12255</v>
      </c>
      <c r="AC31" s="32">
        <f>[1]属性投放!BY32</f>
        <v>350</v>
      </c>
      <c r="AD31" s="32">
        <f>[1]属性投放!BZ32</f>
        <v>178</v>
      </c>
      <c r="AE31" s="32">
        <f>[1]属性投放!CA32</f>
        <v>2800</v>
      </c>
      <c r="AG31" s="32">
        <f>[1]属性投放!DF32</f>
        <v>1489</v>
      </c>
      <c r="AH31" s="32">
        <f>[1]属性投放!DG32</f>
        <v>666</v>
      </c>
      <c r="AI31" s="32">
        <f>[1]属性投放!DH32</f>
        <v>9361</v>
      </c>
      <c r="AJ31" s="32">
        <f>[1]属性投放!DI32</f>
        <v>133</v>
      </c>
      <c r="AK31" s="32">
        <f>[1]属性投放!DJ32</f>
        <v>67</v>
      </c>
      <c r="AL31" s="32">
        <f>[1]属性投放!DK32</f>
        <v>1060</v>
      </c>
      <c r="AM31" s="32">
        <f>[1]属性投放!DL32</f>
        <v>46</v>
      </c>
      <c r="AN31" s="32">
        <f>[1]属性投放!DM32</f>
        <v>24</v>
      </c>
      <c r="AO31" s="32">
        <f>[1]属性投放!DN32</f>
        <v>371</v>
      </c>
      <c r="AP31" s="32">
        <f>[1]属性投放!DO32</f>
        <v>0</v>
      </c>
      <c r="AQ31" s="32">
        <f>[1]属性投放!DP32</f>
        <v>0</v>
      </c>
      <c r="AR31" s="32">
        <f>[1]属性投放!DQ32</f>
        <v>0</v>
      </c>
      <c r="AS31" s="32">
        <f>[1]属性投放!DR32</f>
        <v>1622</v>
      </c>
      <c r="AT31" s="32">
        <f>[1]属性投放!DS32</f>
        <v>733</v>
      </c>
      <c r="AU31" s="32">
        <f>[1]属性投放!DT32</f>
        <v>10421</v>
      </c>
      <c r="AW31" s="33">
        <v>2</v>
      </c>
      <c r="AX31" s="33">
        <v>27</v>
      </c>
      <c r="AY31" s="34">
        <f>INDEX($CF$5:$CF$56,数据母表!AX31)</f>
        <v>12</v>
      </c>
      <c r="AZ31" s="33">
        <f>[2]卡牌消耗!AB31</f>
        <v>0</v>
      </c>
      <c r="BA31" s="33">
        <f>[2]卡牌消耗!AC31</f>
        <v>0</v>
      </c>
      <c r="BB31" s="33">
        <f>[2]卡牌消耗!AD31</f>
        <v>0</v>
      </c>
      <c r="BC31" s="33">
        <f>[2]卡牌消耗!AE31</f>
        <v>20</v>
      </c>
      <c r="BD31" s="33">
        <f>[2]卡牌消耗!AF31</f>
        <v>0</v>
      </c>
      <c r="BE31" s="33">
        <f>[2]卡牌消耗!AG31</f>
        <v>0</v>
      </c>
      <c r="BF31" s="33">
        <f>[2]卡牌消耗!AH31</f>
        <v>6150</v>
      </c>
      <c r="BI31" s="33">
        <v>3</v>
      </c>
      <c r="BJ31" s="33">
        <v>7</v>
      </c>
      <c r="BK31" s="13">
        <f>[2]卡牌消耗!BD31</f>
        <v>84</v>
      </c>
      <c r="BL31" s="13">
        <f>[2]卡牌消耗!BE31</f>
        <v>0</v>
      </c>
      <c r="BM31" s="13">
        <f>[2]卡牌消耗!BF31</f>
        <v>0</v>
      </c>
      <c r="BN31" s="13">
        <f>[2]卡牌消耗!BG31</f>
        <v>0</v>
      </c>
      <c r="BO31" s="13">
        <f>[2]卡牌消耗!BH31</f>
        <v>8000</v>
      </c>
      <c r="BR31" s="32">
        <v>27</v>
      </c>
      <c r="BS31" s="32">
        <f>[2]节奏总表!L31</f>
        <v>140</v>
      </c>
      <c r="BT31" s="32">
        <f>[2]节奏总表!M31</f>
        <v>145</v>
      </c>
      <c r="BU31" s="32">
        <f>[2]节奏总表!N31</f>
        <v>300</v>
      </c>
      <c r="BV31" s="33">
        <f>[2]节奏总表!$AC31</f>
        <v>6.25</v>
      </c>
      <c r="BW31" s="34">
        <f t="shared" si="0"/>
        <v>20</v>
      </c>
      <c r="BX31" s="34">
        <v>10</v>
      </c>
      <c r="CE31" s="32">
        <v>27</v>
      </c>
      <c r="CF31" s="32">
        <f>[1]属性投放!$AM33</f>
        <v>12</v>
      </c>
      <c r="CG31" s="33">
        <f>[1]属性投放!$AO33</f>
        <v>85</v>
      </c>
      <c r="CL31" s="34">
        <v>27</v>
      </c>
      <c r="CM31" s="34">
        <v>2</v>
      </c>
      <c r="CN31" s="13">
        <f>[2]卡牌消耗!DA31</f>
        <v>5100</v>
      </c>
      <c r="CO31" s="13">
        <f t="shared" si="1"/>
        <v>2040</v>
      </c>
      <c r="CR31" s="34">
        <v>5</v>
      </c>
      <c r="CS31" s="34">
        <v>3</v>
      </c>
      <c r="CT31" s="13">
        <f>[2]装备!U10</f>
        <v>100</v>
      </c>
      <c r="CU31" s="13">
        <f t="shared" si="2"/>
        <v>1000</v>
      </c>
      <c r="CV31" s="13">
        <f>ROUND(INDEX([1]装备!M$6:M$17,$CR31)*INDEX([1]装备!$BR$6:$BR$9,$CS31),0)</f>
        <v>1007</v>
      </c>
      <c r="CW31" s="13">
        <f>ROUND(INDEX([1]装备!N$6:N$17,$CR31)*INDEX([1]装备!$BR$6:$BR$9,$CS31),0)</f>
        <v>506</v>
      </c>
      <c r="CX31" s="13">
        <f>ROUND(INDEX([1]装备!O$6:O$17,$CR31)*INDEX([1]装备!$BR$6:$BR$9,$CS31),0)</f>
        <v>8156</v>
      </c>
      <c r="CY31" s="13">
        <f>ROUND(INDEX([1]装备!S$6:S$17,$CR31)*INDEX([1]装备!$BR$6:$BR$9,$CS31),0)</f>
        <v>53</v>
      </c>
      <c r="CZ31" s="13">
        <f>ROUND(INDEX([1]装备!T$6:T$17,$CR31)*INDEX([1]装备!$BR$6:$BR$9,$CS31),0)</f>
        <v>27</v>
      </c>
      <c r="DA31" s="13">
        <f>ROUND(INDEX([1]装备!U$6:U$17,$CR31)*INDEX([1]装备!$BR$6:$BR$9,$CS31),0)</f>
        <v>427</v>
      </c>
      <c r="DB31" s="13">
        <v>0</v>
      </c>
      <c r="DC31" s="13">
        <v>0</v>
      </c>
      <c r="DD31" s="13">
        <v>0</v>
      </c>
      <c r="DH31" s="33">
        <v>27</v>
      </c>
      <c r="DI31" s="33">
        <f>[2]装备!AM32*8</f>
        <v>1080</v>
      </c>
      <c r="DJ31" s="33">
        <f>[2]装备!AN32*8</f>
        <v>1720</v>
      </c>
      <c r="DK31" s="33">
        <f>[2]装备!AO32*8</f>
        <v>2160</v>
      </c>
      <c r="DL31" s="33">
        <f>[2]装备!AP32*8</f>
        <v>2560</v>
      </c>
      <c r="DO31" s="13">
        <v>27</v>
      </c>
      <c r="DP31" s="13">
        <v>1</v>
      </c>
      <c r="DQ31" s="13">
        <f t="shared" si="3"/>
        <v>1080</v>
      </c>
    </row>
    <row r="32" spans="10:121" ht="16.5" x14ac:dyDescent="0.2">
      <c r="J32" s="32">
        <v>28</v>
      </c>
      <c r="K32" s="32">
        <v>3</v>
      </c>
      <c r="L32" s="32">
        <v>8</v>
      </c>
      <c r="M32" s="32">
        <f>[1]属性投放!AZ33</f>
        <v>1851</v>
      </c>
      <c r="N32" s="32">
        <f>[1]属性投放!BA33</f>
        <v>866</v>
      </c>
      <c r="O32" s="32">
        <f>[1]属性投放!BB33</f>
        <v>12255</v>
      </c>
      <c r="P32" s="32">
        <f>[1]属性投放!BC33</f>
        <v>15</v>
      </c>
      <c r="Q32" s="32">
        <f>[1]属性投放!BD33</f>
        <v>8</v>
      </c>
      <c r="R32" s="32">
        <f>[1]属性投放!BE33</f>
        <v>120</v>
      </c>
      <c r="S32" s="32">
        <f>[1]属性投放!BK33</f>
        <v>85</v>
      </c>
      <c r="T32" s="32">
        <f>[1]属性投放!BL33</f>
        <v>43</v>
      </c>
      <c r="U32" s="32">
        <f>[1]属性投放!BM33</f>
        <v>680</v>
      </c>
      <c r="V32" s="32">
        <f>[1]属性投放!BN33</f>
        <v>2</v>
      </c>
      <c r="W32" s="32">
        <f>[1]属性投放!BQ33</f>
        <v>125</v>
      </c>
      <c r="X32" s="32">
        <f>[1]属性投放!BR33</f>
        <v>63</v>
      </c>
      <c r="Y32" s="32">
        <f>[1]属性投放!BS33</f>
        <v>1000</v>
      </c>
      <c r="Z32" s="32">
        <f>[1]属性投放!BT33</f>
        <v>2221</v>
      </c>
      <c r="AA32" s="32">
        <f>[1]属性投放!BU33</f>
        <v>1055</v>
      </c>
      <c r="AB32" s="32">
        <f>[1]属性投放!BV33</f>
        <v>15215</v>
      </c>
      <c r="AC32" s="32">
        <f>[1]属性投放!BY33</f>
        <v>370</v>
      </c>
      <c r="AD32" s="32">
        <f>[1]属性投放!BZ33</f>
        <v>189</v>
      </c>
      <c r="AE32" s="32">
        <f>[1]属性投放!CA33</f>
        <v>2960</v>
      </c>
      <c r="AG32" s="32">
        <f>[1]属性投放!DF33</f>
        <v>1622</v>
      </c>
      <c r="AH32" s="32">
        <f>[1]属性投放!DG33</f>
        <v>733</v>
      </c>
      <c r="AI32" s="32">
        <f>[1]属性投放!DH33</f>
        <v>10421</v>
      </c>
      <c r="AJ32" s="32">
        <f>[1]属性投放!DI33</f>
        <v>133</v>
      </c>
      <c r="AK32" s="32">
        <f>[1]属性投放!DJ33</f>
        <v>67</v>
      </c>
      <c r="AL32" s="32">
        <f>[1]属性投放!DK33</f>
        <v>1060</v>
      </c>
      <c r="AM32" s="32">
        <f>[1]属性投放!DL33</f>
        <v>46</v>
      </c>
      <c r="AN32" s="32">
        <f>[1]属性投放!DM33</f>
        <v>24</v>
      </c>
      <c r="AO32" s="32">
        <f>[1]属性投放!DN33</f>
        <v>371</v>
      </c>
      <c r="AP32" s="32">
        <f>[1]属性投放!DO33</f>
        <v>0</v>
      </c>
      <c r="AQ32" s="32">
        <f>[1]属性投放!DP33</f>
        <v>0</v>
      </c>
      <c r="AR32" s="32">
        <f>[1]属性投放!DQ33</f>
        <v>0</v>
      </c>
      <c r="AS32" s="32">
        <f>[1]属性投放!DR33</f>
        <v>1755</v>
      </c>
      <c r="AT32" s="32">
        <f>[1]属性投放!DS33</f>
        <v>800</v>
      </c>
      <c r="AU32" s="32">
        <f>[1]属性投放!DT33</f>
        <v>11481</v>
      </c>
      <c r="AW32" s="33">
        <v>2</v>
      </c>
      <c r="AX32" s="33">
        <v>28</v>
      </c>
      <c r="AY32" s="34">
        <f>INDEX($CF$5:$CF$56,数据母表!AX32)</f>
        <v>13</v>
      </c>
      <c r="AZ32" s="33">
        <f>[2]卡牌消耗!AB32</f>
        <v>0</v>
      </c>
      <c r="BA32" s="33">
        <f>[2]卡牌消耗!AC32</f>
        <v>0</v>
      </c>
      <c r="BB32" s="33">
        <f>[2]卡牌消耗!AD32</f>
        <v>0</v>
      </c>
      <c r="BC32" s="33">
        <f>[2]卡牌消耗!AE32</f>
        <v>20</v>
      </c>
      <c r="BD32" s="33">
        <f>[2]卡牌消耗!AF32</f>
        <v>0</v>
      </c>
      <c r="BE32" s="33">
        <f>[2]卡牌消耗!AG32</f>
        <v>0</v>
      </c>
      <c r="BF32" s="33">
        <f>[2]卡牌消耗!AH32</f>
        <v>6150</v>
      </c>
      <c r="BI32" s="33">
        <v>3</v>
      </c>
      <c r="BJ32" s="33">
        <v>8</v>
      </c>
      <c r="BK32" s="13">
        <f>[2]卡牌消耗!BD32</f>
        <v>151</v>
      </c>
      <c r="BL32" s="13">
        <f>[2]卡牌消耗!BE32</f>
        <v>0</v>
      </c>
      <c r="BM32" s="13">
        <f>[2]卡牌消耗!BF32</f>
        <v>0</v>
      </c>
      <c r="BN32" s="13">
        <f>[2]卡牌消耗!BG32</f>
        <v>0</v>
      </c>
      <c r="BO32" s="13">
        <f>[2]卡牌消耗!BH32</f>
        <v>8000</v>
      </c>
      <c r="BR32" s="32">
        <v>28</v>
      </c>
      <c r="BS32" s="32">
        <f>[2]节奏总表!L32</f>
        <v>145</v>
      </c>
      <c r="BT32" s="32">
        <f>[2]节奏总表!M32</f>
        <v>150</v>
      </c>
      <c r="BU32" s="32">
        <f>[2]节奏总表!N32</f>
        <v>340</v>
      </c>
      <c r="BV32" s="33">
        <f>[2]节奏总表!$AC32</f>
        <v>7.0799999999999983</v>
      </c>
      <c r="BW32" s="34">
        <f t="shared" si="0"/>
        <v>20</v>
      </c>
      <c r="BX32" s="34">
        <v>11</v>
      </c>
      <c r="CE32" s="32">
        <v>28</v>
      </c>
      <c r="CF32" s="32">
        <f>[1]属性投放!$AM34</f>
        <v>13</v>
      </c>
      <c r="CG32" s="33">
        <f>[1]属性投放!$AO34</f>
        <v>88</v>
      </c>
      <c r="CL32" s="34">
        <v>28</v>
      </c>
      <c r="CM32" s="34">
        <v>2</v>
      </c>
      <c r="CN32" s="13">
        <f>[2]卡牌消耗!DA32</f>
        <v>5350</v>
      </c>
      <c r="CO32" s="13">
        <f t="shared" si="1"/>
        <v>2140</v>
      </c>
      <c r="CR32" s="34">
        <v>6</v>
      </c>
      <c r="CS32" s="34">
        <v>3</v>
      </c>
      <c r="CT32" s="13">
        <f>[2]装备!U11</f>
        <v>125</v>
      </c>
      <c r="CU32" s="13">
        <f t="shared" si="2"/>
        <v>1250</v>
      </c>
      <c r="CV32" s="13">
        <f>ROUND(INDEX([1]装备!M$6:M$17,$CR32)*INDEX([1]装备!$BR$6:$BR$9,$CS32),0)</f>
        <v>1262</v>
      </c>
      <c r="CW32" s="13">
        <f>ROUND(INDEX([1]装备!N$6:N$17,$CR32)*INDEX([1]装备!$BR$6:$BR$9,$CS32),0)</f>
        <v>638</v>
      </c>
      <c r="CX32" s="13">
        <f>ROUND(INDEX([1]装备!O$6:O$17,$CR32)*INDEX([1]装备!$BR$6:$BR$9,$CS32),0)</f>
        <v>11050</v>
      </c>
      <c r="CY32" s="13">
        <f>ROUND(INDEX([1]装备!S$6:S$17,$CR32)*INDEX([1]装备!$BR$6:$BR$9,$CS32),0)</f>
        <v>70</v>
      </c>
      <c r="CZ32" s="13">
        <f>ROUND(INDEX([1]装备!T$6:T$17,$CR32)*INDEX([1]装备!$BR$6:$BR$9,$CS32),0)</f>
        <v>35</v>
      </c>
      <c r="DA32" s="13">
        <f>ROUND(INDEX([1]装备!U$6:U$17,$CR32)*INDEX([1]装备!$BR$6:$BR$9,$CS32),0)</f>
        <v>614</v>
      </c>
      <c r="DB32" s="13">
        <v>0</v>
      </c>
      <c r="DC32" s="13">
        <v>0</v>
      </c>
      <c r="DD32" s="13">
        <v>0</v>
      </c>
      <c r="DH32" s="33">
        <v>28</v>
      </c>
      <c r="DI32" s="33">
        <f>[2]装备!AM33*8</f>
        <v>1080</v>
      </c>
      <c r="DJ32" s="33">
        <f>[2]装备!AN33*8</f>
        <v>1760</v>
      </c>
      <c r="DK32" s="33">
        <f>[2]装备!AO33*8</f>
        <v>2200</v>
      </c>
      <c r="DL32" s="33">
        <f>[2]装备!AP33*8</f>
        <v>2640</v>
      </c>
      <c r="DO32" s="13">
        <v>28</v>
      </c>
      <c r="DP32" s="13">
        <v>1</v>
      </c>
      <c r="DQ32" s="13">
        <f t="shared" si="3"/>
        <v>1080</v>
      </c>
    </row>
    <row r="33" spans="10:121" ht="16.5" x14ac:dyDescent="0.2">
      <c r="J33" s="32">
        <v>29</v>
      </c>
      <c r="K33" s="32">
        <v>3</v>
      </c>
      <c r="L33" s="32">
        <v>9</v>
      </c>
      <c r="M33" s="32">
        <f>[1]属性投放!AZ34</f>
        <v>2221</v>
      </c>
      <c r="N33" s="32">
        <f>[1]属性投放!BA34</f>
        <v>1055</v>
      </c>
      <c r="O33" s="32">
        <f>[1]属性投放!BB34</f>
        <v>15215</v>
      </c>
      <c r="P33" s="32">
        <f>[1]属性投放!BC34</f>
        <v>15</v>
      </c>
      <c r="Q33" s="32">
        <f>[1]属性投放!BD34</f>
        <v>8</v>
      </c>
      <c r="R33" s="32">
        <f>[1]属性投放!BE34</f>
        <v>120</v>
      </c>
      <c r="S33" s="32">
        <f>[1]属性投放!BK34</f>
        <v>100</v>
      </c>
      <c r="T33" s="32">
        <f>[1]属性投放!BL34</f>
        <v>50</v>
      </c>
      <c r="U33" s="32">
        <f>[1]属性投放!BM34</f>
        <v>800</v>
      </c>
      <c r="V33" s="32">
        <f>[1]属性投放!BN34</f>
        <v>3</v>
      </c>
      <c r="W33" s="32">
        <f>[1]属性投放!BQ34</f>
        <v>185</v>
      </c>
      <c r="X33" s="32">
        <f>[1]属性投放!BR34</f>
        <v>93</v>
      </c>
      <c r="Y33" s="32">
        <f>[1]属性投放!BS34</f>
        <v>1480</v>
      </c>
      <c r="Z33" s="32">
        <f>[1]属性投放!BT34</f>
        <v>2826</v>
      </c>
      <c r="AA33" s="32">
        <f>[1]属性投放!BU34</f>
        <v>1362</v>
      </c>
      <c r="AB33" s="32">
        <f>[1]属性投放!BV34</f>
        <v>20055</v>
      </c>
      <c r="AC33" s="32">
        <f>[1]属性投放!BY34</f>
        <v>605</v>
      </c>
      <c r="AD33" s="32">
        <f>[1]属性投放!BZ34</f>
        <v>307</v>
      </c>
      <c r="AE33" s="32">
        <f>[1]属性投放!CA34</f>
        <v>4840</v>
      </c>
      <c r="AG33" s="32">
        <f>[1]属性投放!DF34</f>
        <v>1755</v>
      </c>
      <c r="AH33" s="32">
        <f>[1]属性投放!DG34</f>
        <v>800</v>
      </c>
      <c r="AI33" s="32">
        <f>[1]属性投放!DH34</f>
        <v>11481</v>
      </c>
      <c r="AJ33" s="32">
        <f>[1]属性投放!DI34</f>
        <v>133</v>
      </c>
      <c r="AK33" s="32">
        <f>[1]属性投放!DJ34</f>
        <v>67</v>
      </c>
      <c r="AL33" s="32">
        <f>[1]属性投放!DK34</f>
        <v>1060</v>
      </c>
      <c r="AM33" s="32">
        <f>[1]属性投放!DL34</f>
        <v>46</v>
      </c>
      <c r="AN33" s="32">
        <f>[1]属性投放!DM34</f>
        <v>24</v>
      </c>
      <c r="AO33" s="32">
        <f>[1]属性投放!DN34</f>
        <v>371</v>
      </c>
      <c r="AP33" s="32">
        <f>[1]属性投放!DO34</f>
        <v>690</v>
      </c>
      <c r="AQ33" s="32">
        <f>[1]属性投放!DP34</f>
        <v>360</v>
      </c>
      <c r="AR33" s="32">
        <f>[1]属性投放!DQ34</f>
        <v>5565</v>
      </c>
      <c r="AS33" s="32">
        <f>[1]属性投放!DR34</f>
        <v>2578</v>
      </c>
      <c r="AT33" s="32">
        <f>[1]属性投放!DS34</f>
        <v>1227</v>
      </c>
      <c r="AU33" s="32">
        <f>[1]属性投放!DT34</f>
        <v>18106</v>
      </c>
      <c r="AW33" s="33">
        <v>2</v>
      </c>
      <c r="AX33" s="33">
        <v>29</v>
      </c>
      <c r="AY33" s="34">
        <f>INDEX($CF$5:$CF$56,数据母表!AX33)</f>
        <v>13</v>
      </c>
      <c r="AZ33" s="33">
        <f>[2]卡牌消耗!AB33</f>
        <v>0</v>
      </c>
      <c r="BA33" s="33">
        <f>[2]卡牌消耗!AC33</f>
        <v>0</v>
      </c>
      <c r="BB33" s="33">
        <f>[2]卡牌消耗!AD33</f>
        <v>0</v>
      </c>
      <c r="BC33" s="33">
        <f>[2]卡牌消耗!AE33</f>
        <v>20</v>
      </c>
      <c r="BD33" s="33">
        <f>[2]卡牌消耗!AF33</f>
        <v>0</v>
      </c>
      <c r="BE33" s="33">
        <f>[2]卡牌消耗!AG33</f>
        <v>0</v>
      </c>
      <c r="BF33" s="33">
        <f>[2]卡牌消耗!AH33</f>
        <v>6200</v>
      </c>
      <c r="BI33" s="33">
        <v>3</v>
      </c>
      <c r="BJ33" s="33">
        <v>9</v>
      </c>
      <c r="BK33" s="13">
        <f>[2]卡牌消耗!BD33</f>
        <v>0</v>
      </c>
      <c r="BL33" s="13">
        <f>[2]卡牌消耗!BE33</f>
        <v>49</v>
      </c>
      <c r="BM33" s="13">
        <f>[2]卡牌消耗!BF33</f>
        <v>0</v>
      </c>
      <c r="BN33" s="13">
        <f>[2]卡牌消耗!BG33</f>
        <v>0</v>
      </c>
      <c r="BO33" s="13">
        <f>[2]卡牌消耗!BH33</f>
        <v>11000</v>
      </c>
      <c r="BR33" s="32">
        <v>29</v>
      </c>
      <c r="BS33" s="32">
        <f>[2]节奏总表!L33</f>
        <v>150</v>
      </c>
      <c r="BT33" s="32">
        <f>[2]节奏总表!M33</f>
        <v>150</v>
      </c>
      <c r="BU33" s="32">
        <f>[2]节奏总表!N33</f>
        <v>1440</v>
      </c>
      <c r="BV33" s="33">
        <f>[2]节奏总表!$AC33</f>
        <v>30</v>
      </c>
      <c r="BW33" s="34">
        <f t="shared" si="0"/>
        <v>20</v>
      </c>
      <c r="BX33" s="34">
        <v>11</v>
      </c>
      <c r="CE33" s="32">
        <v>29</v>
      </c>
      <c r="CF33" s="32">
        <f>[1]属性投放!$AM35</f>
        <v>13</v>
      </c>
      <c r="CG33" s="33">
        <f>[1]属性投放!$AO35</f>
        <v>90</v>
      </c>
      <c r="CL33" s="34">
        <v>29</v>
      </c>
      <c r="CM33" s="34">
        <v>2</v>
      </c>
      <c r="CN33" s="13">
        <f>[2]卡牌消耗!DA33</f>
        <v>5600</v>
      </c>
      <c r="CO33" s="13">
        <f t="shared" si="1"/>
        <v>2240</v>
      </c>
      <c r="CR33" s="34">
        <v>7</v>
      </c>
      <c r="CS33" s="34">
        <v>3</v>
      </c>
      <c r="CT33" s="13">
        <f>[2]装备!U12</f>
        <v>150</v>
      </c>
      <c r="CU33" s="13">
        <f t="shared" si="2"/>
        <v>1500</v>
      </c>
      <c r="CV33" s="13">
        <f>ROUND(INDEX([1]装备!M$6:M$17,$CR33)*INDEX([1]装备!$BR$6:$BR$9,$CS33),0)</f>
        <v>1577</v>
      </c>
      <c r="CW33" s="13">
        <f>ROUND(INDEX([1]装备!N$6:N$17,$CR33)*INDEX([1]装备!$BR$6:$BR$9,$CS33),0)</f>
        <v>791</v>
      </c>
      <c r="CX33" s="13">
        <f>ROUND(INDEX([1]装备!O$6:O$17,$CR33)*INDEX([1]装备!$BR$6:$BR$9,$CS33),0)</f>
        <v>14178</v>
      </c>
      <c r="CY33" s="13">
        <f>ROUND(INDEX([1]装备!S$6:S$17,$CR33)*INDEX([1]装备!$BR$6:$BR$9,$CS33),0)</f>
        <v>81</v>
      </c>
      <c r="CZ33" s="13">
        <f>ROUND(INDEX([1]装备!T$6:T$17,$CR33)*INDEX([1]装备!$BR$6:$BR$9,$CS33),0)</f>
        <v>41</v>
      </c>
      <c r="DA33" s="13">
        <f>ROUND(INDEX([1]装备!U$6:U$17,$CR33)*INDEX([1]装备!$BR$6:$BR$9,$CS33),0)</f>
        <v>731</v>
      </c>
      <c r="DB33" s="13">
        <v>0</v>
      </c>
      <c r="DC33" s="13">
        <v>0</v>
      </c>
      <c r="DD33" s="13">
        <v>0</v>
      </c>
      <c r="DH33" s="33">
        <v>29</v>
      </c>
      <c r="DI33" s="33">
        <f>[2]装备!AM34*8</f>
        <v>1120</v>
      </c>
      <c r="DJ33" s="33">
        <f>[2]装备!AN34*8</f>
        <v>1800</v>
      </c>
      <c r="DK33" s="33">
        <f>[2]装备!AO34*8</f>
        <v>2240</v>
      </c>
      <c r="DL33" s="33">
        <f>[2]装备!AP34*8</f>
        <v>2680</v>
      </c>
      <c r="DO33" s="13">
        <v>29</v>
      </c>
      <c r="DP33" s="13">
        <v>1</v>
      </c>
      <c r="DQ33" s="13">
        <f t="shared" si="3"/>
        <v>1120</v>
      </c>
    </row>
    <row r="34" spans="10:121" ht="16.5" x14ac:dyDescent="0.2">
      <c r="J34" s="32">
        <v>30</v>
      </c>
      <c r="K34" s="32">
        <v>3</v>
      </c>
      <c r="L34" s="32">
        <v>10</v>
      </c>
      <c r="M34" s="32">
        <f>[1]属性投放!AZ35</f>
        <v>2826</v>
      </c>
      <c r="N34" s="32">
        <f>[1]属性投放!BA35</f>
        <v>1362</v>
      </c>
      <c r="O34" s="32">
        <f>[1]属性投放!BB35</f>
        <v>20055</v>
      </c>
      <c r="P34" s="32">
        <f>[1]属性投放!BC35</f>
        <v>20</v>
      </c>
      <c r="Q34" s="32">
        <f>[1]属性投放!BD35</f>
        <v>10</v>
      </c>
      <c r="R34" s="32">
        <f>[1]属性投放!BE35</f>
        <v>180</v>
      </c>
      <c r="S34" s="32">
        <f>[1]属性投放!BK35</f>
        <v>120</v>
      </c>
      <c r="T34" s="32">
        <f>[1]属性投放!BL35</f>
        <v>60</v>
      </c>
      <c r="U34" s="32">
        <f>[1]属性投放!BM35</f>
        <v>1080</v>
      </c>
      <c r="V34" s="32">
        <f>[1]属性投放!BN35</f>
        <v>3</v>
      </c>
      <c r="W34" s="32">
        <f>[1]属性投放!BQ35</f>
        <v>175</v>
      </c>
      <c r="X34" s="32">
        <f>[1]属性投放!BR35</f>
        <v>88</v>
      </c>
      <c r="Y34" s="32">
        <f>[1]属性投放!BS35</f>
        <v>1575</v>
      </c>
      <c r="Z34" s="32">
        <f>[1]属性投放!BT35</f>
        <v>3501</v>
      </c>
      <c r="AA34" s="32">
        <f>[1]属性投放!BU35</f>
        <v>1700</v>
      </c>
      <c r="AB34" s="32">
        <f>[1]属性投放!BV35</f>
        <v>26130</v>
      </c>
      <c r="AC34" s="32">
        <f>[1]属性投放!BY35</f>
        <v>675</v>
      </c>
      <c r="AD34" s="32">
        <f>[1]属性投放!BZ35</f>
        <v>338</v>
      </c>
      <c r="AE34" s="32">
        <f>[1]属性投放!CA35</f>
        <v>6075</v>
      </c>
      <c r="AG34" s="32">
        <f>[1]属性投放!DF35</f>
        <v>2578</v>
      </c>
      <c r="AH34" s="32">
        <f>[1]属性投放!DG35</f>
        <v>1227</v>
      </c>
      <c r="AI34" s="32">
        <f>[1]属性投放!DH35</f>
        <v>18106</v>
      </c>
      <c r="AJ34" s="32">
        <f>[1]属性投放!DI35</f>
        <v>262</v>
      </c>
      <c r="AK34" s="32">
        <f>[1]属性投放!DJ35</f>
        <v>131</v>
      </c>
      <c r="AL34" s="32">
        <f>[1]属性投放!DK35</f>
        <v>2354</v>
      </c>
      <c r="AM34" s="32">
        <f>[1]属性投放!DL35</f>
        <v>92</v>
      </c>
      <c r="AN34" s="32">
        <f>[1]属性投放!DM35</f>
        <v>46</v>
      </c>
      <c r="AO34" s="32">
        <f>[1]属性投放!DN35</f>
        <v>824</v>
      </c>
      <c r="AP34" s="32">
        <f>[1]属性投放!DO35</f>
        <v>0</v>
      </c>
      <c r="AQ34" s="32">
        <f>[1]属性投放!DP35</f>
        <v>0</v>
      </c>
      <c r="AR34" s="32">
        <f>[1]属性投放!DQ35</f>
        <v>0</v>
      </c>
      <c r="AS34" s="32">
        <f>[1]属性投放!DR35</f>
        <v>2840</v>
      </c>
      <c r="AT34" s="32">
        <f>[1]属性投放!DS35</f>
        <v>1358</v>
      </c>
      <c r="AU34" s="32">
        <f>[1]属性投放!DT35</f>
        <v>20460</v>
      </c>
      <c r="AW34" s="33">
        <v>2</v>
      </c>
      <c r="AX34" s="33">
        <v>30</v>
      </c>
      <c r="AY34" s="34">
        <f>INDEX($CF$5:$CF$56,数据母表!AX34)</f>
        <v>13</v>
      </c>
      <c r="AZ34" s="33">
        <f>[2]卡牌消耗!AB34</f>
        <v>0</v>
      </c>
      <c r="BA34" s="33">
        <f>[2]卡牌消耗!AC34</f>
        <v>0</v>
      </c>
      <c r="BB34" s="33">
        <f>[2]卡牌消耗!AD34</f>
        <v>0</v>
      </c>
      <c r="BC34" s="33">
        <f>[2]卡牌消耗!AE34</f>
        <v>20</v>
      </c>
      <c r="BD34" s="33">
        <f>[2]卡牌消耗!AF34</f>
        <v>0</v>
      </c>
      <c r="BE34" s="33">
        <f>[2]卡牌消耗!AG34</f>
        <v>0</v>
      </c>
      <c r="BF34" s="33">
        <f>[2]卡牌消耗!AH34</f>
        <v>6200</v>
      </c>
      <c r="BI34" s="33">
        <v>3</v>
      </c>
      <c r="BJ34" s="33">
        <v>10</v>
      </c>
      <c r="BK34" s="13">
        <f>[2]卡牌消耗!BD34</f>
        <v>0</v>
      </c>
      <c r="BL34" s="13">
        <f>[2]卡牌消耗!BE34</f>
        <v>69</v>
      </c>
      <c r="BM34" s="13">
        <f>[2]卡牌消耗!BF34</f>
        <v>0</v>
      </c>
      <c r="BN34" s="13">
        <f>[2]卡牌消耗!BG34</f>
        <v>0</v>
      </c>
      <c r="BO34" s="13">
        <f>[2]卡牌消耗!BH34</f>
        <v>19000</v>
      </c>
      <c r="BR34" s="32">
        <v>30</v>
      </c>
      <c r="BS34" s="32">
        <f>[2]节奏总表!L34</f>
        <v>150</v>
      </c>
      <c r="BT34" s="32">
        <f>[2]节奏总表!M34</f>
        <v>150</v>
      </c>
      <c r="BU34" s="32">
        <f>[2]节奏总表!N34</f>
        <v>2880</v>
      </c>
      <c r="BV34" s="33">
        <f>[2]节奏总表!$AC34</f>
        <v>60</v>
      </c>
      <c r="BW34" s="34">
        <f t="shared" si="0"/>
        <v>20</v>
      </c>
      <c r="BX34" s="34">
        <v>11</v>
      </c>
      <c r="CE34" s="32">
        <v>30</v>
      </c>
      <c r="CF34" s="32">
        <f>[1]属性投放!$AM36</f>
        <v>13</v>
      </c>
      <c r="CG34" s="33">
        <f>[1]属性投放!$AO36</f>
        <v>93</v>
      </c>
      <c r="CL34" s="34">
        <v>30</v>
      </c>
      <c r="CM34" s="34">
        <v>2</v>
      </c>
      <c r="CN34" s="13">
        <f>[2]卡牌消耗!DA34</f>
        <v>5900</v>
      </c>
      <c r="CO34" s="13">
        <f t="shared" si="1"/>
        <v>2360</v>
      </c>
      <c r="CR34" s="34">
        <v>8</v>
      </c>
      <c r="CS34" s="34">
        <v>3</v>
      </c>
      <c r="CT34" s="13">
        <f>[2]装备!U13</f>
        <v>200</v>
      </c>
      <c r="CU34" s="13">
        <f t="shared" si="2"/>
        <v>2000</v>
      </c>
      <c r="CV34" s="13">
        <f>ROUND(INDEX([1]装备!M$6:M$17,$CR34)*INDEX([1]装备!$BR$6:$BR$9,$CS34),0)</f>
        <v>2193</v>
      </c>
      <c r="CW34" s="13">
        <f>ROUND(INDEX([1]装备!N$6:N$17,$CR34)*INDEX([1]装备!$BR$6:$BR$9,$CS34),0)</f>
        <v>1101</v>
      </c>
      <c r="CX34" s="13">
        <f>ROUND(INDEX([1]装备!O$6:O$17,$CR34)*INDEX([1]装备!$BR$6:$BR$9,$CS34),0)</f>
        <v>20443</v>
      </c>
      <c r="CY34" s="13">
        <f>ROUND(INDEX([1]装备!S$6:S$17,$CR34)*INDEX([1]装备!$BR$6:$BR$9,$CS34),0)</f>
        <v>108</v>
      </c>
      <c r="CZ34" s="13">
        <f>ROUND(INDEX([1]装备!T$6:T$17,$CR34)*INDEX([1]装备!$BR$6:$BR$9,$CS34),0)</f>
        <v>54</v>
      </c>
      <c r="DA34" s="13">
        <f>ROUND(INDEX([1]装备!U$6:U$17,$CR34)*INDEX([1]装备!$BR$6:$BR$9,$CS34),0)</f>
        <v>1005</v>
      </c>
      <c r="DB34" s="13">
        <v>0</v>
      </c>
      <c r="DC34" s="13">
        <v>0</v>
      </c>
      <c r="DD34" s="13">
        <v>0</v>
      </c>
      <c r="DH34" s="33">
        <v>30</v>
      </c>
      <c r="DI34" s="33">
        <f>[2]装备!AM35*8</f>
        <v>1120</v>
      </c>
      <c r="DJ34" s="33">
        <f>[2]装备!AN35*8</f>
        <v>1800</v>
      </c>
      <c r="DK34" s="33">
        <f>[2]装备!AO35*8</f>
        <v>2280</v>
      </c>
      <c r="DL34" s="33">
        <f>[2]装备!AP35*8</f>
        <v>2720</v>
      </c>
      <c r="DO34" s="13">
        <v>30</v>
      </c>
      <c r="DP34" s="13">
        <v>1</v>
      </c>
      <c r="DQ34" s="13">
        <f t="shared" si="3"/>
        <v>1120</v>
      </c>
    </row>
    <row r="35" spans="10:121" ht="16.5" x14ac:dyDescent="0.2">
      <c r="J35" s="32">
        <v>31</v>
      </c>
      <c r="K35" s="32">
        <v>3</v>
      </c>
      <c r="L35" s="32">
        <v>11</v>
      </c>
      <c r="M35" s="32">
        <f>[1]属性投放!AZ36</f>
        <v>3501</v>
      </c>
      <c r="N35" s="32">
        <f>[1]属性投放!BA36</f>
        <v>1700</v>
      </c>
      <c r="O35" s="32">
        <f>[1]属性投放!BB36</f>
        <v>26130</v>
      </c>
      <c r="P35" s="32">
        <f>[1]属性投放!BC36</f>
        <v>20</v>
      </c>
      <c r="Q35" s="32">
        <f>[1]属性投放!BD36</f>
        <v>10</v>
      </c>
      <c r="R35" s="32">
        <f>[1]属性投放!BE36</f>
        <v>180</v>
      </c>
      <c r="S35" s="32">
        <f>[1]属性投放!BK36</f>
        <v>150</v>
      </c>
      <c r="T35" s="32">
        <f>[1]属性投放!BL36</f>
        <v>75</v>
      </c>
      <c r="U35" s="32">
        <f>[1]属性投放!BM36</f>
        <v>1350</v>
      </c>
      <c r="V35" s="32">
        <f>[1]属性投放!BN36</f>
        <v>3</v>
      </c>
      <c r="W35" s="32">
        <f>[1]属性投放!BQ36</f>
        <v>240</v>
      </c>
      <c r="X35" s="32">
        <f>[1]属性投放!BR36</f>
        <v>120</v>
      </c>
      <c r="Y35" s="32">
        <f>[1]属性投放!BS36</f>
        <v>2160</v>
      </c>
      <c r="Z35" s="32">
        <f>[1]属性投放!BT36</f>
        <v>4351</v>
      </c>
      <c r="AA35" s="32">
        <f>[1]属性投放!BU36</f>
        <v>2125</v>
      </c>
      <c r="AB35" s="32">
        <f>[1]属性投放!BV36</f>
        <v>33780</v>
      </c>
      <c r="AC35" s="32">
        <f>[1]属性投放!BY36</f>
        <v>850</v>
      </c>
      <c r="AD35" s="32">
        <f>[1]属性投放!BZ36</f>
        <v>425</v>
      </c>
      <c r="AE35" s="32">
        <f>[1]属性投放!CA36</f>
        <v>7650</v>
      </c>
      <c r="AG35" s="32">
        <f>[1]属性投放!DF36</f>
        <v>2840</v>
      </c>
      <c r="AH35" s="32">
        <f>[1]属性投放!DG36</f>
        <v>1358</v>
      </c>
      <c r="AI35" s="32">
        <f>[1]属性投放!DH36</f>
        <v>20460</v>
      </c>
      <c r="AJ35" s="32">
        <f>[1]属性投放!DI36</f>
        <v>262</v>
      </c>
      <c r="AK35" s="32">
        <f>[1]属性投放!DJ36</f>
        <v>131</v>
      </c>
      <c r="AL35" s="32">
        <f>[1]属性投放!DK36</f>
        <v>2354</v>
      </c>
      <c r="AM35" s="32">
        <f>[1]属性投放!DL36</f>
        <v>92</v>
      </c>
      <c r="AN35" s="32">
        <f>[1]属性投放!DM36</f>
        <v>46</v>
      </c>
      <c r="AO35" s="32">
        <f>[1]属性投放!DN36</f>
        <v>824</v>
      </c>
      <c r="AP35" s="32">
        <f>[1]属性投放!DO36</f>
        <v>0</v>
      </c>
      <c r="AQ35" s="32">
        <f>[1]属性投放!DP36</f>
        <v>0</v>
      </c>
      <c r="AR35" s="32">
        <f>[1]属性投放!DQ36</f>
        <v>0</v>
      </c>
      <c r="AS35" s="32">
        <f>[1]属性投放!DR36</f>
        <v>3102</v>
      </c>
      <c r="AT35" s="32">
        <f>[1]属性投放!DS36</f>
        <v>1489</v>
      </c>
      <c r="AU35" s="32">
        <f>[1]属性投放!DT36</f>
        <v>22814</v>
      </c>
      <c r="AW35" s="33">
        <v>2</v>
      </c>
      <c r="AX35" s="33">
        <v>31</v>
      </c>
      <c r="AY35" s="34">
        <f>INDEX($CF$5:$CF$56,数据母表!AX35)</f>
        <v>14</v>
      </c>
      <c r="AZ35" s="33">
        <f>[2]卡牌消耗!AB35</f>
        <v>0</v>
      </c>
      <c r="BA35" s="33">
        <f>[2]卡牌消耗!AC35</f>
        <v>0</v>
      </c>
      <c r="BB35" s="33">
        <f>[2]卡牌消耗!AD35</f>
        <v>0</v>
      </c>
      <c r="BC35" s="33">
        <f>[2]卡牌消耗!AE35</f>
        <v>20</v>
      </c>
      <c r="BD35" s="33">
        <f>[2]卡牌消耗!AF35</f>
        <v>0</v>
      </c>
      <c r="BE35" s="33">
        <f>[2]卡牌消耗!AG35</f>
        <v>0</v>
      </c>
      <c r="BF35" s="33">
        <f>[2]卡牌消耗!AH35</f>
        <v>6200</v>
      </c>
      <c r="BI35" s="33">
        <v>3</v>
      </c>
      <c r="BJ35" s="33">
        <v>11</v>
      </c>
      <c r="BK35" s="13">
        <f>[2]卡牌消耗!BD35</f>
        <v>0</v>
      </c>
      <c r="BL35" s="13">
        <f>[2]卡牌消耗!BE35</f>
        <v>92</v>
      </c>
      <c r="BM35" s="13">
        <f>[2]卡牌消耗!BF35</f>
        <v>0</v>
      </c>
      <c r="BN35" s="13">
        <f>[2]卡牌消耗!BG35</f>
        <v>0</v>
      </c>
      <c r="BO35" s="13">
        <f>[2]卡牌消耗!BH35</f>
        <v>19000</v>
      </c>
      <c r="BS35" s="14"/>
      <c r="BT35" s="14"/>
      <c r="BU35" s="14"/>
      <c r="BV35" s="14"/>
      <c r="BW35" s="14"/>
      <c r="BX35" s="14"/>
      <c r="CE35" s="32">
        <v>31</v>
      </c>
      <c r="CF35" s="32">
        <f>[1]属性投放!$AM37</f>
        <v>14</v>
      </c>
      <c r="CG35" s="33">
        <f>[1]属性投放!$AO37</f>
        <v>95</v>
      </c>
      <c r="CL35" s="34">
        <v>31</v>
      </c>
      <c r="CM35" s="34">
        <v>2</v>
      </c>
      <c r="CN35" s="13">
        <f>[2]卡牌消耗!DA35</f>
        <v>6200</v>
      </c>
      <c r="CO35" s="13">
        <f t="shared" si="1"/>
        <v>2480</v>
      </c>
      <c r="CR35" s="34">
        <v>9</v>
      </c>
      <c r="CS35" s="34">
        <v>3</v>
      </c>
      <c r="CT35" s="13">
        <f>[2]装备!U14</f>
        <v>250</v>
      </c>
      <c r="CU35" s="13">
        <f t="shared" si="2"/>
        <v>2500</v>
      </c>
      <c r="CV35" s="13">
        <f>ROUND(INDEX([1]装备!M$6:M$17,$CR35)*INDEX([1]装备!$BR$6:$BR$9,$CS35),0)</f>
        <v>2491</v>
      </c>
      <c r="CW35" s="13">
        <f>ROUND(INDEX([1]装备!N$6:N$17,$CR35)*INDEX([1]装备!$BR$6:$BR$9,$CS35),0)</f>
        <v>1250</v>
      </c>
      <c r="CX35" s="13">
        <f>ROUND(INDEX([1]装备!O$6:O$17,$CR35)*INDEX([1]装备!$BR$6:$BR$9,$CS35),0)</f>
        <v>23515</v>
      </c>
      <c r="CY35" s="13">
        <f>ROUND(INDEX([1]装备!S$6:S$17,$CR35)*INDEX([1]装备!$BR$6:$BR$9,$CS35),0)</f>
        <v>126</v>
      </c>
      <c r="CZ35" s="13">
        <f>ROUND(INDEX([1]装备!T$6:T$17,$CR35)*INDEX([1]装备!$BR$6:$BR$9,$CS35),0)</f>
        <v>63</v>
      </c>
      <c r="DA35" s="13">
        <f>ROUND(INDEX([1]装备!U$6:U$17,$CR35)*INDEX([1]装备!$BR$6:$BR$9,$CS35),0)</f>
        <v>1192</v>
      </c>
      <c r="DB35" s="13">
        <v>0</v>
      </c>
      <c r="DC35" s="13">
        <v>0</v>
      </c>
      <c r="DD35" s="13">
        <v>0</v>
      </c>
      <c r="DH35" s="33">
        <v>31</v>
      </c>
      <c r="DI35" s="33">
        <f>[2]装备!AM36*8</f>
        <v>2240</v>
      </c>
      <c r="DJ35" s="33">
        <f>[2]装备!AN36*8</f>
        <v>3560</v>
      </c>
      <c r="DK35" s="33">
        <f>[2]装备!AO36*8</f>
        <v>4440</v>
      </c>
      <c r="DL35" s="33">
        <f>[2]装备!AP36*8</f>
        <v>5320</v>
      </c>
      <c r="DO35" s="13">
        <v>31</v>
      </c>
      <c r="DP35" s="13">
        <v>1</v>
      </c>
      <c r="DQ35" s="13">
        <f t="shared" si="3"/>
        <v>2240</v>
      </c>
    </row>
    <row r="36" spans="10:121" ht="16.5" x14ac:dyDescent="0.2">
      <c r="J36" s="32">
        <v>32</v>
      </c>
      <c r="K36" s="32">
        <v>3</v>
      </c>
      <c r="L36" s="32">
        <v>12</v>
      </c>
      <c r="M36" s="32">
        <f>[1]属性投放!AZ37</f>
        <v>4351</v>
      </c>
      <c r="N36" s="32">
        <f>[1]属性投放!BA37</f>
        <v>2125</v>
      </c>
      <c r="O36" s="32">
        <f>[1]属性投放!BB37</f>
        <v>33780</v>
      </c>
      <c r="P36" s="32">
        <f>[1]属性投放!BC37</f>
        <v>20</v>
      </c>
      <c r="Q36" s="32">
        <f>[1]属性投放!BD37</f>
        <v>10</v>
      </c>
      <c r="R36" s="32">
        <f>[1]属性投放!BE37</f>
        <v>180</v>
      </c>
      <c r="S36" s="32">
        <f>[1]属性投放!BK37</f>
        <v>200</v>
      </c>
      <c r="T36" s="32">
        <f>[1]属性投放!BL37</f>
        <v>100</v>
      </c>
      <c r="U36" s="32">
        <f>[1]属性投放!BM37</f>
        <v>1800</v>
      </c>
      <c r="V36" s="32">
        <f>[1]属性投放!BN37</f>
        <v>3</v>
      </c>
      <c r="W36" s="32">
        <f>[1]属性投放!BQ37</f>
        <v>350</v>
      </c>
      <c r="X36" s="32">
        <f>[1]属性投放!BR37</f>
        <v>175</v>
      </c>
      <c r="Y36" s="32">
        <f>[1]属性投放!BS37</f>
        <v>3150</v>
      </c>
      <c r="Z36" s="32">
        <f>[1]属性投放!BT37</f>
        <v>5441</v>
      </c>
      <c r="AA36" s="32">
        <f>[1]属性投放!BU37</f>
        <v>2670</v>
      </c>
      <c r="AB36" s="32">
        <f>[1]属性投放!BV37</f>
        <v>43590</v>
      </c>
      <c r="AC36" s="32">
        <f>[1]属性投放!BY37</f>
        <v>1090</v>
      </c>
      <c r="AD36" s="32">
        <f>[1]属性投放!BZ37</f>
        <v>545</v>
      </c>
      <c r="AE36" s="32">
        <f>[1]属性投放!CA37</f>
        <v>9810</v>
      </c>
      <c r="AG36" s="32">
        <f>[1]属性投放!DF37</f>
        <v>3102</v>
      </c>
      <c r="AH36" s="32">
        <f>[1]属性投放!DG37</f>
        <v>1489</v>
      </c>
      <c r="AI36" s="32">
        <f>[1]属性投放!DH37</f>
        <v>22814</v>
      </c>
      <c r="AJ36" s="32">
        <f>[1]属性投放!DI37</f>
        <v>262</v>
      </c>
      <c r="AK36" s="32">
        <f>[1]属性投放!DJ37</f>
        <v>131</v>
      </c>
      <c r="AL36" s="32">
        <f>[1]属性投放!DK37</f>
        <v>2354</v>
      </c>
      <c r="AM36" s="32">
        <f>[1]属性投放!DL37</f>
        <v>92</v>
      </c>
      <c r="AN36" s="32">
        <f>[1]属性投放!DM37</f>
        <v>46</v>
      </c>
      <c r="AO36" s="32">
        <f>[1]属性投放!DN37</f>
        <v>824</v>
      </c>
      <c r="AP36" s="32">
        <f>[1]属性投放!DO37</f>
        <v>2300</v>
      </c>
      <c r="AQ36" s="32">
        <f>[1]属性投放!DP37</f>
        <v>1150</v>
      </c>
      <c r="AR36" s="32">
        <f>[1]属性投放!DQ37</f>
        <v>20600</v>
      </c>
      <c r="AS36" s="32">
        <f>[1]属性投放!DR37</f>
        <v>5664</v>
      </c>
      <c r="AT36" s="32">
        <f>[1]属性投放!DS37</f>
        <v>2770</v>
      </c>
      <c r="AU36" s="32">
        <f>[1]属性投放!DT37</f>
        <v>45768</v>
      </c>
      <c r="AW36" s="33">
        <v>2</v>
      </c>
      <c r="AX36" s="33">
        <v>32</v>
      </c>
      <c r="AY36" s="34">
        <f>INDEX($CF$5:$CF$56,数据母表!AX36)</f>
        <v>14</v>
      </c>
      <c r="AZ36" s="33">
        <f>[2]卡牌消耗!AB36</f>
        <v>0</v>
      </c>
      <c r="BA36" s="33">
        <f>[2]卡牌消耗!AC36</f>
        <v>0</v>
      </c>
      <c r="BB36" s="33">
        <f>[2]卡牌消耗!AD36</f>
        <v>0</v>
      </c>
      <c r="BC36" s="33">
        <f>[2]卡牌消耗!AE36</f>
        <v>20</v>
      </c>
      <c r="BD36" s="33">
        <f>[2]卡牌消耗!AF36</f>
        <v>0</v>
      </c>
      <c r="BE36" s="33">
        <f>[2]卡牌消耗!AG36</f>
        <v>1</v>
      </c>
      <c r="BF36" s="33">
        <f>[2]卡牌消耗!AH36</f>
        <v>8550</v>
      </c>
      <c r="BI36" s="33">
        <v>3</v>
      </c>
      <c r="BJ36" s="33">
        <v>12</v>
      </c>
      <c r="BK36" s="13">
        <f>[2]卡牌消耗!BD36</f>
        <v>0</v>
      </c>
      <c r="BL36" s="13">
        <f>[2]卡牌消耗!BE36</f>
        <v>118</v>
      </c>
      <c r="BM36" s="13">
        <f>[2]卡牌消耗!BF36</f>
        <v>0</v>
      </c>
      <c r="BN36" s="13">
        <f>[2]卡牌消耗!BG36</f>
        <v>0</v>
      </c>
      <c r="BO36" s="13">
        <f>[2]卡牌消耗!BH36</f>
        <v>25000</v>
      </c>
      <c r="BS36" s="14"/>
      <c r="BT36" s="14"/>
      <c r="BU36" s="14"/>
      <c r="BV36" s="14"/>
      <c r="BW36" s="14"/>
      <c r="BX36" s="14"/>
      <c r="CE36" s="32">
        <v>32</v>
      </c>
      <c r="CF36" s="32">
        <f>[1]属性投放!$AM38</f>
        <v>14</v>
      </c>
      <c r="CG36" s="33">
        <f>[1]属性投放!$AO38</f>
        <v>98</v>
      </c>
      <c r="CL36" s="34">
        <v>32</v>
      </c>
      <c r="CM36" s="34">
        <v>2</v>
      </c>
      <c r="CN36" s="13">
        <f>[2]卡牌消耗!DA36</f>
        <v>6500</v>
      </c>
      <c r="CO36" s="13">
        <f t="shared" si="1"/>
        <v>2600</v>
      </c>
      <c r="CR36" s="34">
        <v>10</v>
      </c>
      <c r="CS36" s="34">
        <v>3</v>
      </c>
      <c r="CT36" s="13">
        <f>[2]装备!U15</f>
        <v>300</v>
      </c>
      <c r="CU36" s="13">
        <f t="shared" si="2"/>
        <v>3000</v>
      </c>
      <c r="CV36" s="13">
        <f>ROUND(INDEX([1]装备!M$6:M$17,$CR36)*INDEX([1]装备!$BR$6:$BR$9,$CS36),0)</f>
        <v>2788</v>
      </c>
      <c r="CW36" s="13">
        <f>ROUND(INDEX([1]装备!N$6:N$17,$CR36)*INDEX([1]装备!$BR$6:$BR$9,$CS36),0)</f>
        <v>1398</v>
      </c>
      <c r="CX36" s="13">
        <f>ROUND(INDEX([1]装备!O$6:O$17,$CR36)*INDEX([1]装备!$BR$6:$BR$9,$CS36),0)</f>
        <v>26601</v>
      </c>
      <c r="CY36" s="13">
        <f>ROUND(INDEX([1]装备!S$6:S$17,$CR36)*INDEX([1]装备!$BR$6:$BR$9,$CS36),0)</f>
        <v>146</v>
      </c>
      <c r="CZ36" s="13">
        <f>ROUND(INDEX([1]装备!T$6:T$17,$CR36)*INDEX([1]装备!$BR$6:$BR$9,$CS36),0)</f>
        <v>73</v>
      </c>
      <c r="DA36" s="13">
        <f>ROUND(INDEX([1]装备!U$6:U$17,$CR36)*INDEX([1]装备!$BR$6:$BR$9,$CS36),0)</f>
        <v>1394</v>
      </c>
      <c r="DB36" s="13">
        <v>0</v>
      </c>
      <c r="DC36" s="13">
        <v>0</v>
      </c>
      <c r="DD36" s="13">
        <v>0</v>
      </c>
      <c r="DH36" s="33">
        <v>32</v>
      </c>
      <c r="DI36" s="33">
        <f>[2]装备!AM37*8</f>
        <v>2400</v>
      </c>
      <c r="DJ36" s="33">
        <f>[2]装备!AN37*8</f>
        <v>3800</v>
      </c>
      <c r="DK36" s="33">
        <f>[2]装备!AO37*8</f>
        <v>4760</v>
      </c>
      <c r="DL36" s="33">
        <f>[2]装备!AP37*8</f>
        <v>5720</v>
      </c>
      <c r="DO36" s="13">
        <v>32</v>
      </c>
      <c r="DP36" s="13">
        <v>1</v>
      </c>
      <c r="DQ36" s="13">
        <f t="shared" si="3"/>
        <v>2400</v>
      </c>
    </row>
    <row r="37" spans="10:121" ht="16.5" x14ac:dyDescent="0.2">
      <c r="J37" s="32">
        <v>33</v>
      </c>
      <c r="K37" s="32">
        <v>3</v>
      </c>
      <c r="L37" s="32">
        <v>13</v>
      </c>
      <c r="M37" s="32">
        <f>[1]属性投放!AZ38</f>
        <v>5441</v>
      </c>
      <c r="N37" s="32">
        <f>[1]属性投放!BA38</f>
        <v>2670</v>
      </c>
      <c r="O37" s="32">
        <f>[1]属性投放!BB38</f>
        <v>43590</v>
      </c>
      <c r="P37" s="32">
        <f>[1]属性投放!BC38</f>
        <v>25</v>
      </c>
      <c r="Q37" s="32">
        <f>[1]属性投放!BD38</f>
        <v>13</v>
      </c>
      <c r="R37" s="32">
        <f>[1]属性投放!BE38</f>
        <v>250</v>
      </c>
      <c r="S37" s="32">
        <f>[1]属性投放!BK38</f>
        <v>250</v>
      </c>
      <c r="T37" s="32">
        <f>[1]属性投放!BL38</f>
        <v>125</v>
      </c>
      <c r="U37" s="32">
        <f>[1]属性投放!BM38</f>
        <v>2500</v>
      </c>
      <c r="V37" s="32">
        <f>[1]属性投放!BN38</f>
        <v>3</v>
      </c>
      <c r="W37" s="32">
        <f>[1]属性投放!BQ38</f>
        <v>400</v>
      </c>
      <c r="X37" s="32">
        <f>[1]属性投放!BR38</f>
        <v>200</v>
      </c>
      <c r="Y37" s="32">
        <f>[1]属性投放!BS38</f>
        <v>4000</v>
      </c>
      <c r="Z37" s="32">
        <f>[1]属性投放!BT38</f>
        <v>6791</v>
      </c>
      <c r="AA37" s="32">
        <f>[1]属性投放!BU38</f>
        <v>3349</v>
      </c>
      <c r="AB37" s="32">
        <f>[1]属性投放!BV38</f>
        <v>57090</v>
      </c>
      <c r="AC37" s="32">
        <f>[1]属性投放!BY38</f>
        <v>1350</v>
      </c>
      <c r="AD37" s="32">
        <f>[1]属性投放!BZ38</f>
        <v>679</v>
      </c>
      <c r="AE37" s="32">
        <f>[1]属性投放!CA38</f>
        <v>13500</v>
      </c>
      <c r="AG37" s="32">
        <f>[1]属性投放!DF38</f>
        <v>5664</v>
      </c>
      <c r="AH37" s="32">
        <f>[1]属性投放!DG38</f>
        <v>2770</v>
      </c>
      <c r="AI37" s="32">
        <f>[1]属性投放!DH38</f>
        <v>45768</v>
      </c>
      <c r="AJ37" s="32">
        <f>[1]属性投放!DI38</f>
        <v>503</v>
      </c>
      <c r="AK37" s="32">
        <f>[1]属性投放!DJ38</f>
        <v>252</v>
      </c>
      <c r="AL37" s="32">
        <f>[1]属性投放!DK38</f>
        <v>5025</v>
      </c>
      <c r="AM37" s="32">
        <f>[1]属性投放!DL38</f>
        <v>176</v>
      </c>
      <c r="AN37" s="32">
        <f>[1]属性投放!DM38</f>
        <v>88</v>
      </c>
      <c r="AO37" s="32">
        <f>[1]属性投放!DN38</f>
        <v>1759</v>
      </c>
      <c r="AP37" s="32">
        <f>[1]属性投放!DO38</f>
        <v>0</v>
      </c>
      <c r="AQ37" s="32">
        <f>[1]属性投放!DP38</f>
        <v>0</v>
      </c>
      <c r="AR37" s="32">
        <f>[1]属性投放!DQ38</f>
        <v>0</v>
      </c>
      <c r="AS37" s="32">
        <f>[1]属性投放!DR38</f>
        <v>6167</v>
      </c>
      <c r="AT37" s="32">
        <f>[1]属性投放!DS38</f>
        <v>3022</v>
      </c>
      <c r="AU37" s="32">
        <f>[1]属性投放!DT38</f>
        <v>50793</v>
      </c>
      <c r="AW37" s="33">
        <v>2</v>
      </c>
      <c r="AX37" s="33">
        <v>33</v>
      </c>
      <c r="AY37" s="34">
        <f>INDEX($CF$5:$CF$56,数据母表!AX37)</f>
        <v>14</v>
      </c>
      <c r="AZ37" s="33">
        <f>[2]卡牌消耗!AB37</f>
        <v>0</v>
      </c>
      <c r="BA37" s="33">
        <f>[2]卡牌消耗!AC37</f>
        <v>0</v>
      </c>
      <c r="BB37" s="33">
        <f>[2]卡牌消耗!AD37</f>
        <v>0</v>
      </c>
      <c r="BC37" s="33">
        <f>[2]卡牌消耗!AE37</f>
        <v>20</v>
      </c>
      <c r="BD37" s="33">
        <f>[2]卡牌消耗!AF37</f>
        <v>0</v>
      </c>
      <c r="BE37" s="33">
        <f>[2]卡牌消耗!AG37</f>
        <v>1</v>
      </c>
      <c r="BF37" s="33">
        <f>[2]卡牌消耗!AH37</f>
        <v>8550</v>
      </c>
      <c r="BI37" s="33">
        <v>3</v>
      </c>
      <c r="BJ37" s="33">
        <v>13</v>
      </c>
      <c r="BK37" s="13">
        <f>[2]卡牌消耗!BD37</f>
        <v>0</v>
      </c>
      <c r="BL37" s="13">
        <f>[2]卡牌消耗!BE37</f>
        <v>0</v>
      </c>
      <c r="BM37" s="13">
        <f>[2]卡牌消耗!BF37</f>
        <v>38</v>
      </c>
      <c r="BN37" s="13">
        <f>[2]卡牌消耗!BG37</f>
        <v>0</v>
      </c>
      <c r="BO37" s="13">
        <f>[2]卡牌消耗!BH37</f>
        <v>33500</v>
      </c>
      <c r="BS37" s="14"/>
      <c r="BT37" s="14"/>
      <c r="BU37" s="14"/>
      <c r="BV37" s="14"/>
      <c r="BW37" s="14"/>
      <c r="BX37" s="14"/>
      <c r="CE37" s="32">
        <v>33</v>
      </c>
      <c r="CF37" s="32">
        <f>[1]属性投放!$AM39</f>
        <v>14</v>
      </c>
      <c r="CG37" s="33">
        <f>[1]属性投放!$AO39</f>
        <v>100</v>
      </c>
      <c r="CL37" s="34">
        <v>33</v>
      </c>
      <c r="CM37" s="34">
        <v>2</v>
      </c>
      <c r="CN37" s="13">
        <f>[2]卡牌消耗!DA37</f>
        <v>6800</v>
      </c>
      <c r="CO37" s="13">
        <f t="shared" si="1"/>
        <v>2720</v>
      </c>
      <c r="CR37" s="34">
        <v>11</v>
      </c>
      <c r="CS37" s="34">
        <v>3</v>
      </c>
      <c r="CT37" s="13">
        <f>[2]装备!U16</f>
        <v>400</v>
      </c>
      <c r="CU37" s="13">
        <f t="shared" si="2"/>
        <v>4000</v>
      </c>
      <c r="CV37" s="13">
        <f>ROUND(INDEX([1]装备!M$6:M$17,$CR37)*INDEX([1]装备!$BR$6:$BR$9,$CS37),0)</f>
        <v>2856</v>
      </c>
      <c r="CW37" s="13">
        <f>ROUND(INDEX([1]装备!N$6:N$17,$CR37)*INDEX([1]装备!$BR$6:$BR$9,$CS37),0)</f>
        <v>1432</v>
      </c>
      <c r="CX37" s="13">
        <f>ROUND(INDEX([1]装备!O$6:O$17,$CR37)*INDEX([1]装备!$BR$6:$BR$9,$CS37),0)</f>
        <v>27481</v>
      </c>
      <c r="CY37" s="13">
        <f>ROUND(INDEX([1]装备!S$6:S$17,$CR37)*INDEX([1]装备!$BR$6:$BR$9,$CS37),0)</f>
        <v>171</v>
      </c>
      <c r="CZ37" s="13">
        <f>ROUND(INDEX([1]装备!T$6:T$17,$CR37)*INDEX([1]装备!$BR$6:$BR$9,$CS37),0)</f>
        <v>86</v>
      </c>
      <c r="DA37" s="13">
        <f>ROUND(INDEX([1]装备!U$6:U$17,$CR37)*INDEX([1]装备!$BR$6:$BR$9,$CS37),0)</f>
        <v>1649</v>
      </c>
      <c r="DB37" s="13">
        <v>0</v>
      </c>
      <c r="DC37" s="13">
        <v>0</v>
      </c>
      <c r="DD37" s="13">
        <v>0</v>
      </c>
      <c r="DH37" s="33">
        <v>33</v>
      </c>
      <c r="DI37" s="33">
        <f>[2]装备!AM38*8</f>
        <v>2520</v>
      </c>
      <c r="DJ37" s="33">
        <f>[2]装备!AN38*8</f>
        <v>4040</v>
      </c>
      <c r="DK37" s="33">
        <f>[2]装备!AO38*8</f>
        <v>5080</v>
      </c>
      <c r="DL37" s="33">
        <f>[2]装备!AP38*8</f>
        <v>6080</v>
      </c>
      <c r="DO37" s="13">
        <v>33</v>
      </c>
      <c r="DP37" s="13">
        <v>1</v>
      </c>
      <c r="DQ37" s="13">
        <f t="shared" si="3"/>
        <v>2520</v>
      </c>
    </row>
    <row r="38" spans="10:121" ht="16.5" x14ac:dyDescent="0.2">
      <c r="J38" s="32">
        <v>34</v>
      </c>
      <c r="K38" s="32">
        <v>3</v>
      </c>
      <c r="L38" s="32">
        <v>14</v>
      </c>
      <c r="M38" s="32">
        <f>[1]属性投放!AZ39</f>
        <v>6791</v>
      </c>
      <c r="N38" s="32">
        <f>[1]属性投放!BA39</f>
        <v>3349</v>
      </c>
      <c r="O38" s="32">
        <f>[1]属性投放!BB39</f>
        <v>57090</v>
      </c>
      <c r="P38" s="32">
        <f>[1]属性投放!BC39</f>
        <v>25</v>
      </c>
      <c r="Q38" s="32">
        <f>[1]属性投放!BD39</f>
        <v>13</v>
      </c>
      <c r="R38" s="32">
        <f>[1]属性投放!BE39</f>
        <v>250</v>
      </c>
      <c r="S38" s="32">
        <f>[1]属性投放!BK39</f>
        <v>300</v>
      </c>
      <c r="T38" s="32">
        <f>[1]属性投放!BL39</f>
        <v>150</v>
      </c>
      <c r="U38" s="32">
        <f>[1]属性投放!BM39</f>
        <v>3000</v>
      </c>
      <c r="V38" s="32">
        <f>[1]属性投放!BN39</f>
        <v>3</v>
      </c>
      <c r="W38" s="32">
        <f>[1]属性投放!BQ39</f>
        <v>450</v>
      </c>
      <c r="X38" s="32">
        <f>[1]属性投放!BR39</f>
        <v>225</v>
      </c>
      <c r="Y38" s="32">
        <f>[1]属性投放!BS39</f>
        <v>4500</v>
      </c>
      <c r="Z38" s="32">
        <f>[1]属性投放!BT39</f>
        <v>8316</v>
      </c>
      <c r="AA38" s="32">
        <f>[1]属性投放!BU39</f>
        <v>4115</v>
      </c>
      <c r="AB38" s="32">
        <f>[1]属性投放!BV39</f>
        <v>72340</v>
      </c>
      <c r="AC38" s="32">
        <f>[1]属性投放!BY39</f>
        <v>1525</v>
      </c>
      <c r="AD38" s="32">
        <f>[1]属性投放!BZ39</f>
        <v>766</v>
      </c>
      <c r="AE38" s="32">
        <f>[1]属性投放!CA39</f>
        <v>15250</v>
      </c>
      <c r="AG38" s="32">
        <f>[1]属性投放!DF39</f>
        <v>6167</v>
      </c>
      <c r="AH38" s="32">
        <f>[1]属性投放!DG39</f>
        <v>3022</v>
      </c>
      <c r="AI38" s="32">
        <f>[1]属性投放!DH39</f>
        <v>50793</v>
      </c>
      <c r="AJ38" s="32">
        <f>[1]属性投放!DI39</f>
        <v>503</v>
      </c>
      <c r="AK38" s="32">
        <f>[1]属性投放!DJ39</f>
        <v>252</v>
      </c>
      <c r="AL38" s="32">
        <f>[1]属性投放!DK39</f>
        <v>5025</v>
      </c>
      <c r="AM38" s="32">
        <f>[1]属性投放!DL39</f>
        <v>176</v>
      </c>
      <c r="AN38" s="32">
        <f>[1]属性投放!DM39</f>
        <v>88</v>
      </c>
      <c r="AO38" s="32">
        <f>[1]属性投放!DN39</f>
        <v>1759</v>
      </c>
      <c r="AP38" s="32">
        <f>[1]属性投放!DO39</f>
        <v>0</v>
      </c>
      <c r="AQ38" s="32">
        <f>[1]属性投放!DP39</f>
        <v>0</v>
      </c>
      <c r="AR38" s="32">
        <f>[1]属性投放!DQ39</f>
        <v>0</v>
      </c>
      <c r="AS38" s="32">
        <f>[1]属性投放!DR39</f>
        <v>6670</v>
      </c>
      <c r="AT38" s="32">
        <f>[1]属性投放!DS39</f>
        <v>3274</v>
      </c>
      <c r="AU38" s="32">
        <f>[1]属性投放!DT39</f>
        <v>55818</v>
      </c>
      <c r="AW38" s="33">
        <v>2</v>
      </c>
      <c r="AX38" s="33">
        <v>34</v>
      </c>
      <c r="AY38" s="34">
        <f>INDEX($CF$5:$CF$56,数据母表!AX38)</f>
        <v>15</v>
      </c>
      <c r="AZ38" s="33">
        <f>[2]卡牌消耗!AB38</f>
        <v>0</v>
      </c>
      <c r="BA38" s="33">
        <f>[2]卡牌消耗!AC38</f>
        <v>0</v>
      </c>
      <c r="BB38" s="33">
        <f>[2]卡牌消耗!AD38</f>
        <v>0</v>
      </c>
      <c r="BC38" s="33">
        <f>[2]卡牌消耗!AE38</f>
        <v>25</v>
      </c>
      <c r="BD38" s="33">
        <f>[2]卡牌消耗!AF38</f>
        <v>0</v>
      </c>
      <c r="BE38" s="33">
        <f>[2]卡牌消耗!AG38</f>
        <v>1</v>
      </c>
      <c r="BF38" s="33">
        <f>[2]卡牌消耗!AH38</f>
        <v>8550</v>
      </c>
      <c r="BI38" s="33">
        <v>3</v>
      </c>
      <c r="BJ38" s="33">
        <v>14</v>
      </c>
      <c r="BK38" s="13">
        <f>[2]卡牌消耗!BD38</f>
        <v>0</v>
      </c>
      <c r="BL38" s="13">
        <f>[2]卡牌消耗!BE38</f>
        <v>0</v>
      </c>
      <c r="BM38" s="13">
        <f>[2]卡牌消耗!BF38</f>
        <v>53</v>
      </c>
      <c r="BN38" s="13">
        <f>[2]卡牌消耗!BG38</f>
        <v>0</v>
      </c>
      <c r="BO38" s="13">
        <f>[2]卡牌消耗!BH38</f>
        <v>33500</v>
      </c>
      <c r="BS38" s="14"/>
      <c r="BT38" s="14"/>
      <c r="BU38" s="14"/>
      <c r="BV38" s="14"/>
      <c r="BW38" s="14"/>
      <c r="BX38" s="14"/>
      <c r="CE38" s="32">
        <v>34</v>
      </c>
      <c r="CF38" s="32">
        <f>[1]属性投放!$AM40</f>
        <v>15</v>
      </c>
      <c r="CG38" s="33">
        <f>[1]属性投放!$AO40</f>
        <v>103</v>
      </c>
      <c r="CL38" s="34">
        <v>34</v>
      </c>
      <c r="CM38" s="34">
        <v>2</v>
      </c>
      <c r="CN38" s="13">
        <f>[2]卡牌消耗!DA38</f>
        <v>7100</v>
      </c>
      <c r="CO38" s="13">
        <f t="shared" si="1"/>
        <v>2840</v>
      </c>
      <c r="CR38" s="34">
        <v>1</v>
      </c>
      <c r="CS38" s="34">
        <v>4</v>
      </c>
      <c r="CT38" s="13">
        <f>[2]装备!V6</f>
        <v>50</v>
      </c>
      <c r="CU38" s="13">
        <f t="shared" si="2"/>
        <v>500</v>
      </c>
      <c r="CV38" s="13">
        <f>ROUND(INDEX([1]装备!M$6:M$17,$CR38)*INDEX([1]装备!$BR$6:$BR$9,$CS38),0)</f>
        <v>105</v>
      </c>
      <c r="CW38" s="13">
        <f>ROUND(INDEX([1]装备!N$6:N$17,$CR38)*INDEX([1]装备!$BR$6:$BR$9,$CS38),0)</f>
        <v>55</v>
      </c>
      <c r="CX38" s="13">
        <f>ROUND(INDEX([1]装备!O$6:O$17,$CR38)*INDEX([1]装备!$BR$6:$BR$9,$CS38),0)</f>
        <v>645</v>
      </c>
      <c r="CY38" s="13">
        <f>ROUND(INDEX([1]装备!S$6:S$17,$CR38)*INDEX([1]装备!$BR$6:$BR$9,$CS38),0)</f>
        <v>17</v>
      </c>
      <c r="CZ38" s="13">
        <f>ROUND(INDEX([1]装备!T$6:T$17,$CR38)*INDEX([1]装备!$BR$6:$BR$9,$CS38),0)</f>
        <v>9</v>
      </c>
      <c r="DA38" s="13">
        <f>ROUND(INDEX([1]装备!U$6:U$17,$CR38)*INDEX([1]装备!$BR$6:$BR$9,$CS38),0)</f>
        <v>100</v>
      </c>
      <c r="DB38" s="13">
        <v>0</v>
      </c>
      <c r="DC38" s="13">
        <v>0</v>
      </c>
      <c r="DD38" s="13">
        <v>0</v>
      </c>
      <c r="DH38" s="33">
        <v>34</v>
      </c>
      <c r="DI38" s="33">
        <f>[2]装备!AM39*8</f>
        <v>2680</v>
      </c>
      <c r="DJ38" s="33">
        <f>[2]装备!AN39*8</f>
        <v>4320</v>
      </c>
      <c r="DK38" s="33">
        <f>[2]装备!AO39*8</f>
        <v>5400</v>
      </c>
      <c r="DL38" s="33">
        <f>[2]装备!AP39*8</f>
        <v>6480</v>
      </c>
      <c r="DO38" s="13">
        <v>34</v>
      </c>
      <c r="DP38" s="13">
        <v>1</v>
      </c>
      <c r="DQ38" s="13">
        <f t="shared" si="3"/>
        <v>2680</v>
      </c>
    </row>
    <row r="39" spans="10:121" ht="16.5" x14ac:dyDescent="0.2">
      <c r="J39" s="32">
        <v>35</v>
      </c>
      <c r="K39" s="32">
        <v>3</v>
      </c>
      <c r="L39" s="32">
        <v>15</v>
      </c>
      <c r="M39" s="32">
        <f>[1]属性投放!AZ40</f>
        <v>8316</v>
      </c>
      <c r="N39" s="32">
        <f>[1]属性投放!BA40</f>
        <v>4115</v>
      </c>
      <c r="O39" s="32">
        <f>[1]属性投放!BB40</f>
        <v>72340</v>
      </c>
      <c r="P39" s="32">
        <f>[1]属性投放!BC40</f>
        <v>25</v>
      </c>
      <c r="Q39" s="32">
        <f>[1]属性投放!BD40</f>
        <v>13</v>
      </c>
      <c r="R39" s="32">
        <f>[1]属性投放!BE40</f>
        <v>250</v>
      </c>
      <c r="S39" s="32">
        <f>[1]属性投放!BK40</f>
        <v>400</v>
      </c>
      <c r="T39" s="32">
        <f>[1]属性投放!BL40</f>
        <v>200</v>
      </c>
      <c r="U39" s="32">
        <f>[1]属性投放!BM40</f>
        <v>4000</v>
      </c>
      <c r="V39" s="32">
        <f>[1]属性投放!BN40</f>
        <v>3</v>
      </c>
      <c r="W39" s="32">
        <f>[1]属性投放!BQ40</f>
        <v>750</v>
      </c>
      <c r="X39" s="32">
        <f>[1]属性投放!BR40</f>
        <v>375</v>
      </c>
      <c r="Y39" s="32">
        <f>[1]属性投放!BS40</f>
        <v>7500</v>
      </c>
      <c r="Z39" s="32">
        <f>[1]属性投放!BT40</f>
        <v>10466</v>
      </c>
      <c r="AA39" s="32">
        <f>[1]属性投放!BU40</f>
        <v>5194</v>
      </c>
      <c r="AB39" s="32">
        <f>[1]属性投放!BV40</f>
        <v>93840</v>
      </c>
      <c r="AC39" s="32">
        <f>[1]属性投放!BY40</f>
        <v>2150</v>
      </c>
      <c r="AD39" s="32">
        <f>[1]属性投放!BZ40</f>
        <v>1079</v>
      </c>
      <c r="AE39" s="32">
        <f>[1]属性投放!CA40</f>
        <v>21500</v>
      </c>
      <c r="AG39" s="32">
        <f>[1]属性投放!DF40</f>
        <v>6670</v>
      </c>
      <c r="AH39" s="32">
        <f>[1]属性投放!DG40</f>
        <v>3274</v>
      </c>
      <c r="AI39" s="32">
        <f>[1]属性投放!DH40</f>
        <v>55818</v>
      </c>
      <c r="AJ39" s="32">
        <f>[1]属性投放!DI40</f>
        <v>503</v>
      </c>
      <c r="AK39" s="32">
        <f>[1]属性投放!DJ40</f>
        <v>252</v>
      </c>
      <c r="AL39" s="32">
        <f>[1]属性投放!DK40</f>
        <v>5025</v>
      </c>
      <c r="AM39" s="32">
        <f>[1]属性投放!DL40</f>
        <v>176</v>
      </c>
      <c r="AN39" s="32">
        <f>[1]属性投放!DM40</f>
        <v>88</v>
      </c>
      <c r="AO39" s="32">
        <f>[1]属性投放!DN40</f>
        <v>1759</v>
      </c>
      <c r="AP39" s="32">
        <f>[1]属性投放!DO40</f>
        <v>4400</v>
      </c>
      <c r="AQ39" s="32">
        <f>[1]属性投放!DP40</f>
        <v>2200</v>
      </c>
      <c r="AR39" s="32">
        <f>[1]属性投放!DQ40</f>
        <v>43975</v>
      </c>
      <c r="AS39" s="32">
        <f>[1]属性投放!DR40</f>
        <v>11573</v>
      </c>
      <c r="AT39" s="32">
        <f>[1]属性投放!DS40</f>
        <v>5726</v>
      </c>
      <c r="AU39" s="32">
        <f>[1]属性投放!DT40</f>
        <v>104818</v>
      </c>
      <c r="AW39" s="33">
        <v>2</v>
      </c>
      <c r="AX39" s="33">
        <v>35</v>
      </c>
      <c r="AY39" s="34">
        <f>INDEX($CF$5:$CF$56,数据母表!AX39)</f>
        <v>15</v>
      </c>
      <c r="AZ39" s="33">
        <f>[2]卡牌消耗!AB39</f>
        <v>0</v>
      </c>
      <c r="BA39" s="33">
        <f>[2]卡牌消耗!AC39</f>
        <v>0</v>
      </c>
      <c r="BB39" s="33">
        <f>[2]卡牌消耗!AD39</f>
        <v>0</v>
      </c>
      <c r="BC39" s="33">
        <f>[2]卡牌消耗!AE39</f>
        <v>25</v>
      </c>
      <c r="BD39" s="33">
        <f>[2]卡牌消耗!AF39</f>
        <v>0</v>
      </c>
      <c r="BE39" s="33">
        <f>[2]卡牌消耗!AG39</f>
        <v>1</v>
      </c>
      <c r="BF39" s="33">
        <f>[2]卡牌消耗!AH39</f>
        <v>10900</v>
      </c>
      <c r="BI39" s="33">
        <v>3</v>
      </c>
      <c r="BJ39" s="33">
        <v>15</v>
      </c>
      <c r="BK39" s="13">
        <f>[2]卡牌消耗!BD39</f>
        <v>0</v>
      </c>
      <c r="BL39" s="13">
        <f>[2]卡牌消耗!BE39</f>
        <v>0</v>
      </c>
      <c r="BM39" s="13">
        <f>[2]卡牌消耗!BF39</f>
        <v>71</v>
      </c>
      <c r="BN39" s="13">
        <f>[2]卡牌消耗!BG39</f>
        <v>0</v>
      </c>
      <c r="BO39" s="13">
        <f>[2]卡牌消耗!BH39</f>
        <v>44500</v>
      </c>
      <c r="BS39" s="14"/>
      <c r="BT39" s="14"/>
      <c r="BU39" s="14"/>
      <c r="BV39" s="14"/>
      <c r="BW39" s="14"/>
      <c r="BX39" s="14"/>
      <c r="CE39" s="32">
        <v>35</v>
      </c>
      <c r="CF39" s="32">
        <f>[1]属性投放!$AM41</f>
        <v>15</v>
      </c>
      <c r="CG39" s="33">
        <f>[1]属性投放!$AO41</f>
        <v>105</v>
      </c>
      <c r="CL39" s="34">
        <v>35</v>
      </c>
      <c r="CM39" s="34">
        <v>2</v>
      </c>
      <c r="CN39" s="13">
        <f>[2]卡牌消耗!DA39</f>
        <v>6050</v>
      </c>
      <c r="CO39" s="13">
        <f t="shared" si="1"/>
        <v>2420</v>
      </c>
      <c r="CR39" s="34">
        <v>2</v>
      </c>
      <c r="CS39" s="34">
        <v>4</v>
      </c>
      <c r="CT39" s="13">
        <f>[2]装备!V7</f>
        <v>80</v>
      </c>
      <c r="CU39" s="13">
        <f t="shared" si="2"/>
        <v>800</v>
      </c>
      <c r="CV39" s="13">
        <f>ROUND(INDEX([1]装备!M$6:M$17,$CR39)*INDEX([1]装备!$BR$6:$BR$9,$CS39),0)</f>
        <v>260</v>
      </c>
      <c r="CW39" s="13">
        <f>ROUND(INDEX([1]装备!N$6:N$17,$CR39)*INDEX([1]装备!$BR$6:$BR$9,$CS39),0)</f>
        <v>135</v>
      </c>
      <c r="CX39" s="13">
        <f>ROUND(INDEX([1]装备!O$6:O$17,$CR39)*INDEX([1]装备!$BR$6:$BR$9,$CS39),0)</f>
        <v>1670</v>
      </c>
      <c r="CY39" s="13">
        <f>ROUND(INDEX([1]装备!S$6:S$17,$CR39)*INDEX([1]装备!$BR$6:$BR$9,$CS39),0)</f>
        <v>23</v>
      </c>
      <c r="CZ39" s="13">
        <f>ROUND(INDEX([1]装备!T$6:T$17,$CR39)*INDEX([1]装备!$BR$6:$BR$9,$CS39),0)</f>
        <v>12</v>
      </c>
      <c r="DA39" s="13">
        <f>ROUND(INDEX([1]装备!U$6:U$17,$CR39)*INDEX([1]装备!$BR$6:$BR$9,$CS39),0)</f>
        <v>143</v>
      </c>
      <c r="DB39" s="13">
        <v>0</v>
      </c>
      <c r="DC39" s="13">
        <v>0</v>
      </c>
      <c r="DD39" s="13">
        <v>0</v>
      </c>
      <c r="DH39" s="33">
        <v>35</v>
      </c>
      <c r="DI39" s="33">
        <f>[2]装备!AM40*8</f>
        <v>2840</v>
      </c>
      <c r="DJ39" s="33">
        <f>[2]装备!AN40*8</f>
        <v>4560</v>
      </c>
      <c r="DK39" s="33">
        <f>[2]装备!AO40*8</f>
        <v>5680</v>
      </c>
      <c r="DL39" s="33">
        <f>[2]装备!AP40*8</f>
        <v>6840</v>
      </c>
      <c r="DO39" s="13">
        <v>35</v>
      </c>
      <c r="DP39" s="13">
        <v>1</v>
      </c>
      <c r="DQ39" s="13">
        <f t="shared" si="3"/>
        <v>2840</v>
      </c>
    </row>
    <row r="40" spans="10:121" ht="16.5" x14ac:dyDescent="0.2">
      <c r="J40" s="32">
        <v>36</v>
      </c>
      <c r="K40" s="32">
        <v>3</v>
      </c>
      <c r="L40" s="32">
        <v>16</v>
      </c>
      <c r="M40" s="32">
        <f>[1]属性投放!AZ41</f>
        <v>10466</v>
      </c>
      <c r="N40" s="32">
        <f>[1]属性投放!BA41</f>
        <v>5194</v>
      </c>
      <c r="O40" s="32">
        <f>[1]属性投放!BB41</f>
        <v>93840</v>
      </c>
      <c r="P40" s="32">
        <f>[1]属性投放!BC41</f>
        <v>30</v>
      </c>
      <c r="Q40" s="32">
        <f>[1]属性投放!BD41</f>
        <v>15</v>
      </c>
      <c r="R40" s="32">
        <f>[1]属性投放!BE41</f>
        <v>300</v>
      </c>
      <c r="S40" s="32">
        <f>[1]属性投放!BK41</f>
        <v>500</v>
      </c>
      <c r="T40" s="32">
        <f>[1]属性投放!BL41</f>
        <v>250</v>
      </c>
      <c r="U40" s="32">
        <f>[1]属性投放!BM41</f>
        <v>5000</v>
      </c>
      <c r="V40" s="32">
        <f>[1]属性投放!BN41</f>
        <v>3</v>
      </c>
      <c r="W40" s="32">
        <f>[1]属性投放!BQ41</f>
        <v>800</v>
      </c>
      <c r="X40" s="32">
        <f>[1]属性投放!BR41</f>
        <v>400</v>
      </c>
      <c r="Y40" s="32">
        <f>[1]属性投放!BS41</f>
        <v>8000</v>
      </c>
      <c r="Z40" s="32">
        <f>[1]属性投放!BT41</f>
        <v>12976</v>
      </c>
      <c r="AA40" s="32">
        <f>[1]属性投放!BU41</f>
        <v>6449</v>
      </c>
      <c r="AB40" s="32">
        <f>[1]属性投放!BV41</f>
        <v>118940</v>
      </c>
      <c r="AC40" s="32">
        <f>[1]属性投放!BY41</f>
        <v>2510</v>
      </c>
      <c r="AD40" s="32">
        <f>[1]属性投放!BZ41</f>
        <v>1255</v>
      </c>
      <c r="AE40" s="32">
        <f>[1]属性投放!CA41</f>
        <v>25100</v>
      </c>
      <c r="AG40" s="32">
        <f>[1]属性投放!DF41</f>
        <v>11573</v>
      </c>
      <c r="AH40" s="32">
        <f>[1]属性投放!DG41</f>
        <v>5726</v>
      </c>
      <c r="AI40" s="32">
        <f>[1]属性投放!DH41</f>
        <v>104818</v>
      </c>
      <c r="AJ40" s="32">
        <f>[1]属性投放!DI41</f>
        <v>926</v>
      </c>
      <c r="AK40" s="32">
        <f>[1]属性投放!DJ41</f>
        <v>463</v>
      </c>
      <c r="AL40" s="32">
        <f>[1]属性投放!DK41</f>
        <v>9260</v>
      </c>
      <c r="AM40" s="32">
        <f>[1]属性投放!DL41</f>
        <v>259</v>
      </c>
      <c r="AN40" s="32">
        <f>[1]属性投放!DM41</f>
        <v>130</v>
      </c>
      <c r="AO40" s="32">
        <f>[1]属性投放!DN41</f>
        <v>2593</v>
      </c>
      <c r="AP40" s="32">
        <f>[1]属性投放!DO41</f>
        <v>0</v>
      </c>
      <c r="AQ40" s="32">
        <f>[1]属性投放!DP41</f>
        <v>0</v>
      </c>
      <c r="AR40" s="32">
        <f>[1]属性投放!DQ41</f>
        <v>0</v>
      </c>
      <c r="AS40" s="32">
        <f>[1]属性投放!DR41</f>
        <v>12499</v>
      </c>
      <c r="AT40" s="32">
        <f>[1]属性投放!DS41</f>
        <v>6189</v>
      </c>
      <c r="AU40" s="32">
        <f>[1]属性投放!DT41</f>
        <v>114078</v>
      </c>
      <c r="AW40" s="33">
        <v>2</v>
      </c>
      <c r="AX40" s="33">
        <v>36</v>
      </c>
      <c r="AY40" s="34">
        <f>INDEX($CF$5:$CF$56,数据母表!AX40)</f>
        <v>15</v>
      </c>
      <c r="AZ40" s="33">
        <f>[2]卡牌消耗!AB40</f>
        <v>0</v>
      </c>
      <c r="BA40" s="33">
        <f>[2]卡牌消耗!AC40</f>
        <v>0</v>
      </c>
      <c r="BB40" s="33">
        <f>[2]卡牌消耗!AD40</f>
        <v>0</v>
      </c>
      <c r="BC40" s="33">
        <f>[2]卡牌消耗!AE40</f>
        <v>25</v>
      </c>
      <c r="BD40" s="33">
        <f>[2]卡牌消耗!AF40</f>
        <v>0</v>
      </c>
      <c r="BE40" s="33">
        <f>[2]卡牌消耗!AG40</f>
        <v>1</v>
      </c>
      <c r="BF40" s="33">
        <f>[2]卡牌消耗!AH40</f>
        <v>10900</v>
      </c>
      <c r="BI40" s="33">
        <v>3</v>
      </c>
      <c r="BJ40" s="33">
        <v>16</v>
      </c>
      <c r="BK40" s="13">
        <f>[2]卡牌消耗!BD40</f>
        <v>0</v>
      </c>
      <c r="BL40" s="13">
        <f>[2]卡牌消耗!BE40</f>
        <v>0</v>
      </c>
      <c r="BM40" s="13">
        <f>[2]卡牌消耗!BF40</f>
        <v>92</v>
      </c>
      <c r="BN40" s="13">
        <f>[2]卡牌消耗!BG40</f>
        <v>0</v>
      </c>
      <c r="BO40" s="13">
        <f>[2]卡牌消耗!BH40</f>
        <v>80500</v>
      </c>
      <c r="BS40" s="14"/>
      <c r="BT40" s="14"/>
      <c r="BU40" s="14"/>
      <c r="BV40" s="14"/>
      <c r="BW40" s="14"/>
      <c r="BX40" s="14"/>
      <c r="CE40" s="32">
        <v>36</v>
      </c>
      <c r="CF40" s="32">
        <f>[1]属性投放!$AM42</f>
        <v>15</v>
      </c>
      <c r="CG40" s="33">
        <f>[1]属性投放!$AO42</f>
        <v>108</v>
      </c>
      <c r="CL40" s="34">
        <v>36</v>
      </c>
      <c r="CM40" s="34">
        <v>2</v>
      </c>
      <c r="CN40" s="13">
        <f>[2]卡牌消耗!DA40</f>
        <v>6350</v>
      </c>
      <c r="CO40" s="13">
        <f t="shared" si="1"/>
        <v>2540</v>
      </c>
      <c r="CR40" s="34">
        <v>3</v>
      </c>
      <c r="CS40" s="34">
        <v>4</v>
      </c>
      <c r="CT40" s="13">
        <f>[2]装备!V8</f>
        <v>100</v>
      </c>
      <c r="CU40" s="13">
        <f t="shared" si="2"/>
        <v>1000</v>
      </c>
      <c r="CV40" s="13">
        <f>ROUND(INDEX([1]装备!M$6:M$17,$CR40)*INDEX([1]装备!$BR$6:$BR$9,$CS40),0)</f>
        <v>450</v>
      </c>
      <c r="CW40" s="13">
        <f>ROUND(INDEX([1]装备!N$6:N$17,$CR40)*INDEX([1]装备!$BR$6:$BR$9,$CS40),0)</f>
        <v>230</v>
      </c>
      <c r="CX40" s="13">
        <f>ROUND(INDEX([1]装备!O$6:O$17,$CR40)*INDEX([1]装备!$BR$6:$BR$9,$CS40),0)</f>
        <v>3105</v>
      </c>
      <c r="CY40" s="13">
        <f>ROUND(INDEX([1]装备!S$6:S$17,$CR40)*INDEX([1]装备!$BR$6:$BR$9,$CS40),0)</f>
        <v>35</v>
      </c>
      <c r="CZ40" s="13">
        <f>ROUND(INDEX([1]装备!T$6:T$17,$CR40)*INDEX([1]装备!$BR$6:$BR$9,$CS40),0)</f>
        <v>18</v>
      </c>
      <c r="DA40" s="13">
        <f>ROUND(INDEX([1]装备!U$6:U$17,$CR40)*INDEX([1]装备!$BR$6:$BR$9,$CS40),0)</f>
        <v>239</v>
      </c>
      <c r="DB40" s="13">
        <v>0</v>
      </c>
      <c r="DC40" s="13">
        <v>0</v>
      </c>
      <c r="DD40" s="13">
        <v>0</v>
      </c>
      <c r="DH40" s="33">
        <v>36</v>
      </c>
      <c r="DI40" s="33">
        <f>[2]装备!AM41*8</f>
        <v>3000</v>
      </c>
      <c r="DJ40" s="33">
        <f>[2]装备!AN41*8</f>
        <v>4800</v>
      </c>
      <c r="DK40" s="33">
        <f>[2]装备!AO41*8</f>
        <v>6000</v>
      </c>
      <c r="DL40" s="33">
        <f>[2]装备!AP41*8</f>
        <v>7200</v>
      </c>
      <c r="DO40" s="13">
        <v>36</v>
      </c>
      <c r="DP40" s="13">
        <v>1</v>
      </c>
      <c r="DQ40" s="13">
        <f t="shared" si="3"/>
        <v>3000</v>
      </c>
    </row>
    <row r="41" spans="10:121" ht="16.5" x14ac:dyDescent="0.2">
      <c r="J41" s="32">
        <v>37</v>
      </c>
      <c r="K41" s="32">
        <v>3</v>
      </c>
      <c r="L41" s="32">
        <v>17</v>
      </c>
      <c r="M41" s="32">
        <f>[1]属性投放!AZ42</f>
        <v>12976</v>
      </c>
      <c r="N41" s="32">
        <f>[1]属性投放!BA42</f>
        <v>6449</v>
      </c>
      <c r="O41" s="32">
        <f>[1]属性投放!BB42</f>
        <v>118940</v>
      </c>
      <c r="P41" s="32">
        <f>[1]属性投放!BC42</f>
        <v>30</v>
      </c>
      <c r="Q41" s="32">
        <f>[1]属性投放!BD42</f>
        <v>15</v>
      </c>
      <c r="R41" s="32">
        <f>[1]属性投放!BE42</f>
        <v>300</v>
      </c>
      <c r="S41" s="32">
        <f>[1]属性投放!BK42</f>
        <v>600</v>
      </c>
      <c r="T41" s="32">
        <f>[1]属性投放!BL42</f>
        <v>300</v>
      </c>
      <c r="U41" s="32">
        <f>[1]属性投放!BM42</f>
        <v>6000</v>
      </c>
      <c r="V41" s="32">
        <f>[1]属性投放!BN42</f>
        <v>3</v>
      </c>
      <c r="W41" s="32">
        <f>[1]属性投放!BQ42</f>
        <v>900</v>
      </c>
      <c r="X41" s="32">
        <f>[1]属性投放!BR42</f>
        <v>450</v>
      </c>
      <c r="Y41" s="32">
        <f>[1]属性投放!BS42</f>
        <v>9000</v>
      </c>
      <c r="Z41" s="32">
        <f>[1]属性投放!BT42</f>
        <v>15916</v>
      </c>
      <c r="AA41" s="32">
        <f>[1]属性投放!BU42</f>
        <v>7919</v>
      </c>
      <c r="AB41" s="32">
        <f>[1]属性投放!BV42</f>
        <v>148340</v>
      </c>
      <c r="AC41" s="32">
        <f>[1]属性投放!BY42</f>
        <v>2940</v>
      </c>
      <c r="AD41" s="32">
        <f>[1]属性投放!BZ42</f>
        <v>1470</v>
      </c>
      <c r="AE41" s="32">
        <f>[1]属性投放!CA42</f>
        <v>29400</v>
      </c>
      <c r="AG41" s="32">
        <f>[1]属性投放!DF42</f>
        <v>12499</v>
      </c>
      <c r="AH41" s="32">
        <f>[1]属性投放!DG42</f>
        <v>6189</v>
      </c>
      <c r="AI41" s="32">
        <f>[1]属性投放!DH42</f>
        <v>114078</v>
      </c>
      <c r="AJ41" s="32">
        <f>[1]属性投放!DI42</f>
        <v>926</v>
      </c>
      <c r="AK41" s="32">
        <f>[1]属性投放!DJ42</f>
        <v>463</v>
      </c>
      <c r="AL41" s="32">
        <f>[1]属性投放!DK42</f>
        <v>9260</v>
      </c>
      <c r="AM41" s="32">
        <f>[1]属性投放!DL42</f>
        <v>259</v>
      </c>
      <c r="AN41" s="32">
        <f>[1]属性投放!DM42</f>
        <v>130</v>
      </c>
      <c r="AO41" s="32">
        <f>[1]属性投放!DN42</f>
        <v>2593</v>
      </c>
      <c r="AP41" s="32">
        <f>[1]属性投放!DO42</f>
        <v>0</v>
      </c>
      <c r="AQ41" s="32">
        <f>[1]属性投放!DP42</f>
        <v>0</v>
      </c>
      <c r="AR41" s="32">
        <f>[1]属性投放!DQ42</f>
        <v>0</v>
      </c>
      <c r="AS41" s="32">
        <f>[1]属性投放!DR42</f>
        <v>13425</v>
      </c>
      <c r="AT41" s="32">
        <f>[1]属性投放!DS42</f>
        <v>6652</v>
      </c>
      <c r="AU41" s="32">
        <f>[1]属性投放!DT42</f>
        <v>123338</v>
      </c>
      <c r="AW41" s="33">
        <v>2</v>
      </c>
      <c r="AX41" s="33">
        <v>37</v>
      </c>
      <c r="AY41" s="34">
        <f>INDEX($CF$5:$CF$56,数据母表!AX41)</f>
        <v>16</v>
      </c>
      <c r="AZ41" s="33">
        <f>[2]卡牌消耗!AB41</f>
        <v>0</v>
      </c>
      <c r="BA41" s="33">
        <f>[2]卡牌消耗!AC41</f>
        <v>0</v>
      </c>
      <c r="BB41" s="33">
        <f>[2]卡牌消耗!AD41</f>
        <v>0</v>
      </c>
      <c r="BC41" s="33">
        <f>[2]卡牌消耗!AE41</f>
        <v>25</v>
      </c>
      <c r="BD41" s="33">
        <f>[2]卡牌消耗!AF41</f>
        <v>0</v>
      </c>
      <c r="BE41" s="33">
        <f>[2]卡牌消耗!AG41</f>
        <v>1</v>
      </c>
      <c r="BF41" s="33">
        <f>[2]卡牌消耗!AH41</f>
        <v>11650</v>
      </c>
      <c r="BI41" s="33">
        <v>3</v>
      </c>
      <c r="BJ41" s="33">
        <v>17</v>
      </c>
      <c r="BK41" s="13">
        <f>[2]卡牌消耗!BD41</f>
        <v>0</v>
      </c>
      <c r="BL41" s="13">
        <f>[2]卡牌消耗!BE41</f>
        <v>0</v>
      </c>
      <c r="BM41" s="13">
        <f>[2]卡牌消耗!BF41</f>
        <v>0</v>
      </c>
      <c r="BN41" s="13">
        <f>[2]卡牌消耗!BG41</f>
        <v>18</v>
      </c>
      <c r="BO41" s="13">
        <f>[2]卡牌消耗!BH41</f>
        <v>80500</v>
      </c>
      <c r="BS41" s="14"/>
      <c r="BT41" s="14"/>
      <c r="BU41" s="14"/>
      <c r="BV41" s="14"/>
      <c r="BW41" s="14"/>
      <c r="BX41" s="14"/>
      <c r="CE41" s="32">
        <v>37</v>
      </c>
      <c r="CF41" s="32">
        <f>[1]属性投放!$AM43</f>
        <v>16</v>
      </c>
      <c r="CG41" s="33">
        <f>[1]属性投放!$AO43</f>
        <v>110</v>
      </c>
      <c r="CL41" s="34">
        <v>37</v>
      </c>
      <c r="CM41" s="34">
        <v>2</v>
      </c>
      <c r="CN41" s="13">
        <f>[2]卡牌消耗!DA41</f>
        <v>6650</v>
      </c>
      <c r="CO41" s="13">
        <f t="shared" si="1"/>
        <v>2660</v>
      </c>
      <c r="CR41" s="34">
        <v>4</v>
      </c>
      <c r="CS41" s="34">
        <v>4</v>
      </c>
      <c r="CT41" s="13">
        <f>[2]装备!V9</f>
        <v>150</v>
      </c>
      <c r="CU41" s="13">
        <f t="shared" si="2"/>
        <v>1500</v>
      </c>
      <c r="CV41" s="13">
        <f>ROUND(INDEX([1]装备!M$6:M$17,$CR41)*INDEX([1]装备!$BR$6:$BR$9,$CS41),0)</f>
        <v>850</v>
      </c>
      <c r="CW41" s="13">
        <f>ROUND(INDEX([1]装备!N$6:N$17,$CR41)*INDEX([1]装备!$BR$6:$BR$9,$CS41),0)</f>
        <v>430</v>
      </c>
      <c r="CX41" s="13">
        <f>ROUND(INDEX([1]装备!O$6:O$17,$CR41)*INDEX([1]装备!$BR$6:$BR$9,$CS41),0)</f>
        <v>6460</v>
      </c>
      <c r="CY41" s="13">
        <f>ROUND(INDEX([1]装备!S$6:S$17,$CR41)*INDEX([1]装备!$BR$6:$BR$9,$CS41),0)</f>
        <v>47</v>
      </c>
      <c r="CZ41" s="13">
        <f>ROUND(INDEX([1]装备!T$6:T$17,$CR41)*INDEX([1]装备!$BR$6:$BR$9,$CS41),0)</f>
        <v>24</v>
      </c>
      <c r="DA41" s="13">
        <f>ROUND(INDEX([1]装备!U$6:U$17,$CR41)*INDEX([1]装备!$BR$6:$BR$9,$CS41),0)</f>
        <v>359</v>
      </c>
      <c r="DB41" s="13">
        <v>0</v>
      </c>
      <c r="DC41" s="13">
        <v>0</v>
      </c>
      <c r="DD41" s="13">
        <v>0</v>
      </c>
      <c r="DH41" s="33">
        <v>37</v>
      </c>
      <c r="DI41" s="33">
        <f>[2]装备!AM42*8</f>
        <v>3160</v>
      </c>
      <c r="DJ41" s="33">
        <f>[2]装备!AN42*8</f>
        <v>5080</v>
      </c>
      <c r="DK41" s="33">
        <f>[2]装备!AO42*8</f>
        <v>6320</v>
      </c>
      <c r="DL41" s="33">
        <f>[2]装备!AP42*8</f>
        <v>7600</v>
      </c>
      <c r="DO41" s="13">
        <v>37</v>
      </c>
      <c r="DP41" s="13">
        <v>1</v>
      </c>
      <c r="DQ41" s="13">
        <f t="shared" si="3"/>
        <v>3160</v>
      </c>
    </row>
    <row r="42" spans="10:121" ht="16.5" x14ac:dyDescent="0.2">
      <c r="J42" s="32">
        <v>38</v>
      </c>
      <c r="K42" s="32">
        <v>3</v>
      </c>
      <c r="L42" s="32">
        <v>18</v>
      </c>
      <c r="M42" s="32">
        <f>[1]属性投放!AZ43</f>
        <v>15916</v>
      </c>
      <c r="N42" s="32">
        <f>[1]属性投放!BA43</f>
        <v>7919</v>
      </c>
      <c r="O42" s="32">
        <f>[1]属性投放!BB43</f>
        <v>148340</v>
      </c>
      <c r="P42" s="32">
        <f>[1]属性投放!BC43</f>
        <v>30</v>
      </c>
      <c r="Q42" s="32">
        <f>[1]属性投放!BD43</f>
        <v>15</v>
      </c>
      <c r="R42" s="32">
        <f>[1]属性投放!BE43</f>
        <v>300</v>
      </c>
      <c r="S42" s="32">
        <f>[1]属性投放!BK43</f>
        <v>700</v>
      </c>
      <c r="T42" s="32">
        <f>[1]属性投放!BL43</f>
        <v>350</v>
      </c>
      <c r="U42" s="32">
        <f>[1]属性投放!BM43</f>
        <v>7000</v>
      </c>
      <c r="V42" s="32">
        <f>[1]属性投放!BN43</f>
        <v>3</v>
      </c>
      <c r="W42" s="32">
        <f>[1]属性投放!BQ43</f>
        <v>1500</v>
      </c>
      <c r="X42" s="32">
        <f>[1]属性投放!BR43</f>
        <v>750</v>
      </c>
      <c r="Y42" s="32">
        <f>[1]属性投放!BS43</f>
        <v>15000</v>
      </c>
      <c r="Z42" s="32">
        <f>[1]属性投放!BT43</f>
        <v>19726</v>
      </c>
      <c r="AA42" s="32">
        <f>[1]属性投放!BU43</f>
        <v>9824</v>
      </c>
      <c r="AB42" s="32">
        <f>[1]属性投放!BV43</f>
        <v>186440</v>
      </c>
      <c r="AC42" s="32">
        <f>[1]属性投放!BY43</f>
        <v>3810</v>
      </c>
      <c r="AD42" s="32">
        <f>[1]属性投放!BZ43</f>
        <v>1905</v>
      </c>
      <c r="AE42" s="32">
        <f>[1]属性投放!CA43</f>
        <v>38100</v>
      </c>
      <c r="AG42" s="32">
        <f>[1]属性投放!DF43</f>
        <v>13425</v>
      </c>
      <c r="AH42" s="32">
        <f>[1]属性投放!DG43</f>
        <v>6652</v>
      </c>
      <c r="AI42" s="32">
        <f>[1]属性投放!DH43</f>
        <v>123338</v>
      </c>
      <c r="AJ42" s="32">
        <f>[1]属性投放!DI43</f>
        <v>926</v>
      </c>
      <c r="AK42" s="32">
        <f>[1]属性投放!DJ43</f>
        <v>463</v>
      </c>
      <c r="AL42" s="32">
        <f>[1]属性投放!DK43</f>
        <v>9260</v>
      </c>
      <c r="AM42" s="32">
        <f>[1]属性投放!DL43</f>
        <v>259</v>
      </c>
      <c r="AN42" s="32">
        <f>[1]属性投放!DM43</f>
        <v>130</v>
      </c>
      <c r="AO42" s="32">
        <f>[1]属性投放!DN43</f>
        <v>2593</v>
      </c>
      <c r="AP42" s="32">
        <f>[1]属性投放!DO43</f>
        <v>6475</v>
      </c>
      <c r="AQ42" s="32">
        <f>[1]属性投放!DP43</f>
        <v>3250</v>
      </c>
      <c r="AR42" s="32">
        <f>[1]属性投放!DQ43</f>
        <v>64825</v>
      </c>
      <c r="AS42" s="32">
        <f>[1]属性投放!DR43</f>
        <v>20826</v>
      </c>
      <c r="AT42" s="32">
        <f>[1]属性投放!DS43</f>
        <v>10365</v>
      </c>
      <c r="AU42" s="32">
        <f>[1]属性投放!DT43</f>
        <v>197423</v>
      </c>
      <c r="AW42" s="33">
        <v>2</v>
      </c>
      <c r="AX42" s="33">
        <v>38</v>
      </c>
      <c r="AY42" s="34">
        <f>INDEX($CF$5:$CF$56,数据母表!AX42)</f>
        <v>16</v>
      </c>
      <c r="AZ42" s="33">
        <f>[2]卡牌消耗!AB42</f>
        <v>0</v>
      </c>
      <c r="BA42" s="33">
        <f>[2]卡牌消耗!AC42</f>
        <v>0</v>
      </c>
      <c r="BB42" s="33">
        <f>[2]卡牌消耗!AD42</f>
        <v>0</v>
      </c>
      <c r="BC42" s="33">
        <f>[2]卡牌消耗!AE42</f>
        <v>0</v>
      </c>
      <c r="BD42" s="33">
        <f>[2]卡牌消耗!AF42</f>
        <v>5</v>
      </c>
      <c r="BE42" s="33">
        <f>[2]卡牌消耗!AG42</f>
        <v>1</v>
      </c>
      <c r="BF42" s="33">
        <f>[2]卡牌消耗!AH42</f>
        <v>15050</v>
      </c>
      <c r="BI42" s="33">
        <v>3</v>
      </c>
      <c r="BJ42" s="33">
        <v>18</v>
      </c>
      <c r="BK42" s="13">
        <f>[2]卡牌消耗!BD42</f>
        <v>0</v>
      </c>
      <c r="BL42" s="13">
        <f>[2]卡牌消耗!BE42</f>
        <v>0</v>
      </c>
      <c r="BM42" s="13">
        <f>[2]卡牌消耗!BF42</f>
        <v>0</v>
      </c>
      <c r="BN42" s="13">
        <f>[2]卡牌消耗!BG42</f>
        <v>25</v>
      </c>
      <c r="BO42" s="13">
        <f>[2]卡牌消耗!BH42</f>
        <v>107500</v>
      </c>
      <c r="BS42" s="14"/>
      <c r="BT42" s="14"/>
      <c r="BU42" s="14"/>
      <c r="BV42" s="14"/>
      <c r="BW42" s="14"/>
      <c r="BX42" s="14"/>
      <c r="CE42" s="32">
        <v>38</v>
      </c>
      <c r="CF42" s="32">
        <f>[1]属性投放!$AM44</f>
        <v>16</v>
      </c>
      <c r="CG42" s="33">
        <f>[1]属性投放!$AO44</f>
        <v>113</v>
      </c>
      <c r="CL42" s="34">
        <v>38</v>
      </c>
      <c r="CM42" s="34">
        <v>2</v>
      </c>
      <c r="CN42" s="13">
        <f>[2]卡牌消耗!DA42</f>
        <v>6950</v>
      </c>
      <c r="CO42" s="13">
        <f t="shared" si="1"/>
        <v>2780</v>
      </c>
      <c r="CR42" s="34">
        <v>5</v>
      </c>
      <c r="CS42" s="34">
        <v>4</v>
      </c>
      <c r="CT42" s="13">
        <f>[2]装备!V10</f>
        <v>200</v>
      </c>
      <c r="CU42" s="13">
        <f t="shared" si="2"/>
        <v>2000</v>
      </c>
      <c r="CV42" s="13">
        <f>ROUND(INDEX([1]装备!M$6:M$17,$CR42)*INDEX([1]装备!$BR$6:$BR$9,$CS42),0)</f>
        <v>1185</v>
      </c>
      <c r="CW42" s="13">
        <f>ROUND(INDEX([1]装备!N$6:N$17,$CR42)*INDEX([1]装备!$BR$6:$BR$9,$CS42),0)</f>
        <v>595</v>
      </c>
      <c r="CX42" s="13">
        <f>ROUND(INDEX([1]装备!O$6:O$17,$CR42)*INDEX([1]装备!$BR$6:$BR$9,$CS42),0)</f>
        <v>9595</v>
      </c>
      <c r="CY42" s="13">
        <f>ROUND(INDEX([1]装备!S$6:S$17,$CR42)*INDEX([1]装备!$BR$6:$BR$9,$CS42),0)</f>
        <v>62</v>
      </c>
      <c r="CZ42" s="13">
        <f>ROUND(INDEX([1]装备!T$6:T$17,$CR42)*INDEX([1]装备!$BR$6:$BR$9,$CS42),0)</f>
        <v>32</v>
      </c>
      <c r="DA42" s="13">
        <f>ROUND(INDEX([1]装备!U$6:U$17,$CR42)*INDEX([1]装备!$BR$6:$BR$9,$CS42),0)</f>
        <v>503</v>
      </c>
      <c r="DB42" s="13">
        <v>0</v>
      </c>
      <c r="DC42" s="13">
        <v>0</v>
      </c>
      <c r="DD42" s="13">
        <v>0</v>
      </c>
      <c r="DH42" s="33">
        <v>38</v>
      </c>
      <c r="DI42" s="33">
        <f>[2]装备!AM43*8</f>
        <v>3320</v>
      </c>
      <c r="DJ42" s="33">
        <f>[2]装备!AN43*8</f>
        <v>5320</v>
      </c>
      <c r="DK42" s="33">
        <f>[2]装备!AO43*8</f>
        <v>6640</v>
      </c>
      <c r="DL42" s="33">
        <f>[2]装备!AP43*8</f>
        <v>7960</v>
      </c>
      <c r="DO42" s="13">
        <v>38</v>
      </c>
      <c r="DP42" s="13">
        <v>1</v>
      </c>
      <c r="DQ42" s="13">
        <f t="shared" si="3"/>
        <v>3320</v>
      </c>
    </row>
    <row r="43" spans="10:121" ht="16.5" x14ac:dyDescent="0.2">
      <c r="J43" s="32">
        <v>39</v>
      </c>
      <c r="K43" s="32">
        <v>3</v>
      </c>
      <c r="L43" s="32">
        <v>19</v>
      </c>
      <c r="M43" s="32">
        <f>[1]属性投放!AZ44</f>
        <v>19726</v>
      </c>
      <c r="N43" s="32">
        <f>[1]属性投放!BA44</f>
        <v>9824</v>
      </c>
      <c r="O43" s="32">
        <f>[1]属性投放!BB44</f>
        <v>186440</v>
      </c>
      <c r="P43" s="32">
        <f>[1]属性投放!BC44</f>
        <v>40</v>
      </c>
      <c r="Q43" s="32">
        <f>[1]属性投放!BD44</f>
        <v>20</v>
      </c>
      <c r="R43" s="32">
        <f>[1]属性投放!BE44</f>
        <v>400</v>
      </c>
      <c r="S43" s="32">
        <f>[1]属性投放!BK44</f>
        <v>900</v>
      </c>
      <c r="T43" s="32">
        <f>[1]属性投放!BL44</f>
        <v>450</v>
      </c>
      <c r="U43" s="32">
        <f>[1]属性投放!BM44</f>
        <v>9000</v>
      </c>
      <c r="V43" s="32">
        <f>[1]属性投放!BN44</f>
        <v>3</v>
      </c>
      <c r="W43" s="32">
        <f>[1]属性投放!BQ44</f>
        <v>1500</v>
      </c>
      <c r="X43" s="32">
        <f>[1]属性投放!BR44</f>
        <v>750</v>
      </c>
      <c r="Y43" s="32">
        <f>[1]属性投放!BS44</f>
        <v>15000</v>
      </c>
      <c r="Z43" s="32">
        <f>[1]属性投放!BT44</f>
        <v>24246</v>
      </c>
      <c r="AA43" s="32">
        <f>[1]属性投放!BU44</f>
        <v>12084</v>
      </c>
      <c r="AB43" s="32">
        <f>[1]属性投放!BV44</f>
        <v>231640</v>
      </c>
      <c r="AC43" s="32">
        <f>[1]属性投放!BY44</f>
        <v>4520</v>
      </c>
      <c r="AD43" s="32">
        <f>[1]属性投放!BZ44</f>
        <v>2260</v>
      </c>
      <c r="AE43" s="32">
        <f>[1]属性投放!CA44</f>
        <v>45200</v>
      </c>
      <c r="AG43" s="32">
        <f>[1]属性投放!DF44</f>
        <v>20826</v>
      </c>
      <c r="AH43" s="32">
        <f>[1]属性投放!DG44</f>
        <v>10365</v>
      </c>
      <c r="AI43" s="32">
        <f>[1]属性投放!DH44</f>
        <v>197423</v>
      </c>
      <c r="AJ43" s="32">
        <f>[1]属性投放!DI44</f>
        <v>1042</v>
      </c>
      <c r="AK43" s="32">
        <f>[1]属性投放!DJ44</f>
        <v>521</v>
      </c>
      <c r="AL43" s="32">
        <f>[1]属性投放!DK44</f>
        <v>10420</v>
      </c>
      <c r="AM43" s="32">
        <f>[1]属性投放!DL44</f>
        <v>486</v>
      </c>
      <c r="AN43" s="32">
        <f>[1]属性投放!DM44</f>
        <v>243</v>
      </c>
      <c r="AO43" s="32">
        <f>[1]属性投放!DN44</f>
        <v>4863</v>
      </c>
      <c r="AP43" s="32">
        <f>[1]属性投放!DO44</f>
        <v>0</v>
      </c>
      <c r="AQ43" s="32">
        <f>[1]属性投放!DP44</f>
        <v>0</v>
      </c>
      <c r="AR43" s="32">
        <f>[1]属性投放!DQ44</f>
        <v>0</v>
      </c>
      <c r="AS43" s="32">
        <f>[1]属性投放!DR44</f>
        <v>21868</v>
      </c>
      <c r="AT43" s="32">
        <f>[1]属性投放!DS44</f>
        <v>10886</v>
      </c>
      <c r="AU43" s="32">
        <f>[1]属性投放!DT44</f>
        <v>207843</v>
      </c>
      <c r="AW43" s="33">
        <v>2</v>
      </c>
      <c r="AX43" s="33">
        <v>39</v>
      </c>
      <c r="AY43" s="34">
        <f>INDEX($CF$5:$CF$56,数据母表!AX43)</f>
        <v>16</v>
      </c>
      <c r="AZ43" s="33">
        <f>[2]卡牌消耗!AB43</f>
        <v>0</v>
      </c>
      <c r="BA43" s="33">
        <f>[2]卡牌消耗!AC43</f>
        <v>0</v>
      </c>
      <c r="BB43" s="33">
        <f>[2]卡牌消耗!AD43</f>
        <v>0</v>
      </c>
      <c r="BC43" s="33">
        <f>[2]卡牌消耗!AE43</f>
        <v>0</v>
      </c>
      <c r="BD43" s="33">
        <f>[2]卡牌消耗!AF43</f>
        <v>5</v>
      </c>
      <c r="BE43" s="33">
        <f>[2]卡牌消耗!AG43</f>
        <v>1</v>
      </c>
      <c r="BF43" s="33">
        <f>[2]卡牌消耗!AH43</f>
        <v>15050</v>
      </c>
      <c r="BI43" s="33">
        <v>3</v>
      </c>
      <c r="BJ43" s="33">
        <v>19</v>
      </c>
      <c r="BK43" s="13">
        <f>[2]卡牌消耗!BD43</f>
        <v>0</v>
      </c>
      <c r="BL43" s="13">
        <f>[2]卡牌消耗!BE43</f>
        <v>0</v>
      </c>
      <c r="BM43" s="13">
        <f>[2]卡牌消耗!BF43</f>
        <v>0</v>
      </c>
      <c r="BN43" s="13">
        <f>[2]卡牌消耗!BG43</f>
        <v>33</v>
      </c>
      <c r="BO43" s="13">
        <f>[2]卡牌消耗!BH43</f>
        <v>651500</v>
      </c>
      <c r="BS43" s="14"/>
      <c r="BT43" s="14"/>
      <c r="BU43" s="14"/>
      <c r="BV43" s="14"/>
      <c r="BW43" s="14"/>
      <c r="BX43" s="14"/>
      <c r="CE43" s="32">
        <v>39</v>
      </c>
      <c r="CF43" s="32">
        <f>[1]属性投放!$AM45</f>
        <v>16</v>
      </c>
      <c r="CG43" s="33">
        <f>[1]属性投放!$AO45</f>
        <v>115</v>
      </c>
      <c r="CL43" s="34">
        <v>39</v>
      </c>
      <c r="CM43" s="34">
        <v>2</v>
      </c>
      <c r="CN43" s="13">
        <f>[2]卡牌消耗!DA43</f>
        <v>7300</v>
      </c>
      <c r="CO43" s="13">
        <f t="shared" si="1"/>
        <v>2920</v>
      </c>
      <c r="CR43" s="34">
        <v>6</v>
      </c>
      <c r="CS43" s="34">
        <v>4</v>
      </c>
      <c r="CT43" s="13">
        <f>[2]装备!V11</f>
        <v>250</v>
      </c>
      <c r="CU43" s="13">
        <f t="shared" si="2"/>
        <v>2500</v>
      </c>
      <c r="CV43" s="13">
        <f>ROUND(INDEX([1]装备!M$6:M$17,$CR43)*INDEX([1]装备!$BR$6:$BR$9,$CS43),0)</f>
        <v>1485</v>
      </c>
      <c r="CW43" s="13">
        <f>ROUND(INDEX([1]装备!N$6:N$17,$CR43)*INDEX([1]装备!$BR$6:$BR$9,$CS43),0)</f>
        <v>750</v>
      </c>
      <c r="CX43" s="13">
        <f>ROUND(INDEX([1]装备!O$6:O$17,$CR43)*INDEX([1]装备!$BR$6:$BR$9,$CS43),0)</f>
        <v>13000</v>
      </c>
      <c r="CY43" s="13">
        <f>ROUND(INDEX([1]装备!S$6:S$17,$CR43)*INDEX([1]装备!$BR$6:$BR$9,$CS43),0)</f>
        <v>83</v>
      </c>
      <c r="CZ43" s="13">
        <f>ROUND(INDEX([1]装备!T$6:T$17,$CR43)*INDEX([1]装备!$BR$6:$BR$9,$CS43),0)</f>
        <v>42</v>
      </c>
      <c r="DA43" s="13">
        <f>ROUND(INDEX([1]装备!U$6:U$17,$CR43)*INDEX([1]装备!$BR$6:$BR$9,$CS43),0)</f>
        <v>722</v>
      </c>
      <c r="DB43" s="13">
        <v>0</v>
      </c>
      <c r="DC43" s="13">
        <v>0</v>
      </c>
      <c r="DD43" s="13">
        <v>0</v>
      </c>
      <c r="DH43" s="33">
        <v>39</v>
      </c>
      <c r="DI43" s="33">
        <f>[2]装备!AM44*8</f>
        <v>3480</v>
      </c>
      <c r="DJ43" s="33">
        <f>[2]装备!AN44*8</f>
        <v>5560</v>
      </c>
      <c r="DK43" s="33">
        <f>[2]装备!AO44*8</f>
        <v>6960</v>
      </c>
      <c r="DL43" s="33">
        <f>[2]装备!AP44*8</f>
        <v>8360</v>
      </c>
      <c r="DO43" s="13">
        <v>39</v>
      </c>
      <c r="DP43" s="13">
        <v>1</v>
      </c>
      <c r="DQ43" s="13">
        <f t="shared" si="3"/>
        <v>3480</v>
      </c>
    </row>
    <row r="44" spans="10:121" ht="16.5" x14ac:dyDescent="0.2">
      <c r="J44" s="32">
        <v>40</v>
      </c>
      <c r="K44" s="32">
        <v>3</v>
      </c>
      <c r="L44" s="32">
        <v>20</v>
      </c>
      <c r="M44" s="32">
        <f>[1]属性投放!AZ45</f>
        <v>24246</v>
      </c>
      <c r="N44" s="32">
        <f>[1]属性投放!BA45</f>
        <v>12084</v>
      </c>
      <c r="O44" s="32">
        <f>[1]属性投放!BB45</f>
        <v>231640</v>
      </c>
      <c r="P44" s="32">
        <f>[1]属性投放!BC45</f>
        <v>40</v>
      </c>
      <c r="Q44" s="32">
        <f>[1]属性投放!BD45</f>
        <v>20</v>
      </c>
      <c r="R44" s="32">
        <f>[1]属性投放!BE45</f>
        <v>400</v>
      </c>
      <c r="S44" s="32">
        <f>[1]属性投放!BK45</f>
        <v>1000</v>
      </c>
      <c r="T44" s="32">
        <f>[1]属性投放!BL45</f>
        <v>500</v>
      </c>
      <c r="U44" s="32">
        <f>[1]属性投放!BM45</f>
        <v>10000</v>
      </c>
      <c r="V44" s="32">
        <f>[1]属性投放!BN45</f>
        <v>4</v>
      </c>
      <c r="W44" s="32">
        <f>[1]属性投放!BQ45</f>
        <v>1500</v>
      </c>
      <c r="X44" s="32">
        <f>[1]属性投放!BR45</f>
        <v>750</v>
      </c>
      <c r="Y44" s="32">
        <f>[1]属性投放!BS45</f>
        <v>15000</v>
      </c>
      <c r="Z44" s="32">
        <f>[1]属性投放!BT45</f>
        <v>30146</v>
      </c>
      <c r="AA44" s="32">
        <f>[1]属性投放!BU45</f>
        <v>15034</v>
      </c>
      <c r="AB44" s="32">
        <f>[1]属性投放!BV45</f>
        <v>290640</v>
      </c>
      <c r="AC44" s="32">
        <f>[1]属性投放!BY45</f>
        <v>5900</v>
      </c>
      <c r="AD44" s="32">
        <f>[1]属性投放!BZ45</f>
        <v>2950</v>
      </c>
      <c r="AE44" s="32">
        <f>[1]属性投放!CA45</f>
        <v>59000</v>
      </c>
      <c r="AG44" s="32">
        <f>[1]属性投放!DF45</f>
        <v>21868</v>
      </c>
      <c r="AH44" s="32">
        <f>[1]属性投放!DG45</f>
        <v>10886</v>
      </c>
      <c r="AI44" s="32">
        <f>[1]属性投放!DH45</f>
        <v>207843</v>
      </c>
      <c r="AJ44" s="32">
        <f>[1]属性投放!DI45</f>
        <v>1042</v>
      </c>
      <c r="AK44" s="32">
        <f>[1]属性投放!DJ45</f>
        <v>521</v>
      </c>
      <c r="AL44" s="32">
        <f>[1]属性投放!DK45</f>
        <v>10420</v>
      </c>
      <c r="AM44" s="32">
        <f>[1]属性投放!DL45</f>
        <v>486</v>
      </c>
      <c r="AN44" s="32">
        <f>[1]属性投放!DM45</f>
        <v>243</v>
      </c>
      <c r="AO44" s="32">
        <f>[1]属性投放!DN45</f>
        <v>4863</v>
      </c>
      <c r="AP44" s="32">
        <f>[1]属性投放!DO45</f>
        <v>7290</v>
      </c>
      <c r="AQ44" s="32">
        <f>[1]属性投放!DP45</f>
        <v>3645</v>
      </c>
      <c r="AR44" s="32">
        <f>[1]属性投放!DQ45</f>
        <v>72945</v>
      </c>
      <c r="AS44" s="32">
        <f>[1]属性投放!DR45</f>
        <v>30200</v>
      </c>
      <c r="AT44" s="32">
        <f>[1]属性投放!DS45</f>
        <v>15052</v>
      </c>
      <c r="AU44" s="32">
        <f>[1]属性投放!DT45</f>
        <v>291208</v>
      </c>
      <c r="AW44" s="33">
        <v>2</v>
      </c>
      <c r="AX44" s="33">
        <v>40</v>
      </c>
      <c r="AY44" s="34">
        <f>INDEX($CF$5:$CF$56,数据母表!AX44)</f>
        <v>17</v>
      </c>
      <c r="AZ44" s="33">
        <f>[2]卡牌消耗!AB44</f>
        <v>0</v>
      </c>
      <c r="BA44" s="33">
        <f>[2]卡牌消耗!AC44</f>
        <v>0</v>
      </c>
      <c r="BB44" s="33">
        <f>[2]卡牌消耗!AD44</f>
        <v>0</v>
      </c>
      <c r="BC44" s="33">
        <f>[2]卡牌消耗!AE44</f>
        <v>0</v>
      </c>
      <c r="BD44" s="33">
        <f>[2]卡牌消耗!AF44</f>
        <v>5</v>
      </c>
      <c r="BE44" s="33">
        <f>[2]卡牌消耗!AG44</f>
        <v>1</v>
      </c>
      <c r="BF44" s="33">
        <f>[2]卡牌消耗!AH44</f>
        <v>15050</v>
      </c>
      <c r="BI44" s="33">
        <v>3</v>
      </c>
      <c r="BJ44" s="33">
        <v>20</v>
      </c>
      <c r="BK44" s="13">
        <f>[2]卡牌消耗!BD44</f>
        <v>0</v>
      </c>
      <c r="BL44" s="13">
        <f>[2]卡牌消耗!BE44</f>
        <v>0</v>
      </c>
      <c r="BM44" s="13">
        <f>[2]卡牌消耗!BF44</f>
        <v>0</v>
      </c>
      <c r="BN44" s="13">
        <f>[2]卡牌消耗!BG44</f>
        <v>42</v>
      </c>
      <c r="BO44" s="13">
        <f>[2]卡牌消耗!BH44</f>
        <v>977000</v>
      </c>
      <c r="BS44" s="14"/>
      <c r="BT44" s="14"/>
      <c r="BU44" s="14"/>
      <c r="BV44" s="14"/>
      <c r="BW44" s="14"/>
      <c r="BX44" s="14"/>
      <c r="CE44" s="32">
        <v>40</v>
      </c>
      <c r="CF44" s="32">
        <f>[1]属性投放!$AM46</f>
        <v>17</v>
      </c>
      <c r="CG44" s="33">
        <f>[1]属性投放!$AO46</f>
        <v>118</v>
      </c>
      <c r="CL44" s="34">
        <v>40</v>
      </c>
      <c r="CM44" s="34">
        <v>2</v>
      </c>
      <c r="CN44" s="13">
        <f>[2]卡牌消耗!DA44</f>
        <v>7400</v>
      </c>
      <c r="CO44" s="13">
        <f t="shared" si="1"/>
        <v>2960</v>
      </c>
      <c r="CR44" s="34">
        <v>7</v>
      </c>
      <c r="CS44" s="34">
        <v>4</v>
      </c>
      <c r="CT44" s="13">
        <f>[2]装备!V12</f>
        <v>300</v>
      </c>
      <c r="CU44" s="13">
        <f t="shared" si="2"/>
        <v>3000</v>
      </c>
      <c r="CV44" s="13">
        <f>ROUND(INDEX([1]装备!M$6:M$17,$CR44)*INDEX([1]装备!$BR$6:$BR$9,$CS44),0)</f>
        <v>1855</v>
      </c>
      <c r="CW44" s="13">
        <f>ROUND(INDEX([1]装备!N$6:N$17,$CR44)*INDEX([1]装备!$BR$6:$BR$9,$CS44),0)</f>
        <v>930</v>
      </c>
      <c r="CX44" s="13">
        <f>ROUND(INDEX([1]装备!O$6:O$17,$CR44)*INDEX([1]装备!$BR$6:$BR$9,$CS44),0)</f>
        <v>16680</v>
      </c>
      <c r="CY44" s="13">
        <f>ROUND(INDEX([1]装备!S$6:S$17,$CR44)*INDEX([1]装备!$BR$6:$BR$9,$CS44),0)</f>
        <v>96</v>
      </c>
      <c r="CZ44" s="13">
        <f>ROUND(INDEX([1]装备!T$6:T$17,$CR44)*INDEX([1]装备!$BR$6:$BR$9,$CS44),0)</f>
        <v>48</v>
      </c>
      <c r="DA44" s="13">
        <f>ROUND(INDEX([1]装备!U$6:U$17,$CR44)*INDEX([1]装备!$BR$6:$BR$9,$CS44),0)</f>
        <v>860</v>
      </c>
      <c r="DB44" s="13">
        <v>0</v>
      </c>
      <c r="DC44" s="13">
        <v>0</v>
      </c>
      <c r="DD44" s="13">
        <v>0</v>
      </c>
      <c r="DH44" s="33">
        <v>40</v>
      </c>
      <c r="DI44" s="33">
        <f>[2]装备!AM45*8</f>
        <v>3640</v>
      </c>
      <c r="DJ44" s="33">
        <f>[2]装备!AN45*8</f>
        <v>5800</v>
      </c>
      <c r="DK44" s="33">
        <f>[2]装备!AO45*8</f>
        <v>7280</v>
      </c>
      <c r="DL44" s="33">
        <f>[2]装备!AP45*8</f>
        <v>8720</v>
      </c>
      <c r="DO44" s="13">
        <v>40</v>
      </c>
      <c r="DP44" s="13">
        <v>1</v>
      </c>
      <c r="DQ44" s="13">
        <f t="shared" si="3"/>
        <v>3640</v>
      </c>
    </row>
    <row r="45" spans="10:121" ht="16.5" x14ac:dyDescent="0.2">
      <c r="J45" s="32">
        <v>41</v>
      </c>
      <c r="K45" s="32">
        <v>4</v>
      </c>
      <c r="L45" s="32">
        <v>1</v>
      </c>
      <c r="M45" s="32">
        <f>[1]属性投放!AZ46</f>
        <v>200</v>
      </c>
      <c r="N45" s="32">
        <f>[1]属性投放!BA46</f>
        <v>25</v>
      </c>
      <c r="O45" s="32">
        <f>[1]属性投放!BB46</f>
        <v>800</v>
      </c>
      <c r="P45" s="32">
        <f>[1]属性投放!BC46</f>
        <v>12</v>
      </c>
      <c r="Q45" s="32">
        <f>[1]属性投放!BD46</f>
        <v>6</v>
      </c>
      <c r="R45" s="32">
        <f>[1]属性投放!BE46</f>
        <v>72</v>
      </c>
      <c r="S45" s="32">
        <f>[1]属性投放!BK46</f>
        <v>25</v>
      </c>
      <c r="T45" s="32">
        <f>[1]属性投放!BL46</f>
        <v>13</v>
      </c>
      <c r="U45" s="32">
        <f>[1]属性投放!BM46</f>
        <v>150</v>
      </c>
      <c r="V45" s="32">
        <f>[1]属性投放!BN46</f>
        <v>1</v>
      </c>
      <c r="W45" s="32">
        <f>[1]属性投放!BQ46</f>
        <v>35</v>
      </c>
      <c r="X45" s="32">
        <f>[1]属性投放!BR46</f>
        <v>18</v>
      </c>
      <c r="Y45" s="32">
        <f>[1]属性投放!BS46</f>
        <v>210</v>
      </c>
      <c r="Z45" s="32">
        <f>[1]属性投放!BT46</f>
        <v>308</v>
      </c>
      <c r="AA45" s="32">
        <f>[1]属性投放!BU46</f>
        <v>80</v>
      </c>
      <c r="AB45" s="32">
        <f>[1]属性投放!BV46</f>
        <v>1448</v>
      </c>
      <c r="AC45" s="32">
        <f>[1]属性投放!BY46</f>
        <v>108</v>
      </c>
      <c r="AD45" s="32">
        <f>[1]属性投放!BZ46</f>
        <v>55</v>
      </c>
      <c r="AE45" s="32">
        <f>[1]属性投放!CA46</f>
        <v>648</v>
      </c>
      <c r="AG45" s="32">
        <f>[1]属性投放!DF46</f>
        <v>200</v>
      </c>
      <c r="AH45" s="32">
        <f>[1]属性投放!DG46</f>
        <v>20</v>
      </c>
      <c r="AI45" s="32">
        <f>[1]属性投放!DH46</f>
        <v>625</v>
      </c>
      <c r="AJ45" s="32">
        <f>[1]属性投放!DI46</f>
        <v>11</v>
      </c>
      <c r="AK45" s="32">
        <f>[1]属性投放!DJ46</f>
        <v>6</v>
      </c>
      <c r="AL45" s="32">
        <f>[1]属性投放!DK46</f>
        <v>65</v>
      </c>
      <c r="AM45" s="32">
        <f>[1]属性投放!DL46</f>
        <v>11</v>
      </c>
      <c r="AN45" s="32">
        <f>[1]属性投放!DM46</f>
        <v>6</v>
      </c>
      <c r="AO45" s="32">
        <f>[1]属性投放!DN46</f>
        <v>65</v>
      </c>
      <c r="AP45" s="32">
        <f>[1]属性投放!DO46</f>
        <v>99</v>
      </c>
      <c r="AQ45" s="32">
        <f>[1]属性投放!DP46</f>
        <v>54</v>
      </c>
      <c r="AR45" s="32">
        <f>[1]属性投放!DQ46</f>
        <v>585</v>
      </c>
      <c r="AS45" s="32">
        <f>[1]属性投放!DR46</f>
        <v>310</v>
      </c>
      <c r="AT45" s="32">
        <f>[1]属性投放!DS46</f>
        <v>80</v>
      </c>
      <c r="AU45" s="32">
        <f>[1]属性投放!DT46</f>
        <v>1275</v>
      </c>
      <c r="AW45" s="33">
        <v>2</v>
      </c>
      <c r="AX45" s="33">
        <v>41</v>
      </c>
      <c r="AY45" s="34">
        <f>INDEX($CF$5:$CF$56,数据母表!AX45)</f>
        <v>17</v>
      </c>
      <c r="AZ45" s="33">
        <f>[2]卡牌消耗!AB45</f>
        <v>0</v>
      </c>
      <c r="BA45" s="33">
        <f>[2]卡牌消耗!AC45</f>
        <v>0</v>
      </c>
      <c r="BB45" s="33">
        <f>[2]卡牌消耗!AD45</f>
        <v>0</v>
      </c>
      <c r="BC45" s="33">
        <f>[2]卡牌消耗!AE45</f>
        <v>0</v>
      </c>
      <c r="BD45" s="33">
        <f>[2]卡牌消耗!AF45</f>
        <v>10</v>
      </c>
      <c r="BE45" s="33">
        <f>[2]卡牌消耗!AG45</f>
        <v>1</v>
      </c>
      <c r="BF45" s="33">
        <f>[2]卡牌消耗!AH45</f>
        <v>20700</v>
      </c>
      <c r="BI45" s="33">
        <v>4</v>
      </c>
      <c r="BJ45" s="33">
        <v>1</v>
      </c>
      <c r="BK45" s="13">
        <f>[2]卡牌消耗!BD45</f>
        <v>0</v>
      </c>
      <c r="BL45" s="13">
        <f>[2]卡牌消耗!BE45</f>
        <v>0</v>
      </c>
      <c r="BM45" s="13">
        <f>[2]卡牌消耗!BF45</f>
        <v>0</v>
      </c>
      <c r="BN45" s="13">
        <f>[2]卡牌消耗!BG45</f>
        <v>0</v>
      </c>
      <c r="BO45" s="13">
        <f>[2]卡牌消耗!BH45</f>
        <v>2000</v>
      </c>
      <c r="BS45" s="14"/>
      <c r="BT45" s="14"/>
      <c r="BU45" s="14"/>
      <c r="BV45" s="14"/>
      <c r="BW45" s="14"/>
      <c r="BX45" s="14"/>
      <c r="CE45" s="32">
        <v>41</v>
      </c>
      <c r="CF45" s="32">
        <f>[1]属性投放!$AM47</f>
        <v>17</v>
      </c>
      <c r="CG45" s="33">
        <f>[1]属性投放!$AO47</f>
        <v>120</v>
      </c>
      <c r="CL45" s="34">
        <v>41</v>
      </c>
      <c r="CM45" s="34">
        <v>2</v>
      </c>
      <c r="CN45" s="13">
        <f>[2]卡牌消耗!DA45</f>
        <v>7750</v>
      </c>
      <c r="CO45" s="13">
        <f t="shared" si="1"/>
        <v>3100</v>
      </c>
      <c r="CR45" s="34">
        <v>8</v>
      </c>
      <c r="CS45" s="34">
        <v>4</v>
      </c>
      <c r="CT45" s="13">
        <f>[2]装备!V13</f>
        <v>400</v>
      </c>
      <c r="CU45" s="13">
        <f t="shared" si="2"/>
        <v>4000</v>
      </c>
      <c r="CV45" s="13">
        <f>ROUND(INDEX([1]装备!M$6:M$17,$CR45)*INDEX([1]装备!$BR$6:$BR$9,$CS45),0)</f>
        <v>2580</v>
      </c>
      <c r="CW45" s="13">
        <f>ROUND(INDEX([1]装备!N$6:N$17,$CR45)*INDEX([1]装备!$BR$6:$BR$9,$CS45),0)</f>
        <v>1295</v>
      </c>
      <c r="CX45" s="13">
        <f>ROUND(INDEX([1]装备!O$6:O$17,$CR45)*INDEX([1]装备!$BR$6:$BR$9,$CS45),0)</f>
        <v>24050</v>
      </c>
      <c r="CY45" s="13">
        <f>ROUND(INDEX([1]装备!S$6:S$17,$CR45)*INDEX([1]装备!$BR$6:$BR$9,$CS45),0)</f>
        <v>127</v>
      </c>
      <c r="CZ45" s="13">
        <f>ROUND(INDEX([1]装备!T$6:T$17,$CR45)*INDEX([1]装备!$BR$6:$BR$9,$CS45),0)</f>
        <v>64</v>
      </c>
      <c r="DA45" s="13">
        <f>ROUND(INDEX([1]装备!U$6:U$17,$CR45)*INDEX([1]装备!$BR$6:$BR$9,$CS45),0)</f>
        <v>1182</v>
      </c>
      <c r="DB45" s="13">
        <v>0</v>
      </c>
      <c r="DC45" s="13">
        <v>0</v>
      </c>
      <c r="DD45" s="13">
        <v>0</v>
      </c>
      <c r="DH45" s="33">
        <v>41</v>
      </c>
      <c r="DI45" s="33">
        <f>[2]装备!AM46*8</f>
        <v>3800</v>
      </c>
      <c r="DJ45" s="33">
        <f>[2]装备!AN46*8</f>
        <v>6080</v>
      </c>
      <c r="DK45" s="33">
        <f>[2]装备!AO46*8</f>
        <v>7560</v>
      </c>
      <c r="DL45" s="33">
        <f>[2]装备!AP46*8</f>
        <v>9080</v>
      </c>
      <c r="DO45" s="13">
        <v>41</v>
      </c>
      <c r="DP45" s="13">
        <v>1</v>
      </c>
      <c r="DQ45" s="13">
        <f t="shared" si="3"/>
        <v>3800</v>
      </c>
    </row>
    <row r="46" spans="10:121" ht="16.5" x14ac:dyDescent="0.2">
      <c r="J46" s="32">
        <v>42</v>
      </c>
      <c r="K46" s="32">
        <v>4</v>
      </c>
      <c r="L46" s="32">
        <v>2</v>
      </c>
      <c r="M46" s="32">
        <f>[1]属性投放!AZ47</f>
        <v>308</v>
      </c>
      <c r="N46" s="32">
        <f>[1]属性投放!BA47</f>
        <v>80</v>
      </c>
      <c r="O46" s="32">
        <f>[1]属性投放!BB47</f>
        <v>1448</v>
      </c>
      <c r="P46" s="32">
        <f>[1]属性投放!BC47</f>
        <v>15</v>
      </c>
      <c r="Q46" s="32">
        <f>[1]属性投放!BD47</f>
        <v>8</v>
      </c>
      <c r="R46" s="32">
        <f>[1]属性投放!BE47</f>
        <v>90</v>
      </c>
      <c r="S46" s="32">
        <f>[1]属性投放!BK47</f>
        <v>30</v>
      </c>
      <c r="T46" s="32">
        <f>[1]属性投放!BL47</f>
        <v>15</v>
      </c>
      <c r="U46" s="32">
        <f>[1]属性投放!BM47</f>
        <v>180</v>
      </c>
      <c r="V46" s="32">
        <f>[1]属性投放!BN47</f>
        <v>2</v>
      </c>
      <c r="W46" s="32">
        <f>[1]属性投放!BQ47</f>
        <v>40</v>
      </c>
      <c r="X46" s="32">
        <f>[1]属性投放!BR47</f>
        <v>20</v>
      </c>
      <c r="Y46" s="32">
        <f>[1]属性投放!BS47</f>
        <v>240</v>
      </c>
      <c r="Z46" s="32">
        <f>[1]属性投放!BT47</f>
        <v>558</v>
      </c>
      <c r="AA46" s="32">
        <f>[1]属性投放!BU47</f>
        <v>210</v>
      </c>
      <c r="AB46" s="32">
        <f>[1]属性投放!BV47</f>
        <v>2948</v>
      </c>
      <c r="AC46" s="32">
        <f>[1]属性投放!BY47</f>
        <v>250</v>
      </c>
      <c r="AD46" s="32">
        <f>[1]属性投放!BZ47</f>
        <v>130</v>
      </c>
      <c r="AE46" s="32">
        <f>[1]属性投放!CA47</f>
        <v>1500</v>
      </c>
      <c r="AG46" s="32">
        <f>[1]属性投放!DF47</f>
        <v>310</v>
      </c>
      <c r="AH46" s="32">
        <f>[1]属性投放!DG47</f>
        <v>80</v>
      </c>
      <c r="AI46" s="32">
        <f>[1]属性投放!DH47</f>
        <v>1275</v>
      </c>
      <c r="AJ46" s="32">
        <f>[1]属性投放!DI47</f>
        <v>55</v>
      </c>
      <c r="AK46" s="32">
        <f>[1]属性投放!DJ47</f>
        <v>29</v>
      </c>
      <c r="AL46" s="32">
        <f>[1]属性投放!DK47</f>
        <v>330</v>
      </c>
      <c r="AM46" s="32">
        <f>[1]属性投放!DL47</f>
        <v>22</v>
      </c>
      <c r="AN46" s="32">
        <f>[1]属性投放!DM47</f>
        <v>11</v>
      </c>
      <c r="AO46" s="32">
        <f>[1]属性投放!DN47</f>
        <v>132</v>
      </c>
      <c r="AP46" s="32">
        <f>[1]属性投放!DO47</f>
        <v>0</v>
      </c>
      <c r="AQ46" s="32">
        <f>[1]属性投放!DP47</f>
        <v>0</v>
      </c>
      <c r="AR46" s="32">
        <f>[1]属性投放!DQ47</f>
        <v>0</v>
      </c>
      <c r="AS46" s="32">
        <f>[1]属性投放!DR47</f>
        <v>365</v>
      </c>
      <c r="AT46" s="32">
        <f>[1]属性投放!DS47</f>
        <v>109</v>
      </c>
      <c r="AU46" s="32">
        <f>[1]属性投放!DT47</f>
        <v>1605</v>
      </c>
      <c r="AW46" s="33">
        <v>2</v>
      </c>
      <c r="AX46" s="33">
        <v>42</v>
      </c>
      <c r="AY46" s="34">
        <f>INDEX($CF$5:$CF$56,数据母表!AX46)</f>
        <v>17</v>
      </c>
      <c r="AZ46" s="33">
        <f>[2]卡牌消耗!AB46</f>
        <v>0</v>
      </c>
      <c r="BA46" s="33">
        <f>[2]卡牌消耗!AC46</f>
        <v>0</v>
      </c>
      <c r="BB46" s="33">
        <f>[2]卡牌消耗!AD46</f>
        <v>0</v>
      </c>
      <c r="BC46" s="33">
        <f>[2]卡牌消耗!AE46</f>
        <v>0</v>
      </c>
      <c r="BD46" s="33">
        <f>[2]卡牌消耗!AF46</f>
        <v>10</v>
      </c>
      <c r="BE46" s="33">
        <f>[2]卡牌消耗!AG46</f>
        <v>1</v>
      </c>
      <c r="BF46" s="33">
        <f>[2]卡牌消耗!AH46</f>
        <v>20700</v>
      </c>
      <c r="BI46" s="33">
        <v>4</v>
      </c>
      <c r="BJ46" s="33">
        <v>2</v>
      </c>
      <c r="BK46" s="13">
        <f>[2]卡牌消耗!BD46</f>
        <v>2</v>
      </c>
      <c r="BL46" s="13">
        <f>[2]卡牌消耗!BE46</f>
        <v>0</v>
      </c>
      <c r="BM46" s="13">
        <f>[2]卡牌消耗!BF46</f>
        <v>0</v>
      </c>
      <c r="BN46" s="13">
        <f>[2]卡牌消耗!BG46</f>
        <v>0</v>
      </c>
      <c r="BO46" s="13">
        <f>[2]卡牌消耗!BH46</f>
        <v>4500</v>
      </c>
      <c r="BS46" s="14"/>
      <c r="BT46" s="14"/>
      <c r="BU46" s="14"/>
      <c r="BV46" s="14"/>
      <c r="BW46" s="14"/>
      <c r="BX46" s="14"/>
      <c r="CE46" s="32">
        <v>42</v>
      </c>
      <c r="CF46" s="32">
        <f>[1]属性投放!$AM48</f>
        <v>17</v>
      </c>
      <c r="CG46" s="33">
        <f>[1]属性投放!$AO48</f>
        <v>123</v>
      </c>
      <c r="CL46" s="34">
        <v>42</v>
      </c>
      <c r="CM46" s="34">
        <v>2</v>
      </c>
      <c r="CN46" s="13">
        <f>[2]卡牌消耗!DA46</f>
        <v>8100</v>
      </c>
      <c r="CO46" s="13">
        <f t="shared" si="1"/>
        <v>3240</v>
      </c>
      <c r="CR46" s="34">
        <v>9</v>
      </c>
      <c r="CS46" s="34">
        <v>4</v>
      </c>
      <c r="CT46" s="13">
        <f>[2]装备!V14</f>
        <v>500</v>
      </c>
      <c r="CU46" s="13">
        <f t="shared" si="2"/>
        <v>5000</v>
      </c>
      <c r="CV46" s="13">
        <f>ROUND(INDEX([1]装备!M$6:M$17,$CR46)*INDEX([1]装备!$BR$6:$BR$9,$CS46),0)</f>
        <v>2930</v>
      </c>
      <c r="CW46" s="13">
        <f>ROUND(INDEX([1]装备!N$6:N$17,$CR46)*INDEX([1]装备!$BR$6:$BR$9,$CS46),0)</f>
        <v>1470</v>
      </c>
      <c r="CX46" s="13">
        <f>ROUND(INDEX([1]装备!O$6:O$17,$CR46)*INDEX([1]装备!$BR$6:$BR$9,$CS46),0)</f>
        <v>27665</v>
      </c>
      <c r="CY46" s="13">
        <f>ROUND(INDEX([1]装备!S$6:S$17,$CR46)*INDEX([1]装备!$BR$6:$BR$9,$CS46),0)</f>
        <v>149</v>
      </c>
      <c r="CZ46" s="13">
        <f>ROUND(INDEX([1]装备!T$6:T$17,$CR46)*INDEX([1]装备!$BR$6:$BR$9,$CS46),0)</f>
        <v>75</v>
      </c>
      <c r="DA46" s="13">
        <f>ROUND(INDEX([1]装备!U$6:U$17,$CR46)*INDEX([1]装备!$BR$6:$BR$9,$CS46),0)</f>
        <v>1403</v>
      </c>
      <c r="DB46" s="13">
        <v>0</v>
      </c>
      <c r="DC46" s="13">
        <v>0</v>
      </c>
      <c r="DD46" s="13">
        <v>0</v>
      </c>
      <c r="DH46" s="33">
        <v>42</v>
      </c>
      <c r="DI46" s="33">
        <f>[2]装备!AM47*8</f>
        <v>3960</v>
      </c>
      <c r="DJ46" s="33">
        <f>[2]装备!AN47*8</f>
        <v>6320</v>
      </c>
      <c r="DK46" s="33">
        <f>[2]装备!AO47*8</f>
        <v>7880</v>
      </c>
      <c r="DL46" s="33">
        <f>[2]装备!AP47*8</f>
        <v>9480</v>
      </c>
      <c r="DO46" s="13">
        <v>42</v>
      </c>
      <c r="DP46" s="13">
        <v>1</v>
      </c>
      <c r="DQ46" s="13">
        <f t="shared" si="3"/>
        <v>3960</v>
      </c>
    </row>
    <row r="47" spans="10:121" ht="16.5" x14ac:dyDescent="0.2">
      <c r="J47" s="32">
        <v>43</v>
      </c>
      <c r="K47" s="32">
        <v>4</v>
      </c>
      <c r="L47" s="32">
        <v>3</v>
      </c>
      <c r="M47" s="32">
        <f>[1]属性投放!AZ48</f>
        <v>558</v>
      </c>
      <c r="N47" s="32">
        <f>[1]属性投放!BA48</f>
        <v>210</v>
      </c>
      <c r="O47" s="32">
        <f>[1]属性投放!BB48</f>
        <v>2948</v>
      </c>
      <c r="P47" s="32">
        <f>[1]属性投放!BC48</f>
        <v>15</v>
      </c>
      <c r="Q47" s="32">
        <f>[1]属性投放!BD48</f>
        <v>8</v>
      </c>
      <c r="R47" s="32">
        <f>[1]属性投放!BE48</f>
        <v>90</v>
      </c>
      <c r="S47" s="32">
        <f>[1]属性投放!BK48</f>
        <v>35</v>
      </c>
      <c r="T47" s="32">
        <f>[1]属性投放!BL48</f>
        <v>18</v>
      </c>
      <c r="U47" s="32">
        <f>[1]属性投放!BM48</f>
        <v>210</v>
      </c>
      <c r="V47" s="32">
        <f>[1]属性投放!BN48</f>
        <v>2</v>
      </c>
      <c r="W47" s="32">
        <f>[1]属性投放!BQ48</f>
        <v>80</v>
      </c>
      <c r="X47" s="32">
        <f>[1]属性投放!BR48</f>
        <v>40</v>
      </c>
      <c r="Y47" s="32">
        <f>[1]属性投放!BS48</f>
        <v>480</v>
      </c>
      <c r="Z47" s="32">
        <f>[1]属性投放!BT48</f>
        <v>858</v>
      </c>
      <c r="AA47" s="32">
        <f>[1]属性投放!BU48</f>
        <v>366</v>
      </c>
      <c r="AB47" s="32">
        <f>[1]属性投放!BV48</f>
        <v>4748</v>
      </c>
      <c r="AC47" s="32">
        <f>[1]属性投放!BY48</f>
        <v>300</v>
      </c>
      <c r="AD47" s="32">
        <f>[1]属性投放!BZ48</f>
        <v>156</v>
      </c>
      <c r="AE47" s="32">
        <f>[1]属性投放!CA48</f>
        <v>1800</v>
      </c>
      <c r="AG47" s="32">
        <f>[1]属性投放!DF48</f>
        <v>365</v>
      </c>
      <c r="AH47" s="32">
        <f>[1]属性投放!DG48</f>
        <v>109</v>
      </c>
      <c r="AI47" s="32">
        <f>[1]属性投放!DH48</f>
        <v>1605</v>
      </c>
      <c r="AJ47" s="32">
        <f>[1]属性投放!DI48</f>
        <v>55</v>
      </c>
      <c r="AK47" s="32">
        <f>[1]属性投放!DJ48</f>
        <v>29</v>
      </c>
      <c r="AL47" s="32">
        <f>[1]属性投放!DK48</f>
        <v>330</v>
      </c>
      <c r="AM47" s="32">
        <f>[1]属性投放!DL48</f>
        <v>22</v>
      </c>
      <c r="AN47" s="32">
        <f>[1]属性投放!DM48</f>
        <v>11</v>
      </c>
      <c r="AO47" s="32">
        <f>[1]属性投放!DN48</f>
        <v>132</v>
      </c>
      <c r="AP47" s="32">
        <f>[1]属性投放!DO48</f>
        <v>220</v>
      </c>
      <c r="AQ47" s="32">
        <f>[1]属性投放!DP48</f>
        <v>110</v>
      </c>
      <c r="AR47" s="32">
        <f>[1]属性投放!DQ48</f>
        <v>1320</v>
      </c>
      <c r="AS47" s="32">
        <f>[1]属性投放!DR48</f>
        <v>640</v>
      </c>
      <c r="AT47" s="32">
        <f>[1]属性投放!DS48</f>
        <v>248</v>
      </c>
      <c r="AU47" s="32">
        <f>[1]属性投放!DT48</f>
        <v>3255</v>
      </c>
      <c r="AW47" s="33">
        <v>2</v>
      </c>
      <c r="AX47" s="33">
        <v>43</v>
      </c>
      <c r="AY47" s="34">
        <f>INDEX($CF$5:$CF$56,数据母表!AX47)</f>
        <v>18</v>
      </c>
      <c r="AZ47" s="33">
        <f>[2]卡牌消耗!AB47</f>
        <v>0</v>
      </c>
      <c r="BA47" s="33">
        <f>[2]卡牌消耗!AC47</f>
        <v>0</v>
      </c>
      <c r="BB47" s="33">
        <f>[2]卡牌消耗!AD47</f>
        <v>0</v>
      </c>
      <c r="BC47" s="33">
        <f>[2]卡牌消耗!AE47</f>
        <v>0</v>
      </c>
      <c r="BD47" s="33">
        <f>[2]卡牌消耗!AF47</f>
        <v>10</v>
      </c>
      <c r="BE47" s="33">
        <f>[2]卡牌消耗!AG47</f>
        <v>1</v>
      </c>
      <c r="BF47" s="33">
        <f>[2]卡牌消耗!AH47</f>
        <v>20700</v>
      </c>
      <c r="BI47" s="33">
        <v>4</v>
      </c>
      <c r="BJ47" s="33">
        <v>3</v>
      </c>
      <c r="BK47" s="13">
        <f>[2]卡牌消耗!BD47</f>
        <v>6</v>
      </c>
      <c r="BL47" s="13">
        <f>[2]卡牌消耗!BE47</f>
        <v>0</v>
      </c>
      <c r="BM47" s="13">
        <f>[2]卡牌消耗!BF47</f>
        <v>0</v>
      </c>
      <c r="BN47" s="13">
        <f>[2]卡牌消耗!BG47</f>
        <v>0</v>
      </c>
      <c r="BO47" s="13">
        <f>[2]卡牌消耗!BH47</f>
        <v>4500</v>
      </c>
      <c r="BS47" s="14"/>
      <c r="BT47" s="14"/>
      <c r="BU47" s="14"/>
      <c r="BV47" s="14"/>
      <c r="BW47" s="14"/>
      <c r="BX47" s="14"/>
      <c r="CE47" s="32">
        <v>43</v>
      </c>
      <c r="CF47" s="32">
        <f>[1]属性投放!$AM49</f>
        <v>18</v>
      </c>
      <c r="CG47" s="33">
        <f>[1]属性投放!$AO49</f>
        <v>125</v>
      </c>
      <c r="CL47" s="34">
        <v>43</v>
      </c>
      <c r="CM47" s="34">
        <v>2</v>
      </c>
      <c r="CN47" s="13">
        <f>[2]卡牌消耗!DA47</f>
        <v>8500</v>
      </c>
      <c r="CO47" s="13">
        <f t="shared" si="1"/>
        <v>3400</v>
      </c>
      <c r="CR47" s="34">
        <v>10</v>
      </c>
      <c r="CS47" s="34">
        <v>4</v>
      </c>
      <c r="CT47" s="13">
        <f>[2]装备!V15</f>
        <v>600</v>
      </c>
      <c r="CU47" s="13">
        <f t="shared" si="2"/>
        <v>6000</v>
      </c>
      <c r="CV47" s="13">
        <f>ROUND(INDEX([1]装备!M$6:M$17,$CR47)*INDEX([1]装备!$BR$6:$BR$9,$CS47),0)</f>
        <v>3280</v>
      </c>
      <c r="CW47" s="13">
        <f>ROUND(INDEX([1]装备!N$6:N$17,$CR47)*INDEX([1]装备!$BR$6:$BR$9,$CS47),0)</f>
        <v>1645</v>
      </c>
      <c r="CX47" s="13">
        <f>ROUND(INDEX([1]装备!O$6:O$17,$CR47)*INDEX([1]装备!$BR$6:$BR$9,$CS47),0)</f>
        <v>31295</v>
      </c>
      <c r="CY47" s="13">
        <f>ROUND(INDEX([1]装备!S$6:S$17,$CR47)*INDEX([1]装备!$BR$6:$BR$9,$CS47),0)</f>
        <v>172</v>
      </c>
      <c r="CZ47" s="13">
        <f>ROUND(INDEX([1]装备!T$6:T$17,$CR47)*INDEX([1]装备!$BR$6:$BR$9,$CS47),0)</f>
        <v>86</v>
      </c>
      <c r="DA47" s="13">
        <f>ROUND(INDEX([1]装备!U$6:U$17,$CR47)*INDEX([1]装备!$BR$6:$BR$9,$CS47),0)</f>
        <v>1640</v>
      </c>
      <c r="DB47" s="13">
        <v>0</v>
      </c>
      <c r="DC47" s="13">
        <v>0</v>
      </c>
      <c r="DD47" s="13">
        <v>0</v>
      </c>
      <c r="DH47" s="33">
        <v>43</v>
      </c>
      <c r="DI47" s="33">
        <f>[2]装备!AM48*8</f>
        <v>4120</v>
      </c>
      <c r="DJ47" s="33">
        <f>[2]装备!AN48*8</f>
        <v>6560</v>
      </c>
      <c r="DK47" s="33">
        <f>[2]装备!AO48*8</f>
        <v>8200</v>
      </c>
      <c r="DL47" s="33">
        <f>[2]装备!AP48*8</f>
        <v>9840</v>
      </c>
      <c r="DO47" s="13">
        <v>43</v>
      </c>
      <c r="DP47" s="13">
        <v>1</v>
      </c>
      <c r="DQ47" s="13">
        <f t="shared" si="3"/>
        <v>4120</v>
      </c>
    </row>
    <row r="48" spans="10:121" ht="16.5" x14ac:dyDescent="0.2">
      <c r="J48" s="32">
        <v>44</v>
      </c>
      <c r="K48" s="32">
        <v>4</v>
      </c>
      <c r="L48" s="32">
        <v>4</v>
      </c>
      <c r="M48" s="32">
        <f>[1]属性投放!AZ49</f>
        <v>858</v>
      </c>
      <c r="N48" s="32">
        <f>[1]属性投放!BA49</f>
        <v>366</v>
      </c>
      <c r="O48" s="32">
        <f>[1]属性投放!BB49</f>
        <v>4748</v>
      </c>
      <c r="P48" s="32">
        <f>[1]属性投放!BC49</f>
        <v>20</v>
      </c>
      <c r="Q48" s="32">
        <f>[1]属性投放!BD49</f>
        <v>10</v>
      </c>
      <c r="R48" s="32">
        <f>[1]属性投放!BE49</f>
        <v>140</v>
      </c>
      <c r="S48" s="32">
        <f>[1]属性投放!BK49</f>
        <v>45</v>
      </c>
      <c r="T48" s="32">
        <f>[1]属性投放!BL49</f>
        <v>23</v>
      </c>
      <c r="U48" s="32">
        <f>[1]属性投放!BM49</f>
        <v>315</v>
      </c>
      <c r="V48" s="32">
        <f>[1]属性投放!BN49</f>
        <v>2</v>
      </c>
      <c r="W48" s="32">
        <f>[1]属性投放!BQ49</f>
        <v>100</v>
      </c>
      <c r="X48" s="32">
        <f>[1]属性投放!BR49</f>
        <v>50</v>
      </c>
      <c r="Y48" s="32">
        <f>[1]属性投放!BS49</f>
        <v>700</v>
      </c>
      <c r="Z48" s="32">
        <f>[1]属性投放!BT49</f>
        <v>1248</v>
      </c>
      <c r="AA48" s="32">
        <f>[1]属性投放!BU49</f>
        <v>562</v>
      </c>
      <c r="AB48" s="32">
        <f>[1]属性投放!BV49</f>
        <v>7478</v>
      </c>
      <c r="AC48" s="32">
        <f>[1]属性投放!BY49</f>
        <v>390</v>
      </c>
      <c r="AD48" s="32">
        <f>[1]属性投放!BZ49</f>
        <v>196</v>
      </c>
      <c r="AE48" s="32">
        <f>[1]属性投放!CA49</f>
        <v>2730</v>
      </c>
      <c r="AG48" s="32">
        <f>[1]属性投放!DF49</f>
        <v>640</v>
      </c>
      <c r="AH48" s="32">
        <f>[1]属性投放!DG49</f>
        <v>248</v>
      </c>
      <c r="AI48" s="32">
        <f>[1]属性投放!DH49</f>
        <v>3255</v>
      </c>
      <c r="AJ48" s="32">
        <f>[1]属性投放!DI49</f>
        <v>114</v>
      </c>
      <c r="AK48" s="32">
        <f>[1]属性投放!DJ49</f>
        <v>57</v>
      </c>
      <c r="AL48" s="32">
        <f>[1]属性投放!DK49</f>
        <v>798</v>
      </c>
      <c r="AM48" s="32">
        <f>[1]属性投放!DL49</f>
        <v>40</v>
      </c>
      <c r="AN48" s="32">
        <f>[1]属性投放!DM49</f>
        <v>20</v>
      </c>
      <c r="AO48" s="32">
        <f>[1]属性投放!DN49</f>
        <v>279</v>
      </c>
      <c r="AP48" s="32">
        <f>[1]属性投放!DO49</f>
        <v>0</v>
      </c>
      <c r="AQ48" s="32">
        <f>[1]属性投放!DP49</f>
        <v>0</v>
      </c>
      <c r="AR48" s="32">
        <f>[1]属性投放!DQ49</f>
        <v>0</v>
      </c>
      <c r="AS48" s="32">
        <f>[1]属性投放!DR49</f>
        <v>754</v>
      </c>
      <c r="AT48" s="32">
        <f>[1]属性投放!DS49</f>
        <v>305</v>
      </c>
      <c r="AU48" s="32">
        <f>[1]属性投放!DT49</f>
        <v>4053</v>
      </c>
      <c r="AW48" s="33">
        <v>2</v>
      </c>
      <c r="AX48" s="33">
        <v>44</v>
      </c>
      <c r="AY48" s="34">
        <f>INDEX($CF$5:$CF$56,数据母表!AX48)</f>
        <v>18</v>
      </c>
      <c r="AZ48" s="33">
        <f>[2]卡牌消耗!AB48</f>
        <v>0</v>
      </c>
      <c r="BA48" s="33">
        <f>[2]卡牌消耗!AC48</f>
        <v>0</v>
      </c>
      <c r="BB48" s="33">
        <f>[2]卡牌消耗!AD48</f>
        <v>0</v>
      </c>
      <c r="BC48" s="33">
        <f>[2]卡牌消耗!AE48</f>
        <v>0</v>
      </c>
      <c r="BD48" s="33">
        <f>[2]卡牌消耗!AF48</f>
        <v>10</v>
      </c>
      <c r="BE48" s="33">
        <f>[2]卡牌消耗!AG48</f>
        <v>1</v>
      </c>
      <c r="BF48" s="33">
        <f>[2]卡牌消耗!AH48</f>
        <v>26300</v>
      </c>
      <c r="BI48" s="33">
        <v>4</v>
      </c>
      <c r="BJ48" s="33">
        <v>4</v>
      </c>
      <c r="BK48" s="13">
        <f>[2]卡牌消耗!BD48</f>
        <v>20</v>
      </c>
      <c r="BL48" s="13">
        <f>[2]卡牌消耗!BE48</f>
        <v>0</v>
      </c>
      <c r="BM48" s="13">
        <f>[2]卡牌消耗!BF48</f>
        <v>0</v>
      </c>
      <c r="BN48" s="13">
        <f>[2]卡牌消耗!BG48</f>
        <v>0</v>
      </c>
      <c r="BO48" s="13">
        <f>[2]卡牌消耗!BH48</f>
        <v>5500</v>
      </c>
      <c r="BS48" s="14"/>
      <c r="BT48" s="14"/>
      <c r="BU48" s="14"/>
      <c r="BV48" s="14"/>
      <c r="BW48" s="14"/>
      <c r="BX48" s="14"/>
      <c r="CE48" s="32">
        <v>44</v>
      </c>
      <c r="CF48" s="32">
        <f>[1]属性投放!$AM50</f>
        <v>18</v>
      </c>
      <c r="CG48" s="33">
        <f>[1]属性投放!$AO50</f>
        <v>128</v>
      </c>
      <c r="CL48" s="34">
        <v>44</v>
      </c>
      <c r="CM48" s="34">
        <v>2</v>
      </c>
      <c r="CN48" s="13">
        <f>[2]卡牌消耗!DA48</f>
        <v>8850</v>
      </c>
      <c r="CO48" s="13">
        <f t="shared" si="1"/>
        <v>3540</v>
      </c>
      <c r="CR48" s="34">
        <v>11</v>
      </c>
      <c r="CS48" s="34">
        <v>4</v>
      </c>
      <c r="CT48" s="13">
        <f>[2]装备!V16</f>
        <v>800</v>
      </c>
      <c r="CU48" s="13">
        <f t="shared" si="2"/>
        <v>8000</v>
      </c>
      <c r="CV48" s="13">
        <f>ROUND(INDEX([1]装备!M$6:M$17,$CR48)*INDEX([1]装备!$BR$6:$BR$9,$CS48),0)</f>
        <v>3360</v>
      </c>
      <c r="CW48" s="13">
        <f>ROUND(INDEX([1]装备!N$6:N$17,$CR48)*INDEX([1]装备!$BR$6:$BR$9,$CS48),0)</f>
        <v>1685</v>
      </c>
      <c r="CX48" s="13">
        <f>ROUND(INDEX([1]装备!O$6:O$17,$CR48)*INDEX([1]装备!$BR$6:$BR$9,$CS48),0)</f>
        <v>32330</v>
      </c>
      <c r="CY48" s="13">
        <f>ROUND(INDEX([1]装备!S$6:S$17,$CR48)*INDEX([1]装备!$BR$6:$BR$9,$CS48),0)</f>
        <v>202</v>
      </c>
      <c r="CZ48" s="13">
        <f>ROUND(INDEX([1]装备!T$6:T$17,$CR48)*INDEX([1]装备!$BR$6:$BR$9,$CS48),0)</f>
        <v>101</v>
      </c>
      <c r="DA48" s="13">
        <f>ROUND(INDEX([1]装备!U$6:U$17,$CR48)*INDEX([1]装备!$BR$6:$BR$9,$CS48),0)</f>
        <v>1940</v>
      </c>
      <c r="DB48" s="13">
        <v>0</v>
      </c>
      <c r="DC48" s="13">
        <v>0</v>
      </c>
      <c r="DD48" s="13">
        <v>0</v>
      </c>
      <c r="DH48" s="33">
        <v>44</v>
      </c>
      <c r="DI48" s="33">
        <f>[2]装备!AM49*8</f>
        <v>4240</v>
      </c>
      <c r="DJ48" s="33">
        <f>[2]装备!AN49*8</f>
        <v>6800</v>
      </c>
      <c r="DK48" s="33">
        <f>[2]装备!AO49*8</f>
        <v>8520</v>
      </c>
      <c r="DL48" s="33">
        <f>[2]装备!AP49*8</f>
        <v>10200</v>
      </c>
      <c r="DO48" s="13">
        <v>44</v>
      </c>
      <c r="DP48" s="13">
        <v>1</v>
      </c>
      <c r="DQ48" s="13">
        <f t="shared" si="3"/>
        <v>4240</v>
      </c>
    </row>
    <row r="49" spans="10:121" ht="16.5" x14ac:dyDescent="0.2">
      <c r="J49" s="32">
        <v>45</v>
      </c>
      <c r="K49" s="32">
        <v>4</v>
      </c>
      <c r="L49" s="32">
        <v>5</v>
      </c>
      <c r="M49" s="32">
        <f>[1]属性投放!AZ50</f>
        <v>1248</v>
      </c>
      <c r="N49" s="32">
        <f>[1]属性投放!BA50</f>
        <v>562</v>
      </c>
      <c r="O49" s="32">
        <f>[1]属性投放!BB50</f>
        <v>7478</v>
      </c>
      <c r="P49" s="32">
        <f>[1]属性投放!BC50</f>
        <v>20</v>
      </c>
      <c r="Q49" s="32">
        <f>[1]属性投放!BD50</f>
        <v>10</v>
      </c>
      <c r="R49" s="32">
        <f>[1]属性投放!BE50</f>
        <v>140</v>
      </c>
      <c r="S49" s="32">
        <f>[1]属性投放!BK50</f>
        <v>55</v>
      </c>
      <c r="T49" s="32">
        <f>[1]属性投放!BL50</f>
        <v>28</v>
      </c>
      <c r="U49" s="32">
        <f>[1]属性投放!BM50</f>
        <v>385</v>
      </c>
      <c r="V49" s="32">
        <f>[1]属性投放!BN50</f>
        <v>2</v>
      </c>
      <c r="W49" s="32">
        <f>[1]属性投放!BQ50</f>
        <v>120</v>
      </c>
      <c r="X49" s="32">
        <f>[1]属性投放!BR50</f>
        <v>60</v>
      </c>
      <c r="Y49" s="32">
        <f>[1]属性投放!BS50</f>
        <v>840</v>
      </c>
      <c r="Z49" s="32">
        <f>[1]属性投放!BT50</f>
        <v>1618</v>
      </c>
      <c r="AA49" s="32">
        <f>[1]属性投放!BU50</f>
        <v>748</v>
      </c>
      <c r="AB49" s="32">
        <f>[1]属性投放!BV50</f>
        <v>10068</v>
      </c>
      <c r="AC49" s="32">
        <f>[1]属性投放!BY50</f>
        <v>370</v>
      </c>
      <c r="AD49" s="32">
        <f>[1]属性投放!BZ50</f>
        <v>186</v>
      </c>
      <c r="AE49" s="32">
        <f>[1]属性投放!CA50</f>
        <v>2590</v>
      </c>
      <c r="AG49" s="32">
        <f>[1]属性投放!DF50</f>
        <v>754</v>
      </c>
      <c r="AH49" s="32">
        <f>[1]属性投放!DG50</f>
        <v>305</v>
      </c>
      <c r="AI49" s="32">
        <f>[1]属性投放!DH50</f>
        <v>4053</v>
      </c>
      <c r="AJ49" s="32">
        <f>[1]属性投放!DI50</f>
        <v>114</v>
      </c>
      <c r="AK49" s="32">
        <f>[1]属性投放!DJ50</f>
        <v>57</v>
      </c>
      <c r="AL49" s="32">
        <f>[1]属性投放!DK50</f>
        <v>798</v>
      </c>
      <c r="AM49" s="32">
        <f>[1]属性投放!DL50</f>
        <v>40</v>
      </c>
      <c r="AN49" s="32">
        <f>[1]属性投放!DM50</f>
        <v>20</v>
      </c>
      <c r="AO49" s="32">
        <f>[1]属性投放!DN50</f>
        <v>279</v>
      </c>
      <c r="AP49" s="32">
        <f>[1]属性投放!DO50</f>
        <v>0</v>
      </c>
      <c r="AQ49" s="32">
        <f>[1]属性投放!DP50</f>
        <v>0</v>
      </c>
      <c r="AR49" s="32">
        <f>[1]属性投放!DQ50</f>
        <v>0</v>
      </c>
      <c r="AS49" s="32">
        <f>[1]属性投放!DR50</f>
        <v>868</v>
      </c>
      <c r="AT49" s="32">
        <f>[1]属性投放!DS50</f>
        <v>362</v>
      </c>
      <c r="AU49" s="32">
        <f>[1]属性投放!DT50</f>
        <v>4851</v>
      </c>
      <c r="AW49" s="33">
        <v>2</v>
      </c>
      <c r="AX49" s="33">
        <v>45</v>
      </c>
      <c r="AY49" s="34">
        <f>INDEX($CF$5:$CF$56,数据母表!AX49)</f>
        <v>18</v>
      </c>
      <c r="AZ49" s="33">
        <f>[2]卡牌消耗!AB49</f>
        <v>0</v>
      </c>
      <c r="BA49" s="33">
        <f>[2]卡牌消耗!AC49</f>
        <v>0</v>
      </c>
      <c r="BB49" s="33">
        <f>[2]卡牌消耗!AD49</f>
        <v>0</v>
      </c>
      <c r="BC49" s="33">
        <f>[2]卡牌消耗!AE49</f>
        <v>0</v>
      </c>
      <c r="BD49" s="33">
        <f>[2]卡牌消耗!AF49</f>
        <v>10</v>
      </c>
      <c r="BE49" s="33">
        <f>[2]卡牌消耗!AG49</f>
        <v>1</v>
      </c>
      <c r="BF49" s="33">
        <f>[2]卡牌消耗!AH49</f>
        <v>26300</v>
      </c>
      <c r="BI49" s="33">
        <v>4</v>
      </c>
      <c r="BJ49" s="33">
        <v>5</v>
      </c>
      <c r="BK49" s="13">
        <f>[2]卡牌消耗!BD49</f>
        <v>40</v>
      </c>
      <c r="BL49" s="13">
        <f>[2]卡牌消耗!BE49</f>
        <v>0</v>
      </c>
      <c r="BM49" s="13">
        <f>[2]卡牌消耗!BF49</f>
        <v>0</v>
      </c>
      <c r="BN49" s="13">
        <f>[2]卡牌消耗!BG49</f>
        <v>0</v>
      </c>
      <c r="BO49" s="13">
        <f>[2]卡牌消耗!BH49</f>
        <v>5500</v>
      </c>
      <c r="BS49" s="14"/>
      <c r="BT49" s="14"/>
      <c r="BU49" s="14"/>
      <c r="BV49" s="14"/>
      <c r="BW49" s="14"/>
      <c r="BX49" s="14"/>
      <c r="CE49" s="32">
        <v>45</v>
      </c>
      <c r="CF49" s="32">
        <f>[1]属性投放!$AM51</f>
        <v>18</v>
      </c>
      <c r="CG49" s="33">
        <f>[1]属性投放!$AO51</f>
        <v>130</v>
      </c>
      <c r="CL49" s="34">
        <v>45</v>
      </c>
      <c r="CM49" s="34">
        <v>2</v>
      </c>
      <c r="CN49" s="13">
        <f>[2]卡牌消耗!DA49</f>
        <v>8000</v>
      </c>
      <c r="CO49" s="13">
        <f t="shared" si="1"/>
        <v>3200</v>
      </c>
      <c r="CR49" s="34">
        <v>1</v>
      </c>
      <c r="CS49" s="34">
        <v>5</v>
      </c>
      <c r="CT49" s="13">
        <f>[2]装备!$W6</f>
        <v>200</v>
      </c>
      <c r="CU49" s="13">
        <f t="shared" si="2"/>
        <v>2000</v>
      </c>
      <c r="CV49" s="13">
        <f>CV38</f>
        <v>105</v>
      </c>
      <c r="CW49" s="13">
        <f t="shared" ref="CW49:CX49" si="4">CW38</f>
        <v>55</v>
      </c>
      <c r="CX49" s="13">
        <f t="shared" si="4"/>
        <v>645</v>
      </c>
      <c r="CY49" s="13">
        <f>CY38</f>
        <v>17</v>
      </c>
      <c r="CZ49" s="13">
        <f t="shared" ref="CZ49:DA49" si="5">CZ38</f>
        <v>9</v>
      </c>
      <c r="DA49" s="13">
        <f t="shared" si="5"/>
        <v>100</v>
      </c>
      <c r="DB49" s="13">
        <f>[1]装备!CB21*2</f>
        <v>600</v>
      </c>
      <c r="DC49" s="13">
        <f>[1]装备!CC21*2</f>
        <v>300</v>
      </c>
      <c r="DD49" s="13">
        <f>[1]装备!CD21*2</f>
        <v>6000</v>
      </c>
      <c r="DH49" s="33">
        <v>45</v>
      </c>
      <c r="DI49" s="33">
        <f>[2]装备!AM50*8</f>
        <v>4400</v>
      </c>
      <c r="DJ49" s="33">
        <f>[2]装备!AN50*8</f>
        <v>7040</v>
      </c>
      <c r="DK49" s="33">
        <f>[2]装备!AO50*8</f>
        <v>8840</v>
      </c>
      <c r="DL49" s="33">
        <f>[2]装备!AP50*8</f>
        <v>10600</v>
      </c>
      <c r="DO49" s="13">
        <v>45</v>
      </c>
      <c r="DP49" s="13">
        <v>1</v>
      </c>
      <c r="DQ49" s="13">
        <f t="shared" si="3"/>
        <v>4400</v>
      </c>
    </row>
    <row r="50" spans="10:121" ht="16.5" x14ac:dyDescent="0.2">
      <c r="J50" s="32">
        <v>46</v>
      </c>
      <c r="K50" s="32">
        <v>4</v>
      </c>
      <c r="L50" s="32">
        <v>6</v>
      </c>
      <c r="M50" s="32">
        <f>[1]属性投放!AZ51</f>
        <v>1618</v>
      </c>
      <c r="N50" s="32">
        <f>[1]属性投放!BA51</f>
        <v>748</v>
      </c>
      <c r="O50" s="32">
        <f>[1]属性投放!BB51</f>
        <v>10068</v>
      </c>
      <c r="P50" s="32">
        <f>[1]属性投放!BC51</f>
        <v>20</v>
      </c>
      <c r="Q50" s="32">
        <f>[1]属性投放!BD51</f>
        <v>10</v>
      </c>
      <c r="R50" s="32">
        <f>[1]属性投放!BE51</f>
        <v>140</v>
      </c>
      <c r="S50" s="32">
        <f>[1]属性投放!BK51</f>
        <v>60</v>
      </c>
      <c r="T50" s="32">
        <f>[1]属性投放!BL51</f>
        <v>30</v>
      </c>
      <c r="U50" s="32">
        <f>[1]属性投放!BM51</f>
        <v>420</v>
      </c>
      <c r="V50" s="32">
        <f>[1]属性投放!BN51</f>
        <v>2</v>
      </c>
      <c r="W50" s="32">
        <f>[1]属性投放!BQ51</f>
        <v>160</v>
      </c>
      <c r="X50" s="32">
        <f>[1]属性投放!BR51</f>
        <v>80</v>
      </c>
      <c r="Y50" s="32">
        <f>[1]属性投放!BS51</f>
        <v>1120</v>
      </c>
      <c r="Z50" s="32">
        <f>[1]属性投放!BT51</f>
        <v>1998</v>
      </c>
      <c r="AA50" s="32">
        <f>[1]属性投放!BU51</f>
        <v>938</v>
      </c>
      <c r="AB50" s="32">
        <f>[1]属性投放!BV51</f>
        <v>12728</v>
      </c>
      <c r="AC50" s="32">
        <f>[1]属性投放!BY51</f>
        <v>380</v>
      </c>
      <c r="AD50" s="32">
        <f>[1]属性投放!BZ51</f>
        <v>190</v>
      </c>
      <c r="AE50" s="32">
        <f>[1]属性投放!CA51</f>
        <v>2660</v>
      </c>
      <c r="AG50" s="32">
        <f>[1]属性投放!DF51</f>
        <v>868</v>
      </c>
      <c r="AH50" s="32">
        <f>[1]属性投放!DG51</f>
        <v>362</v>
      </c>
      <c r="AI50" s="32">
        <f>[1]属性投放!DH51</f>
        <v>4851</v>
      </c>
      <c r="AJ50" s="32">
        <f>[1]属性投放!DI51</f>
        <v>114</v>
      </c>
      <c r="AK50" s="32">
        <f>[1]属性投放!DJ51</f>
        <v>57</v>
      </c>
      <c r="AL50" s="32">
        <f>[1]属性投放!DK51</f>
        <v>798</v>
      </c>
      <c r="AM50" s="32">
        <f>[1]属性投放!DL51</f>
        <v>40</v>
      </c>
      <c r="AN50" s="32">
        <f>[1]属性投放!DM51</f>
        <v>20</v>
      </c>
      <c r="AO50" s="32">
        <f>[1]属性投放!DN51</f>
        <v>279</v>
      </c>
      <c r="AP50" s="32">
        <f>[1]属性投放!DO51</f>
        <v>1000</v>
      </c>
      <c r="AQ50" s="32">
        <f>[1]属性投放!DP51</f>
        <v>500</v>
      </c>
      <c r="AR50" s="32">
        <f>[1]属性投放!DQ51</f>
        <v>6975</v>
      </c>
      <c r="AS50" s="32">
        <f>[1]属性投放!DR51</f>
        <v>1982</v>
      </c>
      <c r="AT50" s="32">
        <f>[1]属性投放!DS51</f>
        <v>919</v>
      </c>
      <c r="AU50" s="32">
        <f>[1]属性投放!DT51</f>
        <v>12624</v>
      </c>
      <c r="AW50" s="33">
        <v>2</v>
      </c>
      <c r="AX50" s="33">
        <v>46</v>
      </c>
      <c r="AY50" s="34">
        <f>INDEX($CF$5:$CF$56,数据母表!AX50)</f>
        <v>19</v>
      </c>
      <c r="AZ50" s="33">
        <f>[2]卡牌消耗!AB50</f>
        <v>0</v>
      </c>
      <c r="BA50" s="33">
        <f>[2]卡牌消耗!AC50</f>
        <v>0</v>
      </c>
      <c r="BB50" s="33">
        <f>[2]卡牌消耗!AD50</f>
        <v>0</v>
      </c>
      <c r="BC50" s="33">
        <f>[2]卡牌消耗!AE50</f>
        <v>0</v>
      </c>
      <c r="BD50" s="33">
        <f>[2]卡牌消耗!AF50</f>
        <v>10</v>
      </c>
      <c r="BE50" s="33">
        <f>[2]卡牌消耗!AG50</f>
        <v>1</v>
      </c>
      <c r="BF50" s="33">
        <f>[2]卡牌消耗!AH50</f>
        <v>28200</v>
      </c>
      <c r="BI50" s="33">
        <v>4</v>
      </c>
      <c r="BJ50" s="33">
        <v>6</v>
      </c>
      <c r="BK50" s="13">
        <f>[2]卡牌消耗!BD50</f>
        <v>60</v>
      </c>
      <c r="BL50" s="13">
        <f>[2]卡牌消耗!BE50</f>
        <v>0</v>
      </c>
      <c r="BM50" s="13">
        <f>[2]卡牌消耗!BF50</f>
        <v>0</v>
      </c>
      <c r="BN50" s="13">
        <f>[2]卡牌消耗!BG50</f>
        <v>0</v>
      </c>
      <c r="BO50" s="13">
        <f>[2]卡牌消耗!BH50</f>
        <v>7500</v>
      </c>
      <c r="BS50" s="14"/>
      <c r="BT50" s="14"/>
      <c r="BU50" s="14"/>
      <c r="BV50" s="14"/>
      <c r="BW50" s="14"/>
      <c r="BX50" s="14"/>
      <c r="CE50" s="32">
        <v>46</v>
      </c>
      <c r="CF50" s="32">
        <f>[1]属性投放!$AM52</f>
        <v>19</v>
      </c>
      <c r="CG50" s="33">
        <f>[1]属性投放!$AO52</f>
        <v>133</v>
      </c>
      <c r="CL50" s="34">
        <v>46</v>
      </c>
      <c r="CM50" s="34">
        <v>2</v>
      </c>
      <c r="CN50" s="13">
        <f>[2]卡牌消耗!DA50</f>
        <v>8400</v>
      </c>
      <c r="CO50" s="13">
        <f t="shared" si="1"/>
        <v>3360</v>
      </c>
      <c r="CR50" s="34">
        <v>2</v>
      </c>
      <c r="CS50" s="34">
        <v>5</v>
      </c>
      <c r="CT50" s="13">
        <f>[2]装备!$W7</f>
        <v>320</v>
      </c>
      <c r="CU50" s="13">
        <f t="shared" si="2"/>
        <v>3200</v>
      </c>
      <c r="CV50" s="13">
        <f t="shared" ref="CV50:DA50" si="6">CV39</f>
        <v>260</v>
      </c>
      <c r="CW50" s="13">
        <f t="shared" si="6"/>
        <v>135</v>
      </c>
      <c r="CX50" s="13">
        <f t="shared" si="6"/>
        <v>1670</v>
      </c>
      <c r="CY50" s="13">
        <f t="shared" si="6"/>
        <v>23</v>
      </c>
      <c r="CZ50" s="13">
        <f t="shared" si="6"/>
        <v>12</v>
      </c>
      <c r="DA50" s="13">
        <f t="shared" si="6"/>
        <v>143</v>
      </c>
      <c r="DB50" s="13">
        <f>[1]装备!CB22*2</f>
        <v>900</v>
      </c>
      <c r="DC50" s="13">
        <f>[1]装备!CC22*2</f>
        <v>500</v>
      </c>
      <c r="DD50" s="13">
        <f>[1]装备!CD22*2</f>
        <v>9000</v>
      </c>
      <c r="DH50" s="33">
        <v>46</v>
      </c>
      <c r="DI50" s="33">
        <f>[2]装备!AM51*8</f>
        <v>4560</v>
      </c>
      <c r="DJ50" s="33">
        <f>[2]装备!AN51*8</f>
        <v>7320</v>
      </c>
      <c r="DK50" s="33">
        <f>[2]装备!AO51*8</f>
        <v>9120</v>
      </c>
      <c r="DL50" s="33">
        <f>[2]装备!AP51*8</f>
        <v>10960</v>
      </c>
      <c r="DO50" s="13">
        <v>46</v>
      </c>
      <c r="DP50" s="13">
        <v>1</v>
      </c>
      <c r="DQ50" s="13">
        <f t="shared" si="3"/>
        <v>4560</v>
      </c>
    </row>
    <row r="51" spans="10:121" ht="16.5" x14ac:dyDescent="0.2">
      <c r="J51" s="32">
        <v>47</v>
      </c>
      <c r="K51" s="32">
        <v>4</v>
      </c>
      <c r="L51" s="32">
        <v>7</v>
      </c>
      <c r="M51" s="32">
        <f>[1]属性投放!AZ52</f>
        <v>1998</v>
      </c>
      <c r="N51" s="32">
        <f>[1]属性投放!BA52</f>
        <v>938</v>
      </c>
      <c r="O51" s="32">
        <f>[1]属性投放!BB52</f>
        <v>12728</v>
      </c>
      <c r="P51" s="32">
        <f>[1]属性投放!BC52</f>
        <v>25</v>
      </c>
      <c r="Q51" s="32">
        <f>[1]属性投放!BD52</f>
        <v>13</v>
      </c>
      <c r="R51" s="32">
        <f>[1]属性投放!BE52</f>
        <v>200</v>
      </c>
      <c r="S51" s="32">
        <f>[1]属性投放!BK52</f>
        <v>80</v>
      </c>
      <c r="T51" s="32">
        <f>[1]属性投放!BL52</f>
        <v>40</v>
      </c>
      <c r="U51" s="32">
        <f>[1]属性投放!BM52</f>
        <v>640</v>
      </c>
      <c r="V51" s="32">
        <f>[1]属性投放!BN52</f>
        <v>2</v>
      </c>
      <c r="W51" s="32">
        <f>[1]属性投放!BQ52</f>
        <v>165</v>
      </c>
      <c r="X51" s="32">
        <f>[1]属性投放!BR52</f>
        <v>83</v>
      </c>
      <c r="Y51" s="32">
        <f>[1]属性投放!BS52</f>
        <v>1320</v>
      </c>
      <c r="Z51" s="32">
        <f>[1]属性投放!BT52</f>
        <v>2448</v>
      </c>
      <c r="AA51" s="32">
        <f>[1]属性投放!BU52</f>
        <v>1166</v>
      </c>
      <c r="AB51" s="32">
        <f>[1]属性投放!BV52</f>
        <v>16328</v>
      </c>
      <c r="AC51" s="32">
        <f>[1]属性投放!BY52</f>
        <v>450</v>
      </c>
      <c r="AD51" s="32">
        <f>[1]属性投放!BZ52</f>
        <v>228</v>
      </c>
      <c r="AE51" s="32">
        <f>[1]属性投放!CA52</f>
        <v>3600</v>
      </c>
      <c r="AG51" s="32">
        <f>[1]属性投放!DF52</f>
        <v>1982</v>
      </c>
      <c r="AH51" s="32">
        <f>[1]属性投放!DG52</f>
        <v>919</v>
      </c>
      <c r="AI51" s="32">
        <f>[1]属性投放!DH52</f>
        <v>12624</v>
      </c>
      <c r="AJ51" s="32">
        <f>[1]属性投放!DI52</f>
        <v>165</v>
      </c>
      <c r="AK51" s="32">
        <f>[1]属性投放!DJ52</f>
        <v>83</v>
      </c>
      <c r="AL51" s="32">
        <f>[1]属性投放!DK52</f>
        <v>1316</v>
      </c>
      <c r="AM51" s="32">
        <f>[1]属性投放!DL52</f>
        <v>58</v>
      </c>
      <c r="AN51" s="32">
        <f>[1]属性投放!DM52</f>
        <v>29</v>
      </c>
      <c r="AO51" s="32">
        <f>[1]属性投放!DN52</f>
        <v>461</v>
      </c>
      <c r="AP51" s="32">
        <f>[1]属性投放!DO52</f>
        <v>0</v>
      </c>
      <c r="AQ51" s="32">
        <f>[1]属性投放!DP52</f>
        <v>0</v>
      </c>
      <c r="AR51" s="32">
        <f>[1]属性投放!DQ52</f>
        <v>0</v>
      </c>
      <c r="AS51" s="32">
        <f>[1]属性投放!DR52</f>
        <v>2147</v>
      </c>
      <c r="AT51" s="32">
        <f>[1]属性投放!DS52</f>
        <v>1002</v>
      </c>
      <c r="AU51" s="32">
        <f>[1]属性投放!DT52</f>
        <v>13940</v>
      </c>
      <c r="AW51" s="33">
        <v>2</v>
      </c>
      <c r="AX51" s="33">
        <v>47</v>
      </c>
      <c r="AY51" s="34">
        <f>INDEX($CF$5:$CF$56,数据母表!AX51)</f>
        <v>19</v>
      </c>
      <c r="AZ51" s="33">
        <f>[2]卡牌消耗!AB51</f>
        <v>0</v>
      </c>
      <c r="BA51" s="33">
        <f>[2]卡牌消耗!AC51</f>
        <v>0</v>
      </c>
      <c r="BB51" s="33">
        <f>[2]卡牌消耗!AD51</f>
        <v>0</v>
      </c>
      <c r="BC51" s="33">
        <f>[2]卡牌消耗!AE51</f>
        <v>0</v>
      </c>
      <c r="BD51" s="33">
        <f>[2]卡牌消耗!AF51</f>
        <v>10</v>
      </c>
      <c r="BE51" s="33">
        <f>[2]卡牌消耗!AG51</f>
        <v>1</v>
      </c>
      <c r="BF51" s="33">
        <f>[2]卡牌消耗!AH51</f>
        <v>136750</v>
      </c>
      <c r="BI51" s="33">
        <v>4</v>
      </c>
      <c r="BJ51" s="33">
        <v>7</v>
      </c>
      <c r="BK51" s="13">
        <f>[2]卡牌消耗!BD51</f>
        <v>101</v>
      </c>
      <c r="BL51" s="13">
        <f>[2]卡牌消耗!BE51</f>
        <v>0</v>
      </c>
      <c r="BM51" s="13">
        <f>[2]卡牌消耗!BF51</f>
        <v>0</v>
      </c>
      <c r="BN51" s="13">
        <f>[2]卡牌消耗!BG51</f>
        <v>0</v>
      </c>
      <c r="BO51" s="13">
        <f>[2]卡牌消耗!BH51</f>
        <v>12500</v>
      </c>
      <c r="BS51" s="14"/>
      <c r="BT51" s="14"/>
      <c r="BU51" s="14"/>
      <c r="BV51" s="14"/>
      <c r="BW51" s="14"/>
      <c r="BX51" s="14"/>
      <c r="CE51" s="32">
        <v>47</v>
      </c>
      <c r="CF51" s="32">
        <f>[1]属性投放!$AM53</f>
        <v>19</v>
      </c>
      <c r="CG51" s="33">
        <f>[1]属性投放!$AO53</f>
        <v>135</v>
      </c>
      <c r="CL51" s="34">
        <v>47</v>
      </c>
      <c r="CM51" s="34">
        <v>2</v>
      </c>
      <c r="CN51" s="13">
        <f>[2]卡牌消耗!DA51</f>
        <v>8800</v>
      </c>
      <c r="CO51" s="13">
        <f t="shared" si="1"/>
        <v>3520</v>
      </c>
      <c r="CR51" s="34">
        <v>3</v>
      </c>
      <c r="CS51" s="34">
        <v>5</v>
      </c>
      <c r="CT51" s="13">
        <f>[2]装备!$W8</f>
        <v>400</v>
      </c>
      <c r="CU51" s="13">
        <f t="shared" si="2"/>
        <v>4000</v>
      </c>
      <c r="CV51" s="13">
        <f t="shared" ref="CV51:DA51" si="7">CV40</f>
        <v>450</v>
      </c>
      <c r="CW51" s="13">
        <f t="shared" si="7"/>
        <v>230</v>
      </c>
      <c r="CX51" s="13">
        <f t="shared" si="7"/>
        <v>3105</v>
      </c>
      <c r="CY51" s="13">
        <f t="shared" si="7"/>
        <v>35</v>
      </c>
      <c r="CZ51" s="13">
        <f t="shared" si="7"/>
        <v>18</v>
      </c>
      <c r="DA51" s="13">
        <f t="shared" si="7"/>
        <v>239</v>
      </c>
      <c r="DB51" s="13">
        <f>[1]装备!CB23*2</f>
        <v>1200</v>
      </c>
      <c r="DC51" s="13">
        <f>[1]装备!CC23*2</f>
        <v>600</v>
      </c>
      <c r="DD51" s="13">
        <f>[1]装备!CD23*2</f>
        <v>12000</v>
      </c>
      <c r="DH51" s="33">
        <v>47</v>
      </c>
      <c r="DI51" s="33">
        <f>[2]装备!AM52*8</f>
        <v>4720</v>
      </c>
      <c r="DJ51" s="33">
        <f>[2]装备!AN52*8</f>
        <v>7560</v>
      </c>
      <c r="DK51" s="33">
        <f>[2]装备!AO52*8</f>
        <v>9440</v>
      </c>
      <c r="DL51" s="33">
        <f>[2]装备!AP52*8</f>
        <v>11320</v>
      </c>
      <c r="DO51" s="13">
        <v>47</v>
      </c>
      <c r="DP51" s="13">
        <v>1</v>
      </c>
      <c r="DQ51" s="13">
        <f t="shared" si="3"/>
        <v>4720</v>
      </c>
    </row>
    <row r="52" spans="10:121" ht="16.5" x14ac:dyDescent="0.2">
      <c r="J52" s="32">
        <v>48</v>
      </c>
      <c r="K52" s="32">
        <v>4</v>
      </c>
      <c r="L52" s="32">
        <v>8</v>
      </c>
      <c r="M52" s="32">
        <f>[1]属性投放!AZ53</f>
        <v>2448</v>
      </c>
      <c r="N52" s="32">
        <f>[1]属性投放!BA53</f>
        <v>1166</v>
      </c>
      <c r="O52" s="32">
        <f>[1]属性投放!BB53</f>
        <v>16328</v>
      </c>
      <c r="P52" s="32">
        <f>[1]属性投放!BC53</f>
        <v>25</v>
      </c>
      <c r="Q52" s="32">
        <f>[1]属性投放!BD53</f>
        <v>13</v>
      </c>
      <c r="R52" s="32">
        <f>[1]属性投放!BE53</f>
        <v>200</v>
      </c>
      <c r="S52" s="32">
        <f>[1]属性投放!BK53</f>
        <v>100</v>
      </c>
      <c r="T52" s="32">
        <f>[1]属性投放!BL53</f>
        <v>50</v>
      </c>
      <c r="U52" s="32">
        <f>[1]属性投放!BM53</f>
        <v>800</v>
      </c>
      <c r="V52" s="32">
        <f>[1]属性投放!BN53</f>
        <v>2</v>
      </c>
      <c r="W52" s="32">
        <f>[1]属性投放!BQ53</f>
        <v>125</v>
      </c>
      <c r="X52" s="32">
        <f>[1]属性投放!BR53</f>
        <v>63</v>
      </c>
      <c r="Y52" s="32">
        <f>[1]属性投放!BS53</f>
        <v>1000</v>
      </c>
      <c r="Z52" s="32">
        <f>[1]属性投放!BT53</f>
        <v>2898</v>
      </c>
      <c r="AA52" s="32">
        <f>[1]属性投放!BU53</f>
        <v>1394</v>
      </c>
      <c r="AB52" s="32">
        <f>[1]属性投放!BV53</f>
        <v>19928</v>
      </c>
      <c r="AC52" s="32">
        <f>[1]属性投放!BY53</f>
        <v>450</v>
      </c>
      <c r="AD52" s="32">
        <f>[1]属性投放!BZ53</f>
        <v>228</v>
      </c>
      <c r="AE52" s="32">
        <f>[1]属性投放!CA53</f>
        <v>3600</v>
      </c>
      <c r="AG52" s="32">
        <f>[1]属性投放!DF53</f>
        <v>2147</v>
      </c>
      <c r="AH52" s="32">
        <f>[1]属性投放!DG53</f>
        <v>1002</v>
      </c>
      <c r="AI52" s="32">
        <f>[1]属性投放!DH53</f>
        <v>13940</v>
      </c>
      <c r="AJ52" s="32">
        <f>[1]属性投放!DI53</f>
        <v>165</v>
      </c>
      <c r="AK52" s="32">
        <f>[1]属性投放!DJ53</f>
        <v>83</v>
      </c>
      <c r="AL52" s="32">
        <f>[1]属性投放!DK53</f>
        <v>1316</v>
      </c>
      <c r="AM52" s="32">
        <f>[1]属性投放!DL53</f>
        <v>58</v>
      </c>
      <c r="AN52" s="32">
        <f>[1]属性投放!DM53</f>
        <v>29</v>
      </c>
      <c r="AO52" s="32">
        <f>[1]属性投放!DN53</f>
        <v>461</v>
      </c>
      <c r="AP52" s="32">
        <f>[1]属性投放!DO53</f>
        <v>0</v>
      </c>
      <c r="AQ52" s="32">
        <f>[1]属性投放!DP53</f>
        <v>0</v>
      </c>
      <c r="AR52" s="32">
        <f>[1]属性投放!DQ53</f>
        <v>0</v>
      </c>
      <c r="AS52" s="32">
        <f>[1]属性投放!DR53</f>
        <v>2312</v>
      </c>
      <c r="AT52" s="32">
        <f>[1]属性投放!DS53</f>
        <v>1085</v>
      </c>
      <c r="AU52" s="32">
        <f>[1]属性投放!DT53</f>
        <v>15256</v>
      </c>
      <c r="AW52" s="33">
        <v>2</v>
      </c>
      <c r="AX52" s="33">
        <v>48</v>
      </c>
      <c r="AY52" s="34">
        <f>INDEX($CF$5:$CF$56,数据母表!AX52)</f>
        <v>19</v>
      </c>
      <c r="AZ52" s="33">
        <f>[2]卡牌消耗!AB52</f>
        <v>0</v>
      </c>
      <c r="BA52" s="33">
        <f>[2]卡牌消耗!AC52</f>
        <v>0</v>
      </c>
      <c r="BB52" s="33">
        <f>[2]卡牌消耗!AD52</f>
        <v>0</v>
      </c>
      <c r="BC52" s="33">
        <f>[2]卡牌消耗!AE52</f>
        <v>0</v>
      </c>
      <c r="BD52" s="33">
        <f>[2]卡牌消耗!AF52</f>
        <v>10</v>
      </c>
      <c r="BE52" s="33">
        <f>[2]卡牌消耗!AG52</f>
        <v>1</v>
      </c>
      <c r="BF52" s="33">
        <f>[2]卡牌消耗!AH52</f>
        <v>136750</v>
      </c>
      <c r="BI52" s="33">
        <v>4</v>
      </c>
      <c r="BJ52" s="33">
        <v>8</v>
      </c>
      <c r="BK52" s="13">
        <f>[2]卡牌消耗!BD52</f>
        <v>181</v>
      </c>
      <c r="BL52" s="13">
        <f>[2]卡牌消耗!BE52</f>
        <v>0</v>
      </c>
      <c r="BM52" s="13">
        <f>[2]卡牌消耗!BF52</f>
        <v>0</v>
      </c>
      <c r="BN52" s="13">
        <f>[2]卡牌消耗!BG52</f>
        <v>0</v>
      </c>
      <c r="BO52" s="13">
        <f>[2]卡牌消耗!BH52</f>
        <v>12500</v>
      </c>
      <c r="BS52" s="14"/>
      <c r="BT52" s="14"/>
      <c r="BU52" s="14"/>
      <c r="BV52" s="14"/>
      <c r="BW52" s="14"/>
      <c r="BX52" s="14"/>
      <c r="CE52" s="32">
        <v>48</v>
      </c>
      <c r="CF52" s="32">
        <f>[1]属性投放!$AM54</f>
        <v>19</v>
      </c>
      <c r="CG52" s="33">
        <f>[1]属性投放!$AO54</f>
        <v>138</v>
      </c>
      <c r="CL52" s="34">
        <v>48</v>
      </c>
      <c r="CM52" s="34">
        <v>2</v>
      </c>
      <c r="CN52" s="13">
        <f>[2]卡牌消耗!DA52</f>
        <v>9200</v>
      </c>
      <c r="CO52" s="13">
        <f t="shared" si="1"/>
        <v>3680</v>
      </c>
      <c r="CR52" s="34">
        <v>4</v>
      </c>
      <c r="CS52" s="34">
        <v>5</v>
      </c>
      <c r="CT52" s="13">
        <f>[2]装备!$W9</f>
        <v>600</v>
      </c>
      <c r="CU52" s="13">
        <f t="shared" si="2"/>
        <v>6000</v>
      </c>
      <c r="CV52" s="13">
        <f t="shared" ref="CV52:DA52" si="8">CV41</f>
        <v>850</v>
      </c>
      <c r="CW52" s="13">
        <f t="shared" si="8"/>
        <v>430</v>
      </c>
      <c r="CX52" s="13">
        <f t="shared" si="8"/>
        <v>6460</v>
      </c>
      <c r="CY52" s="13">
        <f t="shared" si="8"/>
        <v>47</v>
      </c>
      <c r="CZ52" s="13">
        <f t="shared" si="8"/>
        <v>24</v>
      </c>
      <c r="DA52" s="13">
        <f t="shared" si="8"/>
        <v>359</v>
      </c>
      <c r="DB52" s="13">
        <f>[1]装备!CB24*2</f>
        <v>2300</v>
      </c>
      <c r="DC52" s="13">
        <f>[1]装备!CC24*2</f>
        <v>1200</v>
      </c>
      <c r="DD52" s="13">
        <f>[1]装备!CD24*2</f>
        <v>23000</v>
      </c>
      <c r="DH52" s="33">
        <v>48</v>
      </c>
      <c r="DI52" s="33">
        <f>[2]装备!AM53*8</f>
        <v>4880</v>
      </c>
      <c r="DJ52" s="33">
        <f>[2]装备!AN53*8</f>
        <v>7800</v>
      </c>
      <c r="DK52" s="33">
        <f>[2]装备!AO53*8</f>
        <v>9760</v>
      </c>
      <c r="DL52" s="33">
        <f>[2]装备!AP53*8</f>
        <v>11720</v>
      </c>
      <c r="DO52" s="13">
        <v>48</v>
      </c>
      <c r="DP52" s="13">
        <v>1</v>
      </c>
      <c r="DQ52" s="13">
        <f t="shared" si="3"/>
        <v>4880</v>
      </c>
    </row>
    <row r="53" spans="10:121" ht="16.5" x14ac:dyDescent="0.2">
      <c r="J53" s="32">
        <v>49</v>
      </c>
      <c r="K53" s="32">
        <v>4</v>
      </c>
      <c r="L53" s="32">
        <v>9</v>
      </c>
      <c r="M53" s="32">
        <f>[1]属性投放!AZ54</f>
        <v>2898</v>
      </c>
      <c r="N53" s="32">
        <f>[1]属性投放!BA54</f>
        <v>1394</v>
      </c>
      <c r="O53" s="32">
        <f>[1]属性投放!BB54</f>
        <v>19928</v>
      </c>
      <c r="P53" s="32">
        <f>[1]属性投放!BC54</f>
        <v>25</v>
      </c>
      <c r="Q53" s="32">
        <f>[1]属性投放!BD54</f>
        <v>13</v>
      </c>
      <c r="R53" s="32">
        <f>[1]属性投放!BE54</f>
        <v>200</v>
      </c>
      <c r="S53" s="32">
        <f>[1]属性投放!BK54</f>
        <v>115</v>
      </c>
      <c r="T53" s="32">
        <f>[1]属性投放!BL54</f>
        <v>58</v>
      </c>
      <c r="U53" s="32">
        <f>[1]属性投放!BM54</f>
        <v>920</v>
      </c>
      <c r="V53" s="32">
        <f>[1]属性投放!BN54</f>
        <v>3</v>
      </c>
      <c r="W53" s="32">
        <f>[1]属性投放!BQ54</f>
        <v>200</v>
      </c>
      <c r="X53" s="32">
        <f>[1]属性投放!BR54</f>
        <v>100</v>
      </c>
      <c r="Y53" s="32">
        <f>[1]属性投放!BS54</f>
        <v>1600</v>
      </c>
      <c r="Z53" s="32">
        <f>[1]属性投放!BT54</f>
        <v>3643</v>
      </c>
      <c r="AA53" s="32">
        <f>[1]属性投放!BU54</f>
        <v>1772</v>
      </c>
      <c r="AB53" s="32">
        <f>[1]属性投放!BV54</f>
        <v>25888</v>
      </c>
      <c r="AC53" s="32">
        <f>[1]属性投放!BY54</f>
        <v>745</v>
      </c>
      <c r="AD53" s="32">
        <f>[1]属性投放!BZ54</f>
        <v>378</v>
      </c>
      <c r="AE53" s="32">
        <f>[1]属性投放!CA54</f>
        <v>5960</v>
      </c>
      <c r="AG53" s="32">
        <f>[1]属性投放!DF54</f>
        <v>2312</v>
      </c>
      <c r="AH53" s="32">
        <f>[1]属性投放!DG54</f>
        <v>1085</v>
      </c>
      <c r="AI53" s="32">
        <f>[1]属性投放!DH54</f>
        <v>15256</v>
      </c>
      <c r="AJ53" s="32">
        <f>[1]属性投放!DI54</f>
        <v>165</v>
      </c>
      <c r="AK53" s="32">
        <f>[1]属性投放!DJ54</f>
        <v>83</v>
      </c>
      <c r="AL53" s="32">
        <f>[1]属性投放!DK54</f>
        <v>1316</v>
      </c>
      <c r="AM53" s="32">
        <f>[1]属性投放!DL54</f>
        <v>58</v>
      </c>
      <c r="AN53" s="32">
        <f>[1]属性投放!DM54</f>
        <v>29</v>
      </c>
      <c r="AO53" s="32">
        <f>[1]属性投放!DN54</f>
        <v>461</v>
      </c>
      <c r="AP53" s="32">
        <f>[1]属性投放!DO54</f>
        <v>870</v>
      </c>
      <c r="AQ53" s="32">
        <f>[1]属性投放!DP54</f>
        <v>435</v>
      </c>
      <c r="AR53" s="32">
        <f>[1]属性投放!DQ54</f>
        <v>6915</v>
      </c>
      <c r="AS53" s="32">
        <f>[1]属性投放!DR54</f>
        <v>3347</v>
      </c>
      <c r="AT53" s="32">
        <f>[1]属性投放!DS54</f>
        <v>1603</v>
      </c>
      <c r="AU53" s="32">
        <f>[1]属性投放!DT54</f>
        <v>23487</v>
      </c>
      <c r="AW53" s="33">
        <v>2</v>
      </c>
      <c r="AX53" s="33">
        <v>49</v>
      </c>
      <c r="AY53" s="34">
        <f>INDEX($CF$5:$CF$56,数据母表!AX53)</f>
        <v>20</v>
      </c>
      <c r="AZ53" s="33">
        <f>[2]卡牌消耗!AB53</f>
        <v>0</v>
      </c>
      <c r="BA53" s="33">
        <f>[2]卡牌消耗!AC53</f>
        <v>0</v>
      </c>
      <c r="BB53" s="33">
        <f>[2]卡牌消耗!AD53</f>
        <v>0</v>
      </c>
      <c r="BC53" s="33">
        <f>[2]卡牌消耗!AE53</f>
        <v>0</v>
      </c>
      <c r="BD53" s="33">
        <f>[2]卡牌消耗!AF53</f>
        <v>10</v>
      </c>
      <c r="BE53" s="33">
        <f>[2]卡牌消耗!AG53</f>
        <v>1</v>
      </c>
      <c r="BF53" s="33">
        <f>[2]卡牌消耗!AH53</f>
        <v>136750</v>
      </c>
      <c r="BI53" s="33">
        <v>4</v>
      </c>
      <c r="BJ53" s="33">
        <v>9</v>
      </c>
      <c r="BK53" s="13">
        <f>[2]卡牌消耗!BD53</f>
        <v>0</v>
      </c>
      <c r="BL53" s="13">
        <f>[2]卡牌消耗!BE53</f>
        <v>59</v>
      </c>
      <c r="BM53" s="13">
        <f>[2]卡牌消耗!BF53</f>
        <v>0</v>
      </c>
      <c r="BN53" s="13">
        <f>[2]卡牌消耗!BG53</f>
        <v>0</v>
      </c>
      <c r="BO53" s="13">
        <f>[2]卡牌消耗!BH53</f>
        <v>16500</v>
      </c>
      <c r="BS53" s="14"/>
      <c r="BT53" s="14"/>
      <c r="BU53" s="14"/>
      <c r="BV53" s="14"/>
      <c r="BW53" s="14"/>
      <c r="BX53" s="14"/>
      <c r="CE53" s="32">
        <v>49</v>
      </c>
      <c r="CF53" s="32">
        <f>[1]属性投放!$AM55</f>
        <v>20</v>
      </c>
      <c r="CG53" s="33">
        <f>[1]属性投放!$AO55</f>
        <v>140</v>
      </c>
      <c r="CL53" s="34">
        <v>49</v>
      </c>
      <c r="CM53" s="34">
        <v>2</v>
      </c>
      <c r="CN53" s="13">
        <f>[2]卡牌消耗!DA53</f>
        <v>9600</v>
      </c>
      <c r="CO53" s="13">
        <f t="shared" si="1"/>
        <v>3840</v>
      </c>
      <c r="CR53" s="34">
        <v>5</v>
      </c>
      <c r="CS53" s="34">
        <v>5</v>
      </c>
      <c r="CT53" s="13">
        <f>[2]装备!$W10</f>
        <v>800</v>
      </c>
      <c r="CU53" s="13">
        <f t="shared" si="2"/>
        <v>8000</v>
      </c>
      <c r="CV53" s="13">
        <f t="shared" ref="CV53:DA53" si="9">CV42</f>
        <v>1185</v>
      </c>
      <c r="CW53" s="13">
        <f t="shared" si="9"/>
        <v>595</v>
      </c>
      <c r="CX53" s="13">
        <f t="shared" si="9"/>
        <v>9595</v>
      </c>
      <c r="CY53" s="13">
        <f t="shared" si="9"/>
        <v>62</v>
      </c>
      <c r="CZ53" s="13">
        <f t="shared" si="9"/>
        <v>32</v>
      </c>
      <c r="DA53" s="13">
        <f t="shared" si="9"/>
        <v>503</v>
      </c>
      <c r="DB53" s="13">
        <f>[1]装备!CB25*2</f>
        <v>2800</v>
      </c>
      <c r="DC53" s="13">
        <f>[1]装备!CC25*2</f>
        <v>1500</v>
      </c>
      <c r="DD53" s="13">
        <f>[1]装备!CD25*2</f>
        <v>28000</v>
      </c>
      <c r="DH53" s="33">
        <v>49</v>
      </c>
      <c r="DI53" s="33">
        <f>[2]装备!AM54*8</f>
        <v>5040</v>
      </c>
      <c r="DJ53" s="33">
        <f>[2]装备!AN54*8</f>
        <v>8040</v>
      </c>
      <c r="DK53" s="33">
        <f>[2]装备!AO54*8</f>
        <v>10080</v>
      </c>
      <c r="DL53" s="33">
        <f>[2]装备!AP54*8</f>
        <v>12080</v>
      </c>
      <c r="DO53" s="13">
        <v>49</v>
      </c>
      <c r="DP53" s="13">
        <v>1</v>
      </c>
      <c r="DQ53" s="13">
        <f t="shared" si="3"/>
        <v>5040</v>
      </c>
    </row>
    <row r="54" spans="10:121" ht="16.5" x14ac:dyDescent="0.2">
      <c r="J54" s="32">
        <v>50</v>
      </c>
      <c r="K54" s="32">
        <v>4</v>
      </c>
      <c r="L54" s="32">
        <v>10</v>
      </c>
      <c r="M54" s="32">
        <f>[1]属性投放!AZ55</f>
        <v>3643</v>
      </c>
      <c r="N54" s="32">
        <f>[1]属性投放!BA55</f>
        <v>1772</v>
      </c>
      <c r="O54" s="32">
        <f>[1]属性投放!BB55</f>
        <v>25888</v>
      </c>
      <c r="P54" s="32">
        <f>[1]属性投放!BC55</f>
        <v>30</v>
      </c>
      <c r="Q54" s="32">
        <f>[1]属性投放!BD55</f>
        <v>15</v>
      </c>
      <c r="R54" s="32">
        <f>[1]属性投放!BE55</f>
        <v>270</v>
      </c>
      <c r="S54" s="32">
        <f>[1]属性投放!BK55</f>
        <v>130</v>
      </c>
      <c r="T54" s="32">
        <f>[1]属性投放!BL55</f>
        <v>65</v>
      </c>
      <c r="U54" s="32">
        <f>[1]属性投放!BM55</f>
        <v>1170</v>
      </c>
      <c r="V54" s="32">
        <f>[1]属性投放!BN55</f>
        <v>3</v>
      </c>
      <c r="W54" s="32">
        <f>[1]属性投放!BQ55</f>
        <v>200</v>
      </c>
      <c r="X54" s="32">
        <f>[1]属性投放!BR55</f>
        <v>100</v>
      </c>
      <c r="Y54" s="32">
        <f>[1]属性投放!BS55</f>
        <v>1800</v>
      </c>
      <c r="Z54" s="32">
        <f>[1]属性投放!BT55</f>
        <v>4443</v>
      </c>
      <c r="AA54" s="32">
        <f>[1]属性投放!BU55</f>
        <v>2172</v>
      </c>
      <c r="AB54" s="32">
        <f>[1]属性投放!BV55</f>
        <v>33088</v>
      </c>
      <c r="AC54" s="32">
        <f>[1]属性投放!BY55</f>
        <v>800</v>
      </c>
      <c r="AD54" s="32">
        <f>[1]属性投放!BZ55</f>
        <v>400</v>
      </c>
      <c r="AE54" s="32">
        <f>[1]属性投放!CA55</f>
        <v>7200</v>
      </c>
      <c r="AG54" s="32">
        <f>[1]属性投放!DF55</f>
        <v>3347</v>
      </c>
      <c r="AH54" s="32">
        <f>[1]属性投放!DG55</f>
        <v>1603</v>
      </c>
      <c r="AI54" s="32">
        <f>[1]属性投放!DH55</f>
        <v>23487</v>
      </c>
      <c r="AJ54" s="32">
        <f>[1]属性投放!DI55</f>
        <v>314</v>
      </c>
      <c r="AK54" s="32">
        <f>[1]属性投放!DJ55</f>
        <v>157</v>
      </c>
      <c r="AL54" s="32">
        <f>[1]属性投放!DK55</f>
        <v>2822</v>
      </c>
      <c r="AM54" s="32">
        <f>[1]属性投放!DL55</f>
        <v>110</v>
      </c>
      <c r="AN54" s="32">
        <f>[1]属性投放!DM55</f>
        <v>55</v>
      </c>
      <c r="AO54" s="32">
        <f>[1]属性投放!DN55</f>
        <v>988</v>
      </c>
      <c r="AP54" s="32">
        <f>[1]属性投放!DO55</f>
        <v>0</v>
      </c>
      <c r="AQ54" s="32">
        <f>[1]属性投放!DP55</f>
        <v>0</v>
      </c>
      <c r="AR54" s="32">
        <f>[1]属性投放!DQ55</f>
        <v>0</v>
      </c>
      <c r="AS54" s="32">
        <f>[1]属性投放!DR55</f>
        <v>3661</v>
      </c>
      <c r="AT54" s="32">
        <f>[1]属性投放!DS55</f>
        <v>1760</v>
      </c>
      <c r="AU54" s="32">
        <f>[1]属性投放!DT55</f>
        <v>26309</v>
      </c>
      <c r="AW54" s="33">
        <v>2</v>
      </c>
      <c r="AX54" s="33">
        <v>50</v>
      </c>
      <c r="AY54" s="34">
        <f>INDEX($CF$5:$CF$56,数据母表!AX54)</f>
        <v>20</v>
      </c>
      <c r="AZ54" s="33">
        <f>[2]卡牌消耗!AB54</f>
        <v>0</v>
      </c>
      <c r="BA54" s="33">
        <f>[2]卡牌消耗!AC54</f>
        <v>0</v>
      </c>
      <c r="BB54" s="33">
        <f>[2]卡牌消耗!AD54</f>
        <v>0</v>
      </c>
      <c r="BC54" s="33">
        <f>[2]卡牌消耗!AE54</f>
        <v>0</v>
      </c>
      <c r="BD54" s="33">
        <f>[2]卡牌消耗!AF54</f>
        <v>10</v>
      </c>
      <c r="BE54" s="33">
        <f>[2]卡牌消耗!AG54</f>
        <v>1</v>
      </c>
      <c r="BF54" s="33">
        <f>[2]卡牌消耗!AH54</f>
        <v>227950</v>
      </c>
      <c r="BI54" s="33">
        <v>4</v>
      </c>
      <c r="BJ54" s="33">
        <v>10</v>
      </c>
      <c r="BK54" s="13">
        <f>[2]卡牌消耗!BD54</f>
        <v>0</v>
      </c>
      <c r="BL54" s="13">
        <f>[2]卡牌消耗!BE54</f>
        <v>83</v>
      </c>
      <c r="BM54" s="13">
        <f>[2]卡牌消耗!BF54</f>
        <v>0</v>
      </c>
      <c r="BN54" s="13">
        <f>[2]卡牌消耗!BG54</f>
        <v>0</v>
      </c>
      <c r="BO54" s="13">
        <f>[2]卡牌消耗!BH54</f>
        <v>28000</v>
      </c>
      <c r="BS54" s="14"/>
      <c r="BT54" s="14"/>
      <c r="BU54" s="14"/>
      <c r="BV54" s="14"/>
      <c r="BW54" s="14"/>
      <c r="BX54" s="14"/>
      <c r="CE54" s="32">
        <v>50</v>
      </c>
      <c r="CF54" s="32">
        <f>[1]属性投放!$AM56</f>
        <v>20</v>
      </c>
      <c r="CG54" s="33">
        <f>[1]属性投放!$AO56</f>
        <v>143</v>
      </c>
      <c r="CL54" s="34">
        <v>50</v>
      </c>
      <c r="CM54" s="34">
        <v>2</v>
      </c>
      <c r="CN54" s="13">
        <f>[2]卡牌消耗!DA54</f>
        <v>8900</v>
      </c>
      <c r="CO54" s="13">
        <f t="shared" si="1"/>
        <v>3560</v>
      </c>
      <c r="CR54" s="34">
        <v>6</v>
      </c>
      <c r="CS54" s="34">
        <v>5</v>
      </c>
      <c r="CT54" s="13">
        <f>[2]装备!$W11</f>
        <v>1000</v>
      </c>
      <c r="CU54" s="13">
        <f t="shared" si="2"/>
        <v>10000</v>
      </c>
      <c r="CV54" s="13">
        <f t="shared" ref="CV54:DA54" si="10">CV43</f>
        <v>1485</v>
      </c>
      <c r="CW54" s="13">
        <f t="shared" si="10"/>
        <v>750</v>
      </c>
      <c r="CX54" s="13">
        <f t="shared" si="10"/>
        <v>13000</v>
      </c>
      <c r="CY54" s="13">
        <f t="shared" si="10"/>
        <v>83</v>
      </c>
      <c r="CZ54" s="13">
        <f t="shared" si="10"/>
        <v>42</v>
      </c>
      <c r="DA54" s="13">
        <f t="shared" si="10"/>
        <v>722</v>
      </c>
      <c r="DB54" s="13">
        <f>[1]装备!CB26*2</f>
        <v>4400</v>
      </c>
      <c r="DC54" s="13">
        <f>[1]装备!CC26*2</f>
        <v>2300</v>
      </c>
      <c r="DD54" s="13">
        <f>[1]装备!CD26*2</f>
        <v>44000</v>
      </c>
      <c r="DH54" s="33">
        <v>50</v>
      </c>
      <c r="DI54" s="33">
        <f>[2]装备!AM55*8</f>
        <v>5200</v>
      </c>
      <c r="DJ54" s="33">
        <f>[2]装备!AN55*8</f>
        <v>8320</v>
      </c>
      <c r="DK54" s="33">
        <f>[2]装备!AO55*8</f>
        <v>10400</v>
      </c>
      <c r="DL54" s="33">
        <f>[2]装备!AP55*8</f>
        <v>12480</v>
      </c>
      <c r="DO54" s="13">
        <v>50</v>
      </c>
      <c r="DP54" s="13">
        <v>1</v>
      </c>
      <c r="DQ54" s="13">
        <f t="shared" si="3"/>
        <v>5200</v>
      </c>
    </row>
    <row r="55" spans="10:121" ht="16.5" x14ac:dyDescent="0.2">
      <c r="J55" s="32">
        <v>51</v>
      </c>
      <c r="K55" s="32">
        <v>4</v>
      </c>
      <c r="L55" s="32">
        <v>11</v>
      </c>
      <c r="M55" s="32">
        <f>[1]属性投放!AZ56</f>
        <v>4443</v>
      </c>
      <c r="N55" s="32">
        <f>[1]属性投放!BA56</f>
        <v>2172</v>
      </c>
      <c r="O55" s="32">
        <f>[1]属性投放!BB56</f>
        <v>33088</v>
      </c>
      <c r="P55" s="32">
        <f>[1]属性投放!BC56</f>
        <v>30</v>
      </c>
      <c r="Q55" s="32">
        <f>[1]属性投放!BD56</f>
        <v>15</v>
      </c>
      <c r="R55" s="32">
        <f>[1]属性投放!BE56</f>
        <v>270</v>
      </c>
      <c r="S55" s="32">
        <f>[1]属性投放!BK56</f>
        <v>170</v>
      </c>
      <c r="T55" s="32">
        <f>[1]属性投放!BL56</f>
        <v>85</v>
      </c>
      <c r="U55" s="32">
        <f>[1]属性投放!BM56</f>
        <v>1530</v>
      </c>
      <c r="V55" s="32">
        <f>[1]属性投放!BN56</f>
        <v>3</v>
      </c>
      <c r="W55" s="32">
        <f>[1]属性投放!BQ56</f>
        <v>300</v>
      </c>
      <c r="X55" s="32">
        <f>[1]属性投放!BR56</f>
        <v>150</v>
      </c>
      <c r="Y55" s="32">
        <f>[1]属性投放!BS56</f>
        <v>2700</v>
      </c>
      <c r="Z55" s="32">
        <f>[1]属性投放!BT56</f>
        <v>5493</v>
      </c>
      <c r="AA55" s="32">
        <f>[1]属性投放!BU56</f>
        <v>2697</v>
      </c>
      <c r="AB55" s="32">
        <f>[1]属性投放!BV56</f>
        <v>42538</v>
      </c>
      <c r="AC55" s="32">
        <f>[1]属性投放!BY56</f>
        <v>1050</v>
      </c>
      <c r="AD55" s="32">
        <f>[1]属性投放!BZ56</f>
        <v>525</v>
      </c>
      <c r="AE55" s="32">
        <f>[1]属性投放!CA56</f>
        <v>9450</v>
      </c>
      <c r="AG55" s="32">
        <f>[1]属性投放!DF56</f>
        <v>3661</v>
      </c>
      <c r="AH55" s="32">
        <f>[1]属性投放!DG56</f>
        <v>1760</v>
      </c>
      <c r="AI55" s="32">
        <f>[1]属性投放!DH56</f>
        <v>26309</v>
      </c>
      <c r="AJ55" s="32">
        <f>[1]属性投放!DI56</f>
        <v>314</v>
      </c>
      <c r="AK55" s="32">
        <f>[1]属性投放!DJ56</f>
        <v>157</v>
      </c>
      <c r="AL55" s="32">
        <f>[1]属性投放!DK56</f>
        <v>2822</v>
      </c>
      <c r="AM55" s="32">
        <f>[1]属性投放!DL56</f>
        <v>110</v>
      </c>
      <c r="AN55" s="32">
        <f>[1]属性投放!DM56</f>
        <v>55</v>
      </c>
      <c r="AO55" s="32">
        <f>[1]属性投放!DN56</f>
        <v>988</v>
      </c>
      <c r="AP55" s="32">
        <f>[1]属性投放!DO56</f>
        <v>0</v>
      </c>
      <c r="AQ55" s="32">
        <f>[1]属性投放!DP56</f>
        <v>0</v>
      </c>
      <c r="AR55" s="32">
        <f>[1]属性投放!DQ56</f>
        <v>0</v>
      </c>
      <c r="AS55" s="32">
        <f>[1]属性投放!DR56</f>
        <v>3975</v>
      </c>
      <c r="AT55" s="32">
        <f>[1]属性投放!DS56</f>
        <v>1917</v>
      </c>
      <c r="AU55" s="32">
        <f>[1]属性投放!DT56</f>
        <v>29131</v>
      </c>
      <c r="AW55" s="33">
        <v>2</v>
      </c>
      <c r="AX55" s="33">
        <v>51</v>
      </c>
      <c r="AY55" s="34">
        <f>INDEX($CF$5:$CF$56,数据母表!AX55)</f>
        <v>20</v>
      </c>
      <c r="AZ55" s="33">
        <f>[2]卡牌消耗!AB55</f>
        <v>0</v>
      </c>
      <c r="BA55" s="33">
        <f>[2]卡牌消耗!AC55</f>
        <v>0</v>
      </c>
      <c r="BB55" s="33">
        <f>[2]卡牌消耗!AD55</f>
        <v>0</v>
      </c>
      <c r="BC55" s="33">
        <f>[2]卡牌消耗!AE55</f>
        <v>0</v>
      </c>
      <c r="BD55" s="33">
        <f>[2]卡牌消耗!AF55</f>
        <v>10</v>
      </c>
      <c r="BE55" s="33">
        <f>[2]卡牌消耗!AG55</f>
        <v>1</v>
      </c>
      <c r="BF55" s="33">
        <f>[2]卡牌消耗!AH55</f>
        <v>250750</v>
      </c>
      <c r="BI55" s="33">
        <v>4</v>
      </c>
      <c r="BJ55" s="33">
        <v>11</v>
      </c>
      <c r="BK55" s="13">
        <f>[2]卡牌消耗!BD55</f>
        <v>0</v>
      </c>
      <c r="BL55" s="13">
        <f>[2]卡牌消耗!BE55</f>
        <v>111</v>
      </c>
      <c r="BM55" s="13">
        <f>[2]卡牌消耗!BF55</f>
        <v>0</v>
      </c>
      <c r="BN55" s="13">
        <f>[2]卡牌消耗!BG55</f>
        <v>0</v>
      </c>
      <c r="BO55" s="13">
        <f>[2]卡牌消耗!BH55</f>
        <v>28000</v>
      </c>
      <c r="BS55" s="14"/>
      <c r="BT55" s="14"/>
      <c r="BU55" s="14"/>
      <c r="BV55" s="14"/>
      <c r="BW55" s="14"/>
      <c r="BX55" s="14"/>
      <c r="CE55" s="32">
        <v>51</v>
      </c>
      <c r="CF55" s="32">
        <f>[1]属性投放!$AM57</f>
        <v>20</v>
      </c>
      <c r="CG55" s="33">
        <f>[1]属性投放!$AO57</f>
        <v>145</v>
      </c>
      <c r="CL55" s="34">
        <v>51</v>
      </c>
      <c r="CM55" s="34">
        <v>2</v>
      </c>
      <c r="CN55" s="13">
        <f>[2]卡牌消耗!DA55</f>
        <v>9350</v>
      </c>
      <c r="CO55" s="13">
        <f t="shared" si="1"/>
        <v>3740</v>
      </c>
      <c r="CR55" s="34">
        <v>7</v>
      </c>
      <c r="CS55" s="34">
        <v>5</v>
      </c>
      <c r="CT55" s="13">
        <f>[2]装备!$W12</f>
        <v>1200</v>
      </c>
      <c r="CU55" s="13">
        <f t="shared" si="2"/>
        <v>12000</v>
      </c>
      <c r="CV55" s="13">
        <f t="shared" ref="CV55:DA55" si="11">CV44</f>
        <v>1855</v>
      </c>
      <c r="CW55" s="13">
        <f t="shared" si="11"/>
        <v>930</v>
      </c>
      <c r="CX55" s="13">
        <f t="shared" si="11"/>
        <v>16680</v>
      </c>
      <c r="CY55" s="13">
        <f t="shared" si="11"/>
        <v>96</v>
      </c>
      <c r="CZ55" s="13">
        <f t="shared" si="11"/>
        <v>48</v>
      </c>
      <c r="DA55" s="13">
        <f t="shared" si="11"/>
        <v>860</v>
      </c>
      <c r="DB55" s="13">
        <f>[1]装备!CB27*2</f>
        <v>4400</v>
      </c>
      <c r="DC55" s="13">
        <f>[1]装备!CC27*2</f>
        <v>2200</v>
      </c>
      <c r="DD55" s="13">
        <f>[1]装备!CD27*2</f>
        <v>44000</v>
      </c>
      <c r="DH55" s="33">
        <v>51</v>
      </c>
      <c r="DI55" s="33">
        <f>[2]装备!AM56*8</f>
        <v>5560</v>
      </c>
      <c r="DJ55" s="33">
        <f>[2]装备!AN56*8</f>
        <v>8920</v>
      </c>
      <c r="DK55" s="33">
        <f>[2]装备!AO56*8</f>
        <v>11160</v>
      </c>
      <c r="DL55" s="33">
        <f>[2]装备!AP56*8</f>
        <v>13360</v>
      </c>
      <c r="DO55" s="13">
        <v>51</v>
      </c>
      <c r="DP55" s="13">
        <v>1</v>
      </c>
      <c r="DQ55" s="13">
        <f t="shared" si="3"/>
        <v>5560</v>
      </c>
    </row>
    <row r="56" spans="10:121" ht="16.5" x14ac:dyDescent="0.2">
      <c r="J56" s="32">
        <v>52</v>
      </c>
      <c r="K56" s="32">
        <v>4</v>
      </c>
      <c r="L56" s="32">
        <v>12</v>
      </c>
      <c r="M56" s="32">
        <f>[1]属性投放!AZ57</f>
        <v>5493</v>
      </c>
      <c r="N56" s="32">
        <f>[1]属性投放!BA57</f>
        <v>2697</v>
      </c>
      <c r="O56" s="32">
        <f>[1]属性投放!BB57</f>
        <v>42538</v>
      </c>
      <c r="P56" s="32">
        <f>[1]属性投放!BC57</f>
        <v>30</v>
      </c>
      <c r="Q56" s="32">
        <f>[1]属性投放!BD57</f>
        <v>15</v>
      </c>
      <c r="R56" s="32">
        <f>[1]属性投放!BE57</f>
        <v>270</v>
      </c>
      <c r="S56" s="32">
        <f>[1]属性投放!BK57</f>
        <v>225</v>
      </c>
      <c r="T56" s="32">
        <f>[1]属性投放!BL57</f>
        <v>113</v>
      </c>
      <c r="U56" s="32">
        <f>[1]属性投放!BM57</f>
        <v>2025</v>
      </c>
      <c r="V56" s="32">
        <f>[1]属性投放!BN57</f>
        <v>3</v>
      </c>
      <c r="W56" s="32">
        <f>[1]属性投放!BQ57</f>
        <v>400</v>
      </c>
      <c r="X56" s="32">
        <f>[1]属性投放!BR57</f>
        <v>200</v>
      </c>
      <c r="Y56" s="32">
        <f>[1]属性投放!BS57</f>
        <v>3600</v>
      </c>
      <c r="Z56" s="32">
        <f>[1]属性投放!BT57</f>
        <v>6778</v>
      </c>
      <c r="AA56" s="32">
        <f>[1]属性投放!BU57</f>
        <v>3341</v>
      </c>
      <c r="AB56" s="32">
        <f>[1]属性投放!BV57</f>
        <v>54103</v>
      </c>
      <c r="AC56" s="32">
        <f>[1]属性投放!BY57</f>
        <v>1285</v>
      </c>
      <c r="AD56" s="32">
        <f>[1]属性投放!BZ57</f>
        <v>644</v>
      </c>
      <c r="AE56" s="32">
        <f>[1]属性投放!CA57</f>
        <v>11565</v>
      </c>
      <c r="AG56" s="32">
        <f>[1]属性投放!DF57</f>
        <v>3975</v>
      </c>
      <c r="AH56" s="32">
        <f>[1]属性投放!DG57</f>
        <v>1917</v>
      </c>
      <c r="AI56" s="32">
        <f>[1]属性投放!DH57</f>
        <v>29131</v>
      </c>
      <c r="AJ56" s="32">
        <f>[1]属性投放!DI57</f>
        <v>314</v>
      </c>
      <c r="AK56" s="32">
        <f>[1]属性投放!DJ57</f>
        <v>157</v>
      </c>
      <c r="AL56" s="32">
        <f>[1]属性投放!DK57</f>
        <v>2822</v>
      </c>
      <c r="AM56" s="32">
        <f>[1]属性投放!DL57</f>
        <v>110</v>
      </c>
      <c r="AN56" s="32">
        <f>[1]属性投放!DM57</f>
        <v>55</v>
      </c>
      <c r="AO56" s="32">
        <f>[1]属性投放!DN57</f>
        <v>988</v>
      </c>
      <c r="AP56" s="32">
        <f>[1]属性投放!DO57</f>
        <v>2750</v>
      </c>
      <c r="AQ56" s="32">
        <f>[1]属性投放!DP57</f>
        <v>1375</v>
      </c>
      <c r="AR56" s="32">
        <f>[1]属性投放!DQ57</f>
        <v>24700</v>
      </c>
      <c r="AS56" s="32">
        <f>[1]属性投放!DR57</f>
        <v>7039</v>
      </c>
      <c r="AT56" s="32">
        <f>[1]属性投放!DS57</f>
        <v>3449</v>
      </c>
      <c r="AU56" s="32">
        <f>[1]属性投放!DT57</f>
        <v>56653</v>
      </c>
      <c r="AW56" s="33">
        <v>2</v>
      </c>
      <c r="AX56" s="33">
        <v>52</v>
      </c>
      <c r="AY56" s="34">
        <f>INDEX($CF$5:$CF$56,数据母表!AX56)</f>
        <v>20</v>
      </c>
      <c r="AZ56" s="33">
        <f>[2]卡牌消耗!AB56</f>
        <v>0</v>
      </c>
      <c r="BA56" s="33">
        <f>[2]卡牌消耗!AC56</f>
        <v>0</v>
      </c>
      <c r="BB56" s="33">
        <f>[2]卡牌消耗!AD56</f>
        <v>0</v>
      </c>
      <c r="BC56" s="33">
        <f>[2]卡牌消耗!AE56</f>
        <v>0</v>
      </c>
      <c r="BD56" s="33">
        <f>[2]卡牌消耗!AF56</f>
        <v>10</v>
      </c>
      <c r="BE56" s="33">
        <f>[2]卡牌消耗!AG56</f>
        <v>1</v>
      </c>
      <c r="BF56" s="33">
        <f>[2]卡牌消耗!AH56</f>
        <v>250750</v>
      </c>
      <c r="BI56" s="33">
        <v>4</v>
      </c>
      <c r="BJ56" s="33">
        <v>12</v>
      </c>
      <c r="BK56" s="13">
        <f>[2]卡牌消耗!BD56</f>
        <v>0</v>
      </c>
      <c r="BL56" s="13">
        <f>[2]卡牌消耗!BE56</f>
        <v>142</v>
      </c>
      <c r="BM56" s="13">
        <f>[2]卡牌消耗!BF56</f>
        <v>0</v>
      </c>
      <c r="BN56" s="13">
        <f>[2]卡牌消耗!BG56</f>
        <v>0</v>
      </c>
      <c r="BO56" s="13">
        <f>[2]卡牌消耗!BH56</f>
        <v>37500</v>
      </c>
      <c r="BS56" s="14"/>
      <c r="BT56" s="14"/>
      <c r="BU56" s="14"/>
      <c r="BV56" s="14"/>
      <c r="BW56" s="14"/>
      <c r="BX56" s="14"/>
      <c r="CE56" s="32">
        <v>52</v>
      </c>
      <c r="CF56" s="32">
        <f>[1]属性投放!$AM58</f>
        <v>20</v>
      </c>
      <c r="CG56" s="33">
        <f>[1]属性投放!$AO58</f>
        <v>148</v>
      </c>
      <c r="CL56" s="34">
        <v>52</v>
      </c>
      <c r="CM56" s="34">
        <v>2</v>
      </c>
      <c r="CN56" s="13">
        <f>[2]卡牌消耗!DA56</f>
        <v>9800</v>
      </c>
      <c r="CO56" s="13">
        <f t="shared" si="1"/>
        <v>3920</v>
      </c>
      <c r="CR56" s="34">
        <v>8</v>
      </c>
      <c r="CS56" s="34">
        <v>5</v>
      </c>
      <c r="CT56" s="13">
        <f>[2]装备!$W13</f>
        <v>1600</v>
      </c>
      <c r="CU56" s="13">
        <f t="shared" si="2"/>
        <v>16000</v>
      </c>
      <c r="CV56" s="13">
        <f t="shared" ref="CV56:DA56" si="12">CV45</f>
        <v>2580</v>
      </c>
      <c r="CW56" s="13">
        <f t="shared" si="12"/>
        <v>1295</v>
      </c>
      <c r="CX56" s="13">
        <f t="shared" si="12"/>
        <v>24050</v>
      </c>
      <c r="CY56" s="13">
        <f t="shared" si="12"/>
        <v>127</v>
      </c>
      <c r="CZ56" s="13">
        <f t="shared" si="12"/>
        <v>64</v>
      </c>
      <c r="DA56" s="13">
        <f t="shared" si="12"/>
        <v>1182</v>
      </c>
      <c r="DB56" s="13">
        <f>[1]装备!CB28*2</f>
        <v>5400</v>
      </c>
      <c r="DC56" s="13">
        <f>[1]装备!CC28*2</f>
        <v>2700</v>
      </c>
      <c r="DD56" s="13">
        <f>[1]装备!CD28*2</f>
        <v>54000</v>
      </c>
      <c r="DH56" s="33">
        <v>52</v>
      </c>
      <c r="DI56" s="33">
        <f>[2]装备!AM57*8</f>
        <v>5840</v>
      </c>
      <c r="DJ56" s="33">
        <f>[2]装备!AN57*8</f>
        <v>9320</v>
      </c>
      <c r="DK56" s="33">
        <f>[2]装备!AO57*8</f>
        <v>11640</v>
      </c>
      <c r="DL56" s="33">
        <f>[2]装备!AP57*8</f>
        <v>13960</v>
      </c>
      <c r="DO56" s="13">
        <v>52</v>
      </c>
      <c r="DP56" s="13">
        <v>1</v>
      </c>
      <c r="DQ56" s="13">
        <f t="shared" si="3"/>
        <v>5840</v>
      </c>
    </row>
    <row r="57" spans="10:121" ht="16.5" x14ac:dyDescent="0.2">
      <c r="J57" s="32">
        <v>53</v>
      </c>
      <c r="K57" s="32">
        <v>4</v>
      </c>
      <c r="L57" s="32">
        <v>13</v>
      </c>
      <c r="M57" s="32">
        <f>[1]属性投放!AZ58</f>
        <v>6778</v>
      </c>
      <c r="N57" s="32">
        <f>[1]属性投放!BA58</f>
        <v>3341</v>
      </c>
      <c r="O57" s="32">
        <f>[1]属性投放!BB58</f>
        <v>54103</v>
      </c>
      <c r="P57" s="32">
        <f>[1]属性投放!BC58</f>
        <v>40</v>
      </c>
      <c r="Q57" s="32">
        <f>[1]属性投放!BD58</f>
        <v>20</v>
      </c>
      <c r="R57" s="32">
        <f>[1]属性投放!BE58</f>
        <v>400</v>
      </c>
      <c r="S57" s="32">
        <f>[1]属性投放!BK58</f>
        <v>275</v>
      </c>
      <c r="T57" s="32">
        <f>[1]属性投放!BL58</f>
        <v>138</v>
      </c>
      <c r="U57" s="32">
        <f>[1]属性投放!BM58</f>
        <v>2750</v>
      </c>
      <c r="V57" s="32">
        <f>[1]属性投放!BN58</f>
        <v>3</v>
      </c>
      <c r="W57" s="32">
        <f>[1]属性投放!BQ58</f>
        <v>450</v>
      </c>
      <c r="X57" s="32">
        <f>[1]属性投放!BR58</f>
        <v>225</v>
      </c>
      <c r="Y57" s="32">
        <f>[1]属性投放!BS58</f>
        <v>4500</v>
      </c>
      <c r="Z57" s="32">
        <f>[1]属性投放!BT58</f>
        <v>8373</v>
      </c>
      <c r="AA57" s="32">
        <f>[1]属性投放!BU58</f>
        <v>4140</v>
      </c>
      <c r="AB57" s="32">
        <f>[1]属性投放!BV58</f>
        <v>70053</v>
      </c>
      <c r="AC57" s="32">
        <f>[1]属性投放!BY58</f>
        <v>1595</v>
      </c>
      <c r="AD57" s="32">
        <f>[1]属性投放!BZ58</f>
        <v>799</v>
      </c>
      <c r="AE57" s="32">
        <f>[1]属性投放!CA58</f>
        <v>15950</v>
      </c>
      <c r="AG57" s="32">
        <f>[1]属性投放!DF58</f>
        <v>7039</v>
      </c>
      <c r="AH57" s="32">
        <f>[1]属性投放!DG58</f>
        <v>3449</v>
      </c>
      <c r="AI57" s="32">
        <f>[1]属性投放!DH58</f>
        <v>56653</v>
      </c>
      <c r="AJ57" s="32">
        <f>[1]属性投放!DI58</f>
        <v>579</v>
      </c>
      <c r="AK57" s="32">
        <f>[1]属性投放!DJ58</f>
        <v>290</v>
      </c>
      <c r="AL57" s="32">
        <f>[1]属性投放!DK58</f>
        <v>5790</v>
      </c>
      <c r="AM57" s="32">
        <f>[1]属性投放!DL58</f>
        <v>203</v>
      </c>
      <c r="AN57" s="32">
        <f>[1]属性投放!DM58</f>
        <v>101</v>
      </c>
      <c r="AO57" s="32">
        <f>[1]属性投放!DN58</f>
        <v>2027</v>
      </c>
      <c r="AP57" s="32">
        <f>[1]属性投放!DO58</f>
        <v>0</v>
      </c>
      <c r="AQ57" s="32">
        <f>[1]属性投放!DP58</f>
        <v>0</v>
      </c>
      <c r="AR57" s="32">
        <f>[1]属性投放!DQ58</f>
        <v>0</v>
      </c>
      <c r="AS57" s="32">
        <f>[1]属性投放!DR58</f>
        <v>7618</v>
      </c>
      <c r="AT57" s="32">
        <f>[1]属性投放!DS58</f>
        <v>3739</v>
      </c>
      <c r="AU57" s="32">
        <f>[1]属性投放!DT58</f>
        <v>62443</v>
      </c>
      <c r="AW57" s="33">
        <v>3</v>
      </c>
      <c r="AX57" s="33">
        <v>1</v>
      </c>
      <c r="AY57" s="34">
        <f>INDEX($CF$5:$CF$56,数据母表!AX57)</f>
        <v>1</v>
      </c>
      <c r="AZ57" s="33">
        <f>[2]卡牌消耗!AB57</f>
        <v>25</v>
      </c>
      <c r="BA57" s="33">
        <f>[2]卡牌消耗!AC57</f>
        <v>0</v>
      </c>
      <c r="BB57" s="33">
        <f>[2]卡牌消耗!AD57</f>
        <v>0</v>
      </c>
      <c r="BC57" s="33">
        <f>[2]卡牌消耗!AE57</f>
        <v>0</v>
      </c>
      <c r="BD57" s="33">
        <f>[2]卡牌消耗!AF57</f>
        <v>0</v>
      </c>
      <c r="BE57" s="33">
        <f>[2]卡牌消耗!AG57</f>
        <v>0</v>
      </c>
      <c r="BF57" s="33">
        <f>[2]卡牌消耗!AH57</f>
        <v>850</v>
      </c>
      <c r="BI57" s="33">
        <v>4</v>
      </c>
      <c r="BJ57" s="33">
        <v>13</v>
      </c>
      <c r="BK57" s="13">
        <f>[2]卡牌消耗!BD57</f>
        <v>0</v>
      </c>
      <c r="BL57" s="13">
        <f>[2]卡牌消耗!BE57</f>
        <v>0</v>
      </c>
      <c r="BM57" s="13">
        <f>[2]卡牌消耗!BF57</f>
        <v>46</v>
      </c>
      <c r="BN57" s="13">
        <f>[2]卡牌消耗!BG57</f>
        <v>0</v>
      </c>
      <c r="BO57" s="13">
        <f>[2]卡牌消耗!BH57</f>
        <v>50000</v>
      </c>
      <c r="BS57" s="14"/>
      <c r="BT57" s="14"/>
      <c r="BU57" s="14"/>
      <c r="BV57" s="14"/>
      <c r="BW57" s="14"/>
      <c r="BX57" s="14"/>
      <c r="CL57" s="34">
        <v>53</v>
      </c>
      <c r="CM57" s="34">
        <v>2</v>
      </c>
      <c r="CN57" s="13">
        <f>[2]卡牌消耗!DA57</f>
        <v>10250</v>
      </c>
      <c r="CO57" s="13">
        <f t="shared" si="1"/>
        <v>4100</v>
      </c>
      <c r="CR57" s="34">
        <v>9</v>
      </c>
      <c r="CS57" s="34">
        <v>5</v>
      </c>
      <c r="CT57" s="13">
        <f>[2]装备!$W14</f>
        <v>2000</v>
      </c>
      <c r="CU57" s="13">
        <f t="shared" si="2"/>
        <v>20000</v>
      </c>
      <c r="CV57" s="13">
        <f t="shared" ref="CV57:DA57" si="13">CV46</f>
        <v>2930</v>
      </c>
      <c r="CW57" s="13">
        <f t="shared" si="13"/>
        <v>1470</v>
      </c>
      <c r="CX57" s="13">
        <f t="shared" si="13"/>
        <v>27665</v>
      </c>
      <c r="CY57" s="13">
        <f t="shared" si="13"/>
        <v>149</v>
      </c>
      <c r="CZ57" s="13">
        <f t="shared" si="13"/>
        <v>75</v>
      </c>
      <c r="DA57" s="13">
        <f t="shared" si="13"/>
        <v>1403</v>
      </c>
      <c r="DB57" s="13">
        <f>[1]装备!CB29*2</f>
        <v>7000</v>
      </c>
      <c r="DC57" s="13">
        <f>[1]装备!CC29*2</f>
        <v>3500</v>
      </c>
      <c r="DD57" s="13">
        <f>[1]装备!CD29*2</f>
        <v>70000</v>
      </c>
      <c r="DH57" s="33">
        <v>53</v>
      </c>
      <c r="DI57" s="33">
        <f>[2]装备!AM58*8</f>
        <v>6080</v>
      </c>
      <c r="DJ57" s="33">
        <f>[2]装备!AN58*8</f>
        <v>9720</v>
      </c>
      <c r="DK57" s="33">
        <f>[2]装备!AO58*8</f>
        <v>12160</v>
      </c>
      <c r="DL57" s="33">
        <f>[2]装备!AP58*8</f>
        <v>14560</v>
      </c>
      <c r="DO57" s="13">
        <v>53</v>
      </c>
      <c r="DP57" s="13">
        <v>1</v>
      </c>
      <c r="DQ57" s="13">
        <f t="shared" si="3"/>
        <v>6080</v>
      </c>
    </row>
    <row r="58" spans="10:121" ht="16.5" x14ac:dyDescent="0.2">
      <c r="J58" s="32">
        <v>54</v>
      </c>
      <c r="K58" s="32">
        <v>4</v>
      </c>
      <c r="L58" s="32">
        <v>14</v>
      </c>
      <c r="M58" s="32">
        <f>[1]属性投放!AZ59</f>
        <v>8373</v>
      </c>
      <c r="N58" s="32">
        <f>[1]属性投放!BA59</f>
        <v>4140</v>
      </c>
      <c r="O58" s="32">
        <f>[1]属性投放!BB59</f>
        <v>70053</v>
      </c>
      <c r="P58" s="32">
        <f>[1]属性投放!BC59</f>
        <v>40</v>
      </c>
      <c r="Q58" s="32">
        <f>[1]属性投放!BD59</f>
        <v>20</v>
      </c>
      <c r="R58" s="32">
        <f>[1]属性投放!BE59</f>
        <v>400</v>
      </c>
      <c r="S58" s="32">
        <f>[1]属性投放!BK59</f>
        <v>320</v>
      </c>
      <c r="T58" s="32">
        <f>[1]属性投放!BL59</f>
        <v>160</v>
      </c>
      <c r="U58" s="32">
        <f>[1]属性投放!BM59</f>
        <v>3200</v>
      </c>
      <c r="V58" s="32">
        <f>[1]属性投放!BN59</f>
        <v>3</v>
      </c>
      <c r="W58" s="32">
        <f>[1]属性投放!BQ59</f>
        <v>500</v>
      </c>
      <c r="X58" s="32">
        <f>[1]属性投放!BR59</f>
        <v>250</v>
      </c>
      <c r="Y58" s="32">
        <f>[1]属性投放!BS59</f>
        <v>5000</v>
      </c>
      <c r="Z58" s="32">
        <f>[1]属性投放!BT59</f>
        <v>10113</v>
      </c>
      <c r="AA58" s="32">
        <f>[1]属性投放!BU59</f>
        <v>5010</v>
      </c>
      <c r="AB58" s="32">
        <f>[1]属性投放!BV59</f>
        <v>87453</v>
      </c>
      <c r="AC58" s="32">
        <f>[1]属性投放!BY59</f>
        <v>1740</v>
      </c>
      <c r="AD58" s="32">
        <f>[1]属性投放!BZ59</f>
        <v>870</v>
      </c>
      <c r="AE58" s="32">
        <f>[1]属性投放!CA59</f>
        <v>17400</v>
      </c>
      <c r="AG58" s="32">
        <f>[1]属性投放!DF59</f>
        <v>7618</v>
      </c>
      <c r="AH58" s="32">
        <f>[1]属性投放!DG59</f>
        <v>3739</v>
      </c>
      <c r="AI58" s="32">
        <f>[1]属性投放!DH59</f>
        <v>62443</v>
      </c>
      <c r="AJ58" s="32">
        <f>[1]属性投放!DI59</f>
        <v>579</v>
      </c>
      <c r="AK58" s="32">
        <f>[1]属性投放!DJ59</f>
        <v>290</v>
      </c>
      <c r="AL58" s="32">
        <f>[1]属性投放!DK59</f>
        <v>5790</v>
      </c>
      <c r="AM58" s="32">
        <f>[1]属性投放!DL59</f>
        <v>203</v>
      </c>
      <c r="AN58" s="32">
        <f>[1]属性投放!DM59</f>
        <v>101</v>
      </c>
      <c r="AO58" s="32">
        <f>[1]属性投放!DN59</f>
        <v>2027</v>
      </c>
      <c r="AP58" s="32">
        <f>[1]属性投放!DO59</f>
        <v>0</v>
      </c>
      <c r="AQ58" s="32">
        <f>[1]属性投放!DP59</f>
        <v>0</v>
      </c>
      <c r="AR58" s="32">
        <f>[1]属性投放!DQ59</f>
        <v>0</v>
      </c>
      <c r="AS58" s="32">
        <f>[1]属性投放!DR59</f>
        <v>8197</v>
      </c>
      <c r="AT58" s="32">
        <f>[1]属性投放!DS59</f>
        <v>4029</v>
      </c>
      <c r="AU58" s="32">
        <f>[1]属性投放!DT59</f>
        <v>68233</v>
      </c>
      <c r="AW58" s="33">
        <v>3</v>
      </c>
      <c r="AX58" s="33">
        <v>2</v>
      </c>
      <c r="AY58" s="34">
        <f>INDEX($CF$5:$CF$56,数据母表!AX58)</f>
        <v>2</v>
      </c>
      <c r="AZ58" s="33">
        <f>[2]卡牌消耗!AB58</f>
        <v>85</v>
      </c>
      <c r="BA58" s="33">
        <f>[2]卡牌消耗!AC58</f>
        <v>0</v>
      </c>
      <c r="BB58" s="33">
        <f>[2]卡牌消耗!AD58</f>
        <v>0</v>
      </c>
      <c r="BC58" s="33">
        <f>[2]卡牌消耗!AE58</f>
        <v>0</v>
      </c>
      <c r="BD58" s="33">
        <f>[2]卡牌消耗!AF58</f>
        <v>0</v>
      </c>
      <c r="BE58" s="33">
        <f>[2]卡牌消耗!AG58</f>
        <v>0</v>
      </c>
      <c r="BF58" s="33">
        <f>[2]卡牌消耗!AH58</f>
        <v>1050</v>
      </c>
      <c r="BI58" s="33">
        <v>4</v>
      </c>
      <c r="BJ58" s="33">
        <v>14</v>
      </c>
      <c r="BK58" s="13">
        <f>[2]卡牌消耗!BD58</f>
        <v>0</v>
      </c>
      <c r="BL58" s="13">
        <f>[2]卡牌消耗!BE58</f>
        <v>0</v>
      </c>
      <c r="BM58" s="13">
        <f>[2]卡牌消耗!BF58</f>
        <v>64</v>
      </c>
      <c r="BN58" s="13">
        <f>[2]卡牌消耗!BG58</f>
        <v>0</v>
      </c>
      <c r="BO58" s="13">
        <f>[2]卡牌消耗!BH58</f>
        <v>50000</v>
      </c>
      <c r="BS58" s="14"/>
      <c r="BT58" s="14"/>
      <c r="BU58" s="14"/>
      <c r="BV58" s="14"/>
      <c r="BW58" s="14"/>
      <c r="BX58" s="14"/>
      <c r="CL58" s="34">
        <v>54</v>
      </c>
      <c r="CM58" s="34">
        <v>2</v>
      </c>
      <c r="CN58" s="13">
        <f>[2]卡牌消耗!DA58</f>
        <v>10700</v>
      </c>
      <c r="CO58" s="13">
        <f t="shared" si="1"/>
        <v>4280</v>
      </c>
      <c r="CR58" s="34">
        <v>10</v>
      </c>
      <c r="CS58" s="34">
        <v>5</v>
      </c>
      <c r="CT58" s="13">
        <f>[2]装备!$W15</f>
        <v>2400</v>
      </c>
      <c r="CU58" s="13">
        <f t="shared" si="2"/>
        <v>24000</v>
      </c>
      <c r="CV58" s="13">
        <f t="shared" ref="CV58:DA58" si="14">CV47</f>
        <v>3280</v>
      </c>
      <c r="CW58" s="13">
        <f t="shared" si="14"/>
        <v>1645</v>
      </c>
      <c r="CX58" s="13">
        <f t="shared" si="14"/>
        <v>31295</v>
      </c>
      <c r="CY58" s="13">
        <f t="shared" si="14"/>
        <v>172</v>
      </c>
      <c r="CZ58" s="13">
        <f t="shared" si="14"/>
        <v>86</v>
      </c>
      <c r="DA58" s="13">
        <f t="shared" si="14"/>
        <v>1640</v>
      </c>
      <c r="DB58" s="13">
        <f>[1]装备!CB30*2</f>
        <v>10000</v>
      </c>
      <c r="DC58" s="13">
        <f>[1]装备!CC30*2</f>
        <v>5000</v>
      </c>
      <c r="DD58" s="13">
        <f>[1]装备!CD30*2</f>
        <v>100000</v>
      </c>
      <c r="DH58" s="33">
        <v>54</v>
      </c>
      <c r="DI58" s="33">
        <f>[2]装备!AM59*8</f>
        <v>6320</v>
      </c>
      <c r="DJ58" s="33">
        <f>[2]装备!AN59*8</f>
        <v>10120</v>
      </c>
      <c r="DK58" s="33">
        <f>[2]装备!AO59*8</f>
        <v>12640</v>
      </c>
      <c r="DL58" s="33">
        <f>[2]装备!AP59*8</f>
        <v>15160</v>
      </c>
      <c r="DO58" s="13">
        <v>54</v>
      </c>
      <c r="DP58" s="13">
        <v>1</v>
      </c>
      <c r="DQ58" s="13">
        <f t="shared" si="3"/>
        <v>6320</v>
      </c>
    </row>
    <row r="59" spans="10:121" ht="16.5" x14ac:dyDescent="0.2">
      <c r="J59" s="32">
        <v>55</v>
      </c>
      <c r="K59" s="32">
        <v>4</v>
      </c>
      <c r="L59" s="32">
        <v>15</v>
      </c>
      <c r="M59" s="32">
        <f>[1]属性投放!AZ60</f>
        <v>10113</v>
      </c>
      <c r="N59" s="32">
        <f>[1]属性投放!BA60</f>
        <v>5010</v>
      </c>
      <c r="O59" s="32">
        <f>[1]属性投放!BB60</f>
        <v>87453</v>
      </c>
      <c r="P59" s="32">
        <f>[1]属性投放!BC60</f>
        <v>40</v>
      </c>
      <c r="Q59" s="32">
        <f>[1]属性投放!BD60</f>
        <v>20</v>
      </c>
      <c r="R59" s="32">
        <f>[1]属性投放!BE60</f>
        <v>400</v>
      </c>
      <c r="S59" s="32">
        <f>[1]属性投放!BK60</f>
        <v>445</v>
      </c>
      <c r="T59" s="32">
        <f>[1]属性投放!BL60</f>
        <v>223</v>
      </c>
      <c r="U59" s="32">
        <f>[1]属性投放!BM60</f>
        <v>4450</v>
      </c>
      <c r="V59" s="32">
        <f>[1]属性投放!BN60</f>
        <v>3</v>
      </c>
      <c r="W59" s="32">
        <f>[1]属性投放!BQ60</f>
        <v>800</v>
      </c>
      <c r="X59" s="32">
        <f>[1]属性投放!BR60</f>
        <v>400</v>
      </c>
      <c r="Y59" s="32">
        <f>[1]属性投放!BS60</f>
        <v>8000</v>
      </c>
      <c r="Z59" s="32">
        <f>[1]属性投放!BT60</f>
        <v>12568</v>
      </c>
      <c r="AA59" s="32">
        <f>[1]属性投放!BU60</f>
        <v>6239</v>
      </c>
      <c r="AB59" s="32">
        <f>[1]属性投放!BV60</f>
        <v>112003</v>
      </c>
      <c r="AC59" s="32">
        <f>[1]属性投放!BY60</f>
        <v>2455</v>
      </c>
      <c r="AD59" s="32">
        <f>[1]属性投放!BZ60</f>
        <v>1229</v>
      </c>
      <c r="AE59" s="32">
        <f>[1]属性投放!CA60</f>
        <v>24550</v>
      </c>
      <c r="AG59" s="32">
        <f>[1]属性投放!DF60</f>
        <v>8197</v>
      </c>
      <c r="AH59" s="32">
        <f>[1]属性投放!DG60</f>
        <v>4029</v>
      </c>
      <c r="AI59" s="32">
        <f>[1]属性投放!DH60</f>
        <v>68233</v>
      </c>
      <c r="AJ59" s="32">
        <f>[1]属性投放!DI60</f>
        <v>579</v>
      </c>
      <c r="AK59" s="32">
        <f>[1]属性投放!DJ60</f>
        <v>290</v>
      </c>
      <c r="AL59" s="32">
        <f>[1]属性投放!DK60</f>
        <v>5790</v>
      </c>
      <c r="AM59" s="32">
        <f>[1]属性投放!DL60</f>
        <v>203</v>
      </c>
      <c r="AN59" s="32">
        <f>[1]属性投放!DM60</f>
        <v>101</v>
      </c>
      <c r="AO59" s="32">
        <f>[1]属性投放!DN60</f>
        <v>2027</v>
      </c>
      <c r="AP59" s="32">
        <f>[1]属性投放!DO60</f>
        <v>5075</v>
      </c>
      <c r="AQ59" s="32">
        <f>[1]属性投放!DP60</f>
        <v>2525</v>
      </c>
      <c r="AR59" s="32">
        <f>[1]属性投放!DQ60</f>
        <v>50675</v>
      </c>
      <c r="AS59" s="32">
        <f>[1]属性投放!DR60</f>
        <v>13851</v>
      </c>
      <c r="AT59" s="32">
        <f>[1]属性投放!DS60</f>
        <v>6844</v>
      </c>
      <c r="AU59" s="32">
        <f>[1]属性投放!DT60</f>
        <v>124698</v>
      </c>
      <c r="AW59" s="33">
        <v>3</v>
      </c>
      <c r="AX59" s="33">
        <v>3</v>
      </c>
      <c r="AY59" s="34">
        <f>INDEX($CF$5:$CF$56,数据母表!AX59)</f>
        <v>2</v>
      </c>
      <c r="AZ59" s="33">
        <f>[2]卡牌消耗!AB59</f>
        <v>100</v>
      </c>
      <c r="BA59" s="33">
        <f>[2]卡牌消耗!AC59</f>
        <v>0</v>
      </c>
      <c r="BB59" s="33">
        <f>[2]卡牌消耗!AD59</f>
        <v>0</v>
      </c>
      <c r="BC59" s="33">
        <f>[2]卡牌消耗!AE59</f>
        <v>0</v>
      </c>
      <c r="BD59" s="33">
        <f>[2]卡牌消耗!AF59</f>
        <v>0</v>
      </c>
      <c r="BE59" s="33">
        <f>[2]卡牌消耗!AG59</f>
        <v>0</v>
      </c>
      <c r="BF59" s="33">
        <f>[2]卡牌消耗!AH59</f>
        <v>1050</v>
      </c>
      <c r="BI59" s="33">
        <v>4</v>
      </c>
      <c r="BJ59" s="33">
        <v>15</v>
      </c>
      <c r="BK59" s="13">
        <f>[2]卡牌消耗!BD59</f>
        <v>0</v>
      </c>
      <c r="BL59" s="13">
        <f>[2]卡牌消耗!BE59</f>
        <v>0</v>
      </c>
      <c r="BM59" s="13">
        <f>[2]卡牌消耗!BF59</f>
        <v>85</v>
      </c>
      <c r="BN59" s="13">
        <f>[2]卡牌消耗!BG59</f>
        <v>0</v>
      </c>
      <c r="BO59" s="13">
        <f>[2]卡牌消耗!BH59</f>
        <v>66500</v>
      </c>
      <c r="BS59" s="14"/>
      <c r="BT59" s="14"/>
      <c r="BU59" s="14"/>
      <c r="BV59" s="14"/>
      <c r="BW59" s="14"/>
      <c r="BX59" s="14"/>
      <c r="CL59" s="34">
        <v>55</v>
      </c>
      <c r="CM59" s="34">
        <v>2</v>
      </c>
      <c r="CN59" s="13">
        <f>[2]卡牌消耗!DA59</f>
        <v>10000</v>
      </c>
      <c r="CO59" s="13">
        <f t="shared" si="1"/>
        <v>4000</v>
      </c>
      <c r="CR59" s="34">
        <v>11</v>
      </c>
      <c r="CS59" s="34">
        <v>5</v>
      </c>
      <c r="CT59" s="13">
        <f>[2]装备!$W16</f>
        <v>3200</v>
      </c>
      <c r="CU59" s="13">
        <f t="shared" si="2"/>
        <v>32000</v>
      </c>
      <c r="CV59" s="13">
        <f t="shared" ref="CV59:DA59" si="15">CV48</f>
        <v>3360</v>
      </c>
      <c r="CW59" s="13">
        <f t="shared" si="15"/>
        <v>1685</v>
      </c>
      <c r="CX59" s="13">
        <f t="shared" si="15"/>
        <v>32330</v>
      </c>
      <c r="CY59" s="13">
        <f t="shared" si="15"/>
        <v>202</v>
      </c>
      <c r="CZ59" s="13">
        <f t="shared" si="15"/>
        <v>101</v>
      </c>
      <c r="DA59" s="13">
        <f t="shared" si="15"/>
        <v>1940</v>
      </c>
      <c r="DB59" s="13">
        <f>[1]装备!CB31*2</f>
        <v>10000</v>
      </c>
      <c r="DC59" s="13">
        <f>[1]装备!CC31*2</f>
        <v>5000</v>
      </c>
      <c r="DD59" s="13">
        <f>[1]装备!CD31*2</f>
        <v>100000</v>
      </c>
      <c r="DH59" s="33">
        <v>55</v>
      </c>
      <c r="DI59" s="33">
        <f>[2]装备!AM60*8</f>
        <v>6560</v>
      </c>
      <c r="DJ59" s="33">
        <f>[2]装备!AN60*8</f>
        <v>10520</v>
      </c>
      <c r="DK59" s="33">
        <f>[2]装备!AO60*8</f>
        <v>13160</v>
      </c>
      <c r="DL59" s="33">
        <f>[2]装备!AP60*8</f>
        <v>15800</v>
      </c>
      <c r="DO59" s="13">
        <v>55</v>
      </c>
      <c r="DP59" s="13">
        <v>1</v>
      </c>
      <c r="DQ59" s="13">
        <f t="shared" si="3"/>
        <v>6560</v>
      </c>
    </row>
    <row r="60" spans="10:121" ht="16.5" x14ac:dyDescent="0.2">
      <c r="J60" s="32">
        <v>56</v>
      </c>
      <c r="K60" s="32">
        <v>4</v>
      </c>
      <c r="L60" s="32">
        <v>16</v>
      </c>
      <c r="M60" s="32">
        <f>[1]属性投放!AZ61</f>
        <v>12568</v>
      </c>
      <c r="N60" s="32">
        <f>[1]属性投放!BA61</f>
        <v>6239</v>
      </c>
      <c r="O60" s="32">
        <f>[1]属性投放!BB61</f>
        <v>112003</v>
      </c>
      <c r="P60" s="32">
        <f>[1]属性投放!BC61</f>
        <v>50</v>
      </c>
      <c r="Q60" s="32">
        <f>[1]属性投放!BD61</f>
        <v>25</v>
      </c>
      <c r="R60" s="32">
        <f>[1]属性投放!BE61</f>
        <v>500</v>
      </c>
      <c r="S60" s="32">
        <f>[1]属性投放!BK61</f>
        <v>520</v>
      </c>
      <c r="T60" s="32">
        <f>[1]属性投放!BL61</f>
        <v>260</v>
      </c>
      <c r="U60" s="32">
        <f>[1]属性投放!BM61</f>
        <v>5200</v>
      </c>
      <c r="V60" s="32">
        <f>[1]属性投放!BN61</f>
        <v>3</v>
      </c>
      <c r="W60" s="32">
        <f>[1]属性投放!BQ61</f>
        <v>850</v>
      </c>
      <c r="X60" s="32">
        <f>[1]属性投放!BR61</f>
        <v>425</v>
      </c>
      <c r="Y60" s="32">
        <f>[1]属性投放!BS61</f>
        <v>8500</v>
      </c>
      <c r="Z60" s="32">
        <f>[1]属性投放!BT61</f>
        <v>15328</v>
      </c>
      <c r="AA60" s="32">
        <f>[1]属性投放!BU61</f>
        <v>7619</v>
      </c>
      <c r="AB60" s="32">
        <f>[1]属性投放!BV61</f>
        <v>139603</v>
      </c>
      <c r="AC60" s="32">
        <f>[1]属性投放!BY61</f>
        <v>2760</v>
      </c>
      <c r="AD60" s="32">
        <f>[1]属性投放!BZ61</f>
        <v>1380</v>
      </c>
      <c r="AE60" s="32">
        <f>[1]属性投放!CA61</f>
        <v>27600</v>
      </c>
      <c r="AG60" s="32">
        <f>[1]属性投放!DF61</f>
        <v>13851</v>
      </c>
      <c r="AH60" s="32">
        <f>[1]属性投放!DG61</f>
        <v>6844</v>
      </c>
      <c r="AI60" s="32">
        <f>[1]属性投放!DH61</f>
        <v>124698</v>
      </c>
      <c r="AJ60" s="32">
        <f>[1]属性投放!DI61</f>
        <v>1016</v>
      </c>
      <c r="AK60" s="32">
        <f>[1]属性投放!DJ61</f>
        <v>508</v>
      </c>
      <c r="AL60" s="32">
        <f>[1]属性投放!DK61</f>
        <v>10160</v>
      </c>
      <c r="AM60" s="32">
        <f>[1]属性投放!DL61</f>
        <v>284</v>
      </c>
      <c r="AN60" s="32">
        <f>[1]属性投放!DM61</f>
        <v>142</v>
      </c>
      <c r="AO60" s="32">
        <f>[1]属性投放!DN61</f>
        <v>2845</v>
      </c>
      <c r="AP60" s="32">
        <f>[1]属性投放!DO61</f>
        <v>0</v>
      </c>
      <c r="AQ60" s="32">
        <f>[1]属性投放!DP61</f>
        <v>0</v>
      </c>
      <c r="AR60" s="32">
        <f>[1]属性投放!DQ61</f>
        <v>0</v>
      </c>
      <c r="AS60" s="32">
        <f>[1]属性投放!DR61</f>
        <v>14867</v>
      </c>
      <c r="AT60" s="32">
        <f>[1]属性投放!DS61</f>
        <v>7352</v>
      </c>
      <c r="AU60" s="32">
        <f>[1]属性投放!DT61</f>
        <v>134858</v>
      </c>
      <c r="AW60" s="33">
        <v>3</v>
      </c>
      <c r="AX60" s="33">
        <v>4</v>
      </c>
      <c r="AY60" s="34">
        <f>INDEX($CF$5:$CF$56,数据母表!AX60)</f>
        <v>3</v>
      </c>
      <c r="AZ60" s="33">
        <f>[2]卡牌消耗!AB60</f>
        <v>145</v>
      </c>
      <c r="BA60" s="33">
        <f>[2]卡牌消耗!AC60</f>
        <v>0</v>
      </c>
      <c r="BB60" s="33">
        <f>[2]卡牌消耗!AD60</f>
        <v>0</v>
      </c>
      <c r="BC60" s="33">
        <f>[2]卡牌消耗!AE60</f>
        <v>0</v>
      </c>
      <c r="BD60" s="33">
        <f>[2]卡牌消耗!AF60</f>
        <v>0</v>
      </c>
      <c r="BE60" s="33">
        <f>[2]卡牌消耗!AG60</f>
        <v>0</v>
      </c>
      <c r="BF60" s="33">
        <f>[2]卡牌消耗!AH60</f>
        <v>1050</v>
      </c>
      <c r="BI60" s="33">
        <v>4</v>
      </c>
      <c r="BJ60" s="33">
        <v>16</v>
      </c>
      <c r="BK60" s="13">
        <f>[2]卡牌消耗!BD60</f>
        <v>0</v>
      </c>
      <c r="BL60" s="13">
        <f>[2]卡牌消耗!BE60</f>
        <v>0</v>
      </c>
      <c r="BM60" s="13">
        <f>[2]卡牌消耗!BF60</f>
        <v>110</v>
      </c>
      <c r="BN60" s="13">
        <f>[2]卡牌消耗!BG60</f>
        <v>0</v>
      </c>
      <c r="BO60" s="13">
        <f>[2]卡牌消耗!BH60</f>
        <v>121000</v>
      </c>
      <c r="BS60" s="14"/>
      <c r="BT60" s="14"/>
      <c r="BU60" s="14"/>
      <c r="BV60" s="14"/>
      <c r="BW60" s="14"/>
      <c r="BX60" s="14"/>
      <c r="CL60" s="34">
        <v>56</v>
      </c>
      <c r="CM60" s="34">
        <v>2</v>
      </c>
      <c r="CN60" s="13">
        <f>[2]卡牌消耗!DA60</f>
        <v>10550</v>
      </c>
      <c r="CO60" s="13">
        <f t="shared" si="1"/>
        <v>4220</v>
      </c>
      <c r="DH60" s="33">
        <v>56</v>
      </c>
      <c r="DI60" s="33">
        <f>[2]装备!AM61*8</f>
        <v>6840</v>
      </c>
      <c r="DJ60" s="33">
        <f>[2]装备!AN61*8</f>
        <v>10920</v>
      </c>
      <c r="DK60" s="33">
        <f>[2]装备!AO61*8</f>
        <v>13640</v>
      </c>
      <c r="DL60" s="33">
        <f>[2]装备!AP61*8</f>
        <v>16400</v>
      </c>
      <c r="DO60" s="13">
        <v>56</v>
      </c>
      <c r="DP60" s="13">
        <v>1</v>
      </c>
      <c r="DQ60" s="13">
        <f t="shared" si="3"/>
        <v>6840</v>
      </c>
    </row>
    <row r="61" spans="10:121" ht="16.5" x14ac:dyDescent="0.2">
      <c r="J61" s="32">
        <v>57</v>
      </c>
      <c r="K61" s="32">
        <v>4</v>
      </c>
      <c r="L61" s="32">
        <v>17</v>
      </c>
      <c r="M61" s="32">
        <f>[1]属性投放!AZ62</f>
        <v>15328</v>
      </c>
      <c r="N61" s="32">
        <f>[1]属性投放!BA62</f>
        <v>7619</v>
      </c>
      <c r="O61" s="32">
        <f>[1]属性投放!BB62</f>
        <v>139603</v>
      </c>
      <c r="P61" s="32">
        <f>[1]属性投放!BC62</f>
        <v>50</v>
      </c>
      <c r="Q61" s="32">
        <f>[1]属性投放!BD62</f>
        <v>25</v>
      </c>
      <c r="R61" s="32">
        <f>[1]属性投放!BE62</f>
        <v>500</v>
      </c>
      <c r="S61" s="32">
        <f>[1]属性投放!BK62</f>
        <v>650</v>
      </c>
      <c r="T61" s="32">
        <f>[1]属性投放!BL62</f>
        <v>325</v>
      </c>
      <c r="U61" s="32">
        <f>[1]属性投放!BM62</f>
        <v>6500</v>
      </c>
      <c r="V61" s="32">
        <f>[1]属性投放!BN62</f>
        <v>3</v>
      </c>
      <c r="W61" s="32">
        <f>[1]属性投放!BQ62</f>
        <v>950</v>
      </c>
      <c r="X61" s="32">
        <f>[1]属性投放!BR62</f>
        <v>475</v>
      </c>
      <c r="Y61" s="32">
        <f>[1]属性投放!BS62</f>
        <v>9500</v>
      </c>
      <c r="Z61" s="32">
        <f>[1]属性投放!BT62</f>
        <v>18628</v>
      </c>
      <c r="AA61" s="32">
        <f>[1]属性投放!BU62</f>
        <v>9269</v>
      </c>
      <c r="AB61" s="32">
        <f>[1]属性投放!BV62</f>
        <v>172603</v>
      </c>
      <c r="AC61" s="32">
        <f>[1]属性投放!BY62</f>
        <v>3300</v>
      </c>
      <c r="AD61" s="32">
        <f>[1]属性投放!BZ62</f>
        <v>1650</v>
      </c>
      <c r="AE61" s="32">
        <f>[1]属性投放!CA62</f>
        <v>33000</v>
      </c>
      <c r="AG61" s="32">
        <f>[1]属性投放!DF62</f>
        <v>14867</v>
      </c>
      <c r="AH61" s="32">
        <f>[1]属性投放!DG62</f>
        <v>7352</v>
      </c>
      <c r="AI61" s="32">
        <f>[1]属性投放!DH62</f>
        <v>134858</v>
      </c>
      <c r="AJ61" s="32">
        <f>[1]属性投放!DI62</f>
        <v>1016</v>
      </c>
      <c r="AK61" s="32">
        <f>[1]属性投放!DJ62</f>
        <v>508</v>
      </c>
      <c r="AL61" s="32">
        <f>[1]属性投放!DK62</f>
        <v>10160</v>
      </c>
      <c r="AM61" s="32">
        <f>[1]属性投放!DL62</f>
        <v>284</v>
      </c>
      <c r="AN61" s="32">
        <f>[1]属性投放!DM62</f>
        <v>142</v>
      </c>
      <c r="AO61" s="32">
        <f>[1]属性投放!DN62</f>
        <v>2845</v>
      </c>
      <c r="AP61" s="32">
        <f>[1]属性投放!DO62</f>
        <v>0</v>
      </c>
      <c r="AQ61" s="32">
        <f>[1]属性投放!DP62</f>
        <v>0</v>
      </c>
      <c r="AR61" s="32">
        <f>[1]属性投放!DQ62</f>
        <v>0</v>
      </c>
      <c r="AS61" s="32">
        <f>[1]属性投放!DR62</f>
        <v>15883</v>
      </c>
      <c r="AT61" s="32">
        <f>[1]属性投放!DS62</f>
        <v>7860</v>
      </c>
      <c r="AU61" s="32">
        <f>[1]属性投放!DT62</f>
        <v>145018</v>
      </c>
      <c r="AW61" s="33">
        <v>3</v>
      </c>
      <c r="AX61" s="33">
        <v>5</v>
      </c>
      <c r="AY61" s="34">
        <f>INDEX($CF$5:$CF$56,数据母表!AX61)</f>
        <v>3</v>
      </c>
      <c r="AZ61" s="33">
        <f>[2]卡牌消耗!AB61</f>
        <v>155</v>
      </c>
      <c r="BA61" s="33">
        <f>[2]卡牌消耗!AC61</f>
        <v>0</v>
      </c>
      <c r="BB61" s="33">
        <f>[2]卡牌消耗!AD61</f>
        <v>0</v>
      </c>
      <c r="BC61" s="33">
        <f>[2]卡牌消耗!AE61</f>
        <v>0</v>
      </c>
      <c r="BD61" s="33">
        <f>[2]卡牌消耗!AF61</f>
        <v>0</v>
      </c>
      <c r="BE61" s="33">
        <f>[2]卡牌消耗!AG61</f>
        <v>0</v>
      </c>
      <c r="BF61" s="33">
        <f>[2]卡牌消耗!AH61</f>
        <v>1050</v>
      </c>
      <c r="BI61" s="33">
        <v>4</v>
      </c>
      <c r="BJ61" s="33">
        <v>17</v>
      </c>
      <c r="BK61" s="13">
        <f>[2]卡牌消耗!BD61</f>
        <v>0</v>
      </c>
      <c r="BL61" s="13">
        <f>[2]卡牌消耗!BE61</f>
        <v>0</v>
      </c>
      <c r="BM61" s="13">
        <f>[2]卡牌消耗!BF61</f>
        <v>0</v>
      </c>
      <c r="BN61" s="13">
        <f>[2]卡牌消耗!BG61</f>
        <v>21</v>
      </c>
      <c r="BO61" s="13">
        <f>[2]卡牌消耗!BH61</f>
        <v>121000</v>
      </c>
      <c r="BS61" s="14"/>
      <c r="BT61" s="14"/>
      <c r="BU61" s="14"/>
      <c r="BV61" s="14"/>
      <c r="BW61" s="14"/>
      <c r="BX61" s="14"/>
      <c r="CL61" s="34">
        <v>57</v>
      </c>
      <c r="CM61" s="34">
        <v>2</v>
      </c>
      <c r="CN61" s="13">
        <f>[2]卡牌消耗!DA61</f>
        <v>11050</v>
      </c>
      <c r="CO61" s="13">
        <f t="shared" si="1"/>
        <v>4420</v>
      </c>
      <c r="DH61" s="33">
        <v>57</v>
      </c>
      <c r="DI61" s="33">
        <f>[2]装备!AM62*8</f>
        <v>7080</v>
      </c>
      <c r="DJ61" s="33">
        <f>[2]装备!AN62*8</f>
        <v>11320</v>
      </c>
      <c r="DK61" s="33">
        <f>[2]装备!AO62*8</f>
        <v>14160</v>
      </c>
      <c r="DL61" s="33">
        <f>[2]装备!AP62*8</f>
        <v>17000</v>
      </c>
      <c r="DO61" s="13">
        <v>57</v>
      </c>
      <c r="DP61" s="13">
        <v>1</v>
      </c>
      <c r="DQ61" s="13">
        <f t="shared" si="3"/>
        <v>7080</v>
      </c>
    </row>
    <row r="62" spans="10:121" ht="16.5" x14ac:dyDescent="0.2">
      <c r="J62" s="32">
        <v>58</v>
      </c>
      <c r="K62" s="32">
        <v>4</v>
      </c>
      <c r="L62" s="32">
        <v>18</v>
      </c>
      <c r="M62" s="32">
        <f>[1]属性投放!AZ63</f>
        <v>18628</v>
      </c>
      <c r="N62" s="32">
        <f>[1]属性投放!BA63</f>
        <v>9269</v>
      </c>
      <c r="O62" s="32">
        <f>[1]属性投放!BB63</f>
        <v>172603</v>
      </c>
      <c r="P62" s="32">
        <f>[1]属性投放!BC63</f>
        <v>50</v>
      </c>
      <c r="Q62" s="32">
        <f>[1]属性投放!BD63</f>
        <v>25</v>
      </c>
      <c r="R62" s="32">
        <f>[1]属性投放!BE63</f>
        <v>500</v>
      </c>
      <c r="S62" s="32">
        <f>[1]属性投放!BK63</f>
        <v>750</v>
      </c>
      <c r="T62" s="32">
        <f>[1]属性投放!BL63</f>
        <v>375</v>
      </c>
      <c r="U62" s="32">
        <f>[1]属性投放!BM63</f>
        <v>7500</v>
      </c>
      <c r="V62" s="32">
        <f>[1]属性投放!BN63</f>
        <v>3</v>
      </c>
      <c r="W62" s="32">
        <f>[1]属性投放!BQ63</f>
        <v>1500</v>
      </c>
      <c r="X62" s="32">
        <f>[1]属性投放!BR63</f>
        <v>750</v>
      </c>
      <c r="Y62" s="32">
        <f>[1]属性投放!BS63</f>
        <v>15000</v>
      </c>
      <c r="Z62" s="32">
        <f>[1]属性投放!BT63</f>
        <v>22728</v>
      </c>
      <c r="AA62" s="32">
        <f>[1]属性投放!BU63</f>
        <v>11319</v>
      </c>
      <c r="AB62" s="32">
        <f>[1]属性投放!BV63</f>
        <v>213603</v>
      </c>
      <c r="AC62" s="32">
        <f>[1]属性投放!BY63</f>
        <v>4100</v>
      </c>
      <c r="AD62" s="32">
        <f>[1]属性投放!BZ63</f>
        <v>2050</v>
      </c>
      <c r="AE62" s="32">
        <f>[1]属性投放!CA63</f>
        <v>41000</v>
      </c>
      <c r="AG62" s="32">
        <f>[1]属性投放!DF63</f>
        <v>15883</v>
      </c>
      <c r="AH62" s="32">
        <f>[1]属性投放!DG63</f>
        <v>7860</v>
      </c>
      <c r="AI62" s="32">
        <f>[1]属性投放!DH63</f>
        <v>145018</v>
      </c>
      <c r="AJ62" s="32">
        <f>[1]属性投放!DI63</f>
        <v>1016</v>
      </c>
      <c r="AK62" s="32">
        <f>[1]属性投放!DJ63</f>
        <v>508</v>
      </c>
      <c r="AL62" s="32">
        <f>[1]属性投放!DK63</f>
        <v>10160</v>
      </c>
      <c r="AM62" s="32">
        <f>[1]属性投放!DL63</f>
        <v>284</v>
      </c>
      <c r="AN62" s="32">
        <f>[1]属性投放!DM63</f>
        <v>142</v>
      </c>
      <c r="AO62" s="32">
        <f>[1]属性投放!DN63</f>
        <v>2845</v>
      </c>
      <c r="AP62" s="32">
        <f>[1]属性投放!DO63</f>
        <v>7100</v>
      </c>
      <c r="AQ62" s="32">
        <f>[1]属性投放!DP63</f>
        <v>3550</v>
      </c>
      <c r="AR62" s="32">
        <f>[1]属性投放!DQ63</f>
        <v>71125</v>
      </c>
      <c r="AS62" s="32">
        <f>[1]属性投放!DR63</f>
        <v>23999</v>
      </c>
      <c r="AT62" s="32">
        <f>[1]属性投放!DS63</f>
        <v>11918</v>
      </c>
      <c r="AU62" s="32">
        <f>[1]属性投放!DT63</f>
        <v>226303</v>
      </c>
      <c r="AW62" s="33">
        <v>3</v>
      </c>
      <c r="AX62" s="33">
        <v>6</v>
      </c>
      <c r="AY62" s="34">
        <f>INDEX($CF$5:$CF$56,数据母表!AX62)</f>
        <v>4</v>
      </c>
      <c r="AZ62" s="33">
        <f>[2]卡牌消耗!AB62</f>
        <v>0</v>
      </c>
      <c r="BA62" s="33">
        <f>[2]卡牌消耗!AC62</f>
        <v>30</v>
      </c>
      <c r="BB62" s="33">
        <f>[2]卡牌消耗!AD62</f>
        <v>0</v>
      </c>
      <c r="BC62" s="33">
        <f>[2]卡牌消耗!AE62</f>
        <v>0</v>
      </c>
      <c r="BD62" s="33">
        <f>[2]卡牌消耗!AF62</f>
        <v>0</v>
      </c>
      <c r="BE62" s="33">
        <f>[2]卡牌消耗!AG62</f>
        <v>0</v>
      </c>
      <c r="BF62" s="33">
        <f>[2]卡牌消耗!AH62</f>
        <v>1250</v>
      </c>
      <c r="BI62" s="33">
        <v>4</v>
      </c>
      <c r="BJ62" s="33">
        <v>18</v>
      </c>
      <c r="BK62" s="13">
        <f>[2]卡牌消耗!BD62</f>
        <v>0</v>
      </c>
      <c r="BL62" s="13">
        <f>[2]卡牌消耗!BE62</f>
        <v>0</v>
      </c>
      <c r="BM62" s="13">
        <f>[2]卡牌消耗!BF62</f>
        <v>0</v>
      </c>
      <c r="BN62" s="13">
        <f>[2]卡牌消耗!BG62</f>
        <v>29</v>
      </c>
      <c r="BO62" s="13">
        <f>[2]卡牌消耗!BH62</f>
        <v>161000</v>
      </c>
      <c r="BS62" s="14"/>
      <c r="BT62" s="14"/>
      <c r="BU62" s="14"/>
      <c r="BV62" s="14"/>
      <c r="BW62" s="14"/>
      <c r="BX62" s="14"/>
      <c r="CL62" s="34">
        <v>58</v>
      </c>
      <c r="CM62" s="34">
        <v>2</v>
      </c>
      <c r="CN62" s="13">
        <f>[2]卡牌消耗!DA62</f>
        <v>11550</v>
      </c>
      <c r="CO62" s="13">
        <f t="shared" si="1"/>
        <v>4620</v>
      </c>
      <c r="DH62" s="33">
        <v>58</v>
      </c>
      <c r="DI62" s="33">
        <f>[2]装备!AM63*8</f>
        <v>7320</v>
      </c>
      <c r="DJ62" s="33">
        <f>[2]装备!AN63*8</f>
        <v>11720</v>
      </c>
      <c r="DK62" s="33">
        <f>[2]装备!AO63*8</f>
        <v>14640</v>
      </c>
      <c r="DL62" s="33">
        <f>[2]装备!AP63*8</f>
        <v>17600</v>
      </c>
      <c r="DO62" s="13">
        <v>58</v>
      </c>
      <c r="DP62" s="13">
        <v>1</v>
      </c>
      <c r="DQ62" s="13">
        <f t="shared" si="3"/>
        <v>7320</v>
      </c>
    </row>
    <row r="63" spans="10:121" ht="16.5" x14ac:dyDescent="0.2">
      <c r="J63" s="32">
        <v>59</v>
      </c>
      <c r="K63" s="32">
        <v>4</v>
      </c>
      <c r="L63" s="32">
        <v>19</v>
      </c>
      <c r="M63" s="32">
        <f>[1]属性投放!AZ64</f>
        <v>22728</v>
      </c>
      <c r="N63" s="32">
        <f>[1]属性投放!BA64</f>
        <v>11319</v>
      </c>
      <c r="O63" s="32">
        <f>[1]属性投放!BB64</f>
        <v>213603</v>
      </c>
      <c r="P63" s="32">
        <f>[1]属性投放!BC64</f>
        <v>75</v>
      </c>
      <c r="Q63" s="32">
        <f>[1]属性投放!BD64</f>
        <v>38</v>
      </c>
      <c r="R63" s="32">
        <f>[1]属性投放!BE64</f>
        <v>750</v>
      </c>
      <c r="S63" s="32">
        <f>[1]属性投放!BK64</f>
        <v>900</v>
      </c>
      <c r="T63" s="32">
        <f>[1]属性投放!BL64</f>
        <v>450</v>
      </c>
      <c r="U63" s="32">
        <f>[1]属性投放!BM64</f>
        <v>9000</v>
      </c>
      <c r="V63" s="32">
        <f>[1]属性投放!BN64</f>
        <v>3</v>
      </c>
      <c r="W63" s="32">
        <f>[1]属性投放!BQ64</f>
        <v>1500</v>
      </c>
      <c r="X63" s="32">
        <f>[1]属性投放!BR64</f>
        <v>750</v>
      </c>
      <c r="Y63" s="32">
        <f>[1]属性投放!BS64</f>
        <v>15000</v>
      </c>
      <c r="Z63" s="32">
        <f>[1]属性投放!BT64</f>
        <v>27528</v>
      </c>
      <c r="AA63" s="32">
        <f>[1]属性投放!BU64</f>
        <v>13723</v>
      </c>
      <c r="AB63" s="32">
        <f>[1]属性投放!BV64</f>
        <v>261603</v>
      </c>
      <c r="AC63" s="32">
        <f>[1]属性投放!BY64</f>
        <v>4800</v>
      </c>
      <c r="AD63" s="32">
        <f>[1]属性投放!BZ64</f>
        <v>2404</v>
      </c>
      <c r="AE63" s="32">
        <f>[1]属性投放!CA64</f>
        <v>48000</v>
      </c>
      <c r="AG63" s="32">
        <f>[1]属性投放!DF64</f>
        <v>23999</v>
      </c>
      <c r="AH63" s="32">
        <f>[1]属性投放!DG64</f>
        <v>11918</v>
      </c>
      <c r="AI63" s="32">
        <f>[1]属性投放!DH64</f>
        <v>226303</v>
      </c>
      <c r="AJ63" s="32">
        <f>[1]属性投放!DI64</f>
        <v>1105</v>
      </c>
      <c r="AK63" s="32">
        <f>[1]属性投放!DJ64</f>
        <v>553</v>
      </c>
      <c r="AL63" s="32">
        <f>[1]属性投放!DK64</f>
        <v>11050</v>
      </c>
      <c r="AM63" s="32">
        <f>[1]属性投放!DL64</f>
        <v>516</v>
      </c>
      <c r="AN63" s="32">
        <f>[1]属性投放!DM64</f>
        <v>258</v>
      </c>
      <c r="AO63" s="32">
        <f>[1]属性投放!DN64</f>
        <v>5157</v>
      </c>
      <c r="AP63" s="32">
        <f>[1]属性投放!DO64</f>
        <v>0</v>
      </c>
      <c r="AQ63" s="32">
        <f>[1]属性投放!DP64</f>
        <v>0</v>
      </c>
      <c r="AR63" s="32">
        <f>[1]属性投放!DQ64</f>
        <v>0</v>
      </c>
      <c r="AS63" s="32">
        <f>[1]属性投放!DR64</f>
        <v>25104</v>
      </c>
      <c r="AT63" s="32">
        <f>[1]属性投放!DS64</f>
        <v>12471</v>
      </c>
      <c r="AU63" s="32">
        <f>[1]属性投放!DT64</f>
        <v>237353</v>
      </c>
      <c r="AW63" s="33">
        <v>3</v>
      </c>
      <c r="AX63" s="33">
        <v>7</v>
      </c>
      <c r="AY63" s="34">
        <f>INDEX($CF$5:$CF$56,数据母表!AX63)</f>
        <v>4</v>
      </c>
      <c r="AZ63" s="33">
        <f>[2]卡牌消耗!AB63</f>
        <v>0</v>
      </c>
      <c r="BA63" s="33">
        <f>[2]卡牌消耗!AC63</f>
        <v>30</v>
      </c>
      <c r="BB63" s="33">
        <f>[2]卡牌消耗!AD63</f>
        <v>0</v>
      </c>
      <c r="BC63" s="33">
        <f>[2]卡牌消耗!AE63</f>
        <v>0</v>
      </c>
      <c r="BD63" s="33">
        <f>[2]卡牌消耗!AF63</f>
        <v>0</v>
      </c>
      <c r="BE63" s="33">
        <f>[2]卡牌消耗!AG63</f>
        <v>0</v>
      </c>
      <c r="BF63" s="33">
        <f>[2]卡牌消耗!AH63</f>
        <v>1250</v>
      </c>
      <c r="BI63" s="33">
        <v>4</v>
      </c>
      <c r="BJ63" s="33">
        <v>19</v>
      </c>
      <c r="BK63" s="13">
        <f>[2]卡牌消耗!BD63</f>
        <v>0</v>
      </c>
      <c r="BL63" s="13">
        <f>[2]卡牌消耗!BE63</f>
        <v>0</v>
      </c>
      <c r="BM63" s="13">
        <f>[2]卡牌消耗!BF63</f>
        <v>0</v>
      </c>
      <c r="BN63" s="13">
        <f>[2]卡牌消耗!BG63</f>
        <v>39</v>
      </c>
      <c r="BO63" s="13">
        <f>[2]卡牌消耗!BH63</f>
        <v>977000</v>
      </c>
      <c r="BS63" s="14"/>
      <c r="BT63" s="14"/>
      <c r="BU63" s="14"/>
      <c r="BV63" s="14"/>
      <c r="BW63" s="14"/>
      <c r="BX63" s="14"/>
      <c r="CL63" s="34">
        <v>59</v>
      </c>
      <c r="CM63" s="34">
        <v>2</v>
      </c>
      <c r="CN63" s="13">
        <f>[2]卡牌消耗!DA63</f>
        <v>12050</v>
      </c>
      <c r="CO63" s="13">
        <f t="shared" si="1"/>
        <v>4820</v>
      </c>
      <c r="DH63" s="33">
        <v>59</v>
      </c>
      <c r="DI63" s="33">
        <f>[2]装备!AM64*8</f>
        <v>7600</v>
      </c>
      <c r="DJ63" s="33">
        <f>[2]装备!AN64*8</f>
        <v>12120</v>
      </c>
      <c r="DK63" s="33">
        <f>[2]装备!AO64*8</f>
        <v>15160</v>
      </c>
      <c r="DL63" s="33">
        <f>[2]装备!AP64*8</f>
        <v>18200</v>
      </c>
      <c r="DO63" s="13">
        <v>59</v>
      </c>
      <c r="DP63" s="13">
        <v>1</v>
      </c>
      <c r="DQ63" s="13">
        <f t="shared" si="3"/>
        <v>7600</v>
      </c>
    </row>
    <row r="64" spans="10:121" ht="16.5" x14ac:dyDescent="0.2">
      <c r="J64" s="32">
        <v>60</v>
      </c>
      <c r="K64" s="32">
        <v>4</v>
      </c>
      <c r="L64" s="32">
        <v>20</v>
      </c>
      <c r="M64" s="32">
        <f>[1]属性投放!AZ65</f>
        <v>27528</v>
      </c>
      <c r="N64" s="32">
        <f>[1]属性投放!BA65</f>
        <v>13723</v>
      </c>
      <c r="O64" s="32">
        <f>[1]属性投放!BB65</f>
        <v>261603</v>
      </c>
      <c r="P64" s="32">
        <f>[1]属性投放!BC65</f>
        <v>75</v>
      </c>
      <c r="Q64" s="32">
        <f>[1]属性投放!BD65</f>
        <v>38</v>
      </c>
      <c r="R64" s="32">
        <f>[1]属性投放!BE65</f>
        <v>750</v>
      </c>
      <c r="S64" s="32">
        <f>[1]属性投放!BK65</f>
        <v>1000</v>
      </c>
      <c r="T64" s="32">
        <f>[1]属性投放!BL65</f>
        <v>500</v>
      </c>
      <c r="U64" s="32">
        <f>[1]属性投放!BM65</f>
        <v>10000</v>
      </c>
      <c r="V64" s="32">
        <f>[1]属性投放!BN65</f>
        <v>4</v>
      </c>
      <c r="W64" s="32">
        <f>[1]属性投放!BQ65</f>
        <v>1500</v>
      </c>
      <c r="X64" s="32">
        <f>[1]属性投放!BR65</f>
        <v>750</v>
      </c>
      <c r="Y64" s="32">
        <f>[1]属性投放!BS65</f>
        <v>15000</v>
      </c>
      <c r="Z64" s="32">
        <f>[1]属性投放!BT65</f>
        <v>33778</v>
      </c>
      <c r="AA64" s="32">
        <f>[1]属性投放!BU65</f>
        <v>16853</v>
      </c>
      <c r="AB64" s="32">
        <f>[1]属性投放!BV65</f>
        <v>324103</v>
      </c>
      <c r="AC64" s="32">
        <f>[1]属性投放!BY65</f>
        <v>6250</v>
      </c>
      <c r="AD64" s="32">
        <f>[1]属性投放!BZ65</f>
        <v>3130</v>
      </c>
      <c r="AE64" s="32">
        <f>[1]属性投放!CA65</f>
        <v>62500</v>
      </c>
      <c r="AG64" s="32">
        <f>[1]属性投放!DF65</f>
        <v>25104</v>
      </c>
      <c r="AH64" s="32">
        <f>[1]属性投放!DG65</f>
        <v>12471</v>
      </c>
      <c r="AI64" s="32">
        <f>[1]属性投放!DH65</f>
        <v>237353</v>
      </c>
      <c r="AJ64" s="32">
        <f>[1]属性投放!DI65</f>
        <v>1105</v>
      </c>
      <c r="AK64" s="32">
        <f>[1]属性投放!DJ65</f>
        <v>553</v>
      </c>
      <c r="AL64" s="32">
        <f>[1]属性投放!DK65</f>
        <v>11050</v>
      </c>
      <c r="AM64" s="32">
        <f>[1]属性投放!DL65</f>
        <v>516</v>
      </c>
      <c r="AN64" s="32">
        <f>[1]属性投放!DM65</f>
        <v>258</v>
      </c>
      <c r="AO64" s="32">
        <f>[1]属性投放!DN65</f>
        <v>5157</v>
      </c>
      <c r="AP64" s="32">
        <f>[1]属性投放!DO65</f>
        <v>7740</v>
      </c>
      <c r="AQ64" s="32">
        <f>[1]属性投放!DP65</f>
        <v>3870</v>
      </c>
      <c r="AR64" s="32">
        <f>[1]属性投放!DQ65</f>
        <v>77355</v>
      </c>
      <c r="AS64" s="32">
        <f>[1]属性投放!DR65</f>
        <v>33949</v>
      </c>
      <c r="AT64" s="32">
        <f>[1]属性投放!DS65</f>
        <v>16894</v>
      </c>
      <c r="AU64" s="32">
        <f>[1]属性投放!DT65</f>
        <v>325758</v>
      </c>
      <c r="AW64" s="33">
        <v>3</v>
      </c>
      <c r="AX64" s="33">
        <v>8</v>
      </c>
      <c r="AY64" s="34">
        <f>INDEX($CF$5:$CF$56,数据母表!AX64)</f>
        <v>5</v>
      </c>
      <c r="AZ64" s="33">
        <f>[2]卡牌消耗!AB64</f>
        <v>0</v>
      </c>
      <c r="BA64" s="33">
        <f>[2]卡牌消耗!AC64</f>
        <v>60</v>
      </c>
      <c r="BB64" s="33">
        <f>[2]卡牌消耗!AD64</f>
        <v>0</v>
      </c>
      <c r="BC64" s="33">
        <f>[2]卡牌消耗!AE64</f>
        <v>0</v>
      </c>
      <c r="BD64" s="33">
        <f>[2]卡牌消耗!AF64</f>
        <v>0</v>
      </c>
      <c r="BE64" s="33">
        <f>[2]卡牌消耗!AG64</f>
        <v>0</v>
      </c>
      <c r="BF64" s="33">
        <f>[2]卡牌消耗!AH64</f>
        <v>1900</v>
      </c>
      <c r="BI64" s="33">
        <v>4</v>
      </c>
      <c r="BJ64" s="33">
        <v>20</v>
      </c>
      <c r="BK64" s="13">
        <f>[2]卡牌消耗!BD64</f>
        <v>0</v>
      </c>
      <c r="BL64" s="13">
        <f>[2]卡牌消耗!BE64</f>
        <v>0</v>
      </c>
      <c r="BM64" s="13">
        <f>[2]卡牌消耗!BF64</f>
        <v>0</v>
      </c>
      <c r="BN64" s="13">
        <f>[2]卡牌消耗!BG64</f>
        <v>51</v>
      </c>
      <c r="BO64" s="13">
        <f>[2]卡牌消耗!BH64</f>
        <v>1465500</v>
      </c>
      <c r="BS64" s="14"/>
      <c r="BT64" s="14"/>
      <c r="BU64" s="14"/>
      <c r="BV64" s="14"/>
      <c r="BW64" s="14"/>
      <c r="BX64" s="14"/>
      <c r="CL64" s="34">
        <v>60</v>
      </c>
      <c r="CM64" s="34">
        <v>2</v>
      </c>
      <c r="CN64" s="13">
        <f>[2]卡牌消耗!DA64</f>
        <v>11000</v>
      </c>
      <c r="CO64" s="13">
        <f t="shared" si="1"/>
        <v>4400</v>
      </c>
      <c r="DH64" s="33">
        <v>60</v>
      </c>
      <c r="DI64" s="33">
        <f>[2]装备!AM65*8</f>
        <v>7840</v>
      </c>
      <c r="DJ64" s="33">
        <f>[2]装备!AN65*8</f>
        <v>12520</v>
      </c>
      <c r="DK64" s="33">
        <f>[2]装备!AO65*8</f>
        <v>15680</v>
      </c>
      <c r="DL64" s="33">
        <f>[2]装备!AP65*8</f>
        <v>18800</v>
      </c>
      <c r="DO64" s="13">
        <v>60</v>
      </c>
      <c r="DP64" s="13">
        <v>1</v>
      </c>
      <c r="DQ64" s="13">
        <f t="shared" si="3"/>
        <v>7840</v>
      </c>
    </row>
    <row r="65" spans="10:121" ht="16.5" x14ac:dyDescent="0.2">
      <c r="J65" s="32">
        <v>61</v>
      </c>
      <c r="K65" s="32">
        <v>5</v>
      </c>
      <c r="L65" s="32">
        <v>1</v>
      </c>
      <c r="M65" s="32">
        <f>[1]属性投放!AZ66</f>
        <v>300</v>
      </c>
      <c r="N65" s="32">
        <f>[1]属性投放!BA66</f>
        <v>50</v>
      </c>
      <c r="O65" s="32">
        <f>[1]属性投放!BB66</f>
        <v>1200</v>
      </c>
      <c r="P65" s="32">
        <f>[1]属性投放!BC66</f>
        <v>15</v>
      </c>
      <c r="Q65" s="32">
        <f>[1]属性投放!BD66</f>
        <v>8</v>
      </c>
      <c r="R65" s="32">
        <f>[1]属性投放!BE66</f>
        <v>90</v>
      </c>
      <c r="S65" s="32">
        <f>[1]属性投放!BK66</f>
        <v>35</v>
      </c>
      <c r="T65" s="32">
        <f>[1]属性投放!BL66</f>
        <v>18</v>
      </c>
      <c r="U65" s="32">
        <f>[1]属性投放!BM66</f>
        <v>210</v>
      </c>
      <c r="V65" s="32">
        <f>[1]属性投放!BN66</f>
        <v>1</v>
      </c>
      <c r="W65" s="32">
        <f>[1]属性投放!BQ66</f>
        <v>40</v>
      </c>
      <c r="X65" s="32">
        <f>[1]属性投放!BR66</f>
        <v>20</v>
      </c>
      <c r="Y65" s="32">
        <f>[1]属性投放!BS66</f>
        <v>240</v>
      </c>
      <c r="Z65" s="32">
        <f>[1]属性投放!BT66</f>
        <v>435</v>
      </c>
      <c r="AA65" s="32">
        <f>[1]属性投放!BU66</f>
        <v>120</v>
      </c>
      <c r="AB65" s="32">
        <f>[1]属性投放!BV66</f>
        <v>2010</v>
      </c>
      <c r="AC65" s="32">
        <f>[1]属性投放!BY66</f>
        <v>135</v>
      </c>
      <c r="AD65" s="32">
        <f>[1]属性投放!BZ66</f>
        <v>70</v>
      </c>
      <c r="AE65" s="32">
        <f>[1]属性投放!CA66</f>
        <v>810</v>
      </c>
      <c r="AG65" s="32">
        <f>[1]属性投放!DF66</f>
        <v>250</v>
      </c>
      <c r="AH65" s="32">
        <f>[1]属性投放!DG66</f>
        <v>50</v>
      </c>
      <c r="AI65" s="32">
        <f>[1]属性投放!DH66</f>
        <v>700</v>
      </c>
      <c r="AJ65" s="32">
        <f>[1]属性投放!DI66</f>
        <v>11</v>
      </c>
      <c r="AK65" s="32">
        <f>[1]属性投放!DJ66</f>
        <v>6</v>
      </c>
      <c r="AL65" s="32">
        <f>[1]属性投放!DK66</f>
        <v>65</v>
      </c>
      <c r="AM65" s="32">
        <f>[1]属性投放!DL66</f>
        <v>11</v>
      </c>
      <c r="AN65" s="32">
        <f>[1]属性投放!DM66</f>
        <v>6</v>
      </c>
      <c r="AO65" s="32">
        <f>[1]属性投放!DN66</f>
        <v>65</v>
      </c>
      <c r="AP65" s="32">
        <f>[1]属性投放!DO66</f>
        <v>99</v>
      </c>
      <c r="AQ65" s="32">
        <f>[1]属性投放!DP66</f>
        <v>54</v>
      </c>
      <c r="AR65" s="32">
        <f>[1]属性投放!DQ66</f>
        <v>585</v>
      </c>
      <c r="AS65" s="32">
        <f>[1]属性投放!DR66</f>
        <v>360</v>
      </c>
      <c r="AT65" s="32">
        <f>[1]属性投放!DS66</f>
        <v>110</v>
      </c>
      <c r="AU65" s="32">
        <f>[1]属性投放!DT66</f>
        <v>1350</v>
      </c>
      <c r="AW65" s="33">
        <v>3</v>
      </c>
      <c r="AX65" s="33">
        <v>9</v>
      </c>
      <c r="AY65" s="34">
        <f>INDEX($CF$5:$CF$56,数据母表!AX65)</f>
        <v>5</v>
      </c>
      <c r="AZ65" s="33">
        <f>[2]卡牌消耗!AB65</f>
        <v>0</v>
      </c>
      <c r="BA65" s="33">
        <f>[2]卡牌消耗!AC65</f>
        <v>60</v>
      </c>
      <c r="BB65" s="33">
        <f>[2]卡牌消耗!AD65</f>
        <v>0</v>
      </c>
      <c r="BC65" s="33">
        <f>[2]卡牌消耗!AE65</f>
        <v>0</v>
      </c>
      <c r="BD65" s="33">
        <f>[2]卡牌消耗!AF65</f>
        <v>0</v>
      </c>
      <c r="BE65" s="33">
        <f>[2]卡牌消耗!AG65</f>
        <v>0</v>
      </c>
      <c r="BF65" s="33">
        <f>[2]卡牌消耗!AH65</f>
        <v>1900</v>
      </c>
      <c r="BI65" s="33">
        <v>5</v>
      </c>
      <c r="BJ65" s="33">
        <v>1</v>
      </c>
      <c r="BK65" s="13">
        <f>[2]卡牌消耗!BD65</f>
        <v>0</v>
      </c>
      <c r="BL65" s="13">
        <f>[2]卡牌消耗!BE65</f>
        <v>0</v>
      </c>
      <c r="BM65" s="13">
        <f>[2]卡牌消耗!BF65</f>
        <v>0</v>
      </c>
      <c r="BN65" s="13">
        <f>[2]卡牌消耗!BG65</f>
        <v>0</v>
      </c>
      <c r="BO65" s="13">
        <f>[2]卡牌消耗!BH65</f>
        <v>2500</v>
      </c>
      <c r="BS65" s="14"/>
      <c r="BT65" s="14"/>
      <c r="BU65" s="14"/>
      <c r="BV65" s="14"/>
      <c r="BW65" s="14"/>
      <c r="BX65" s="14"/>
      <c r="CL65" s="34">
        <v>61</v>
      </c>
      <c r="CM65" s="34">
        <v>2</v>
      </c>
      <c r="CN65" s="13">
        <f>[2]卡牌消耗!DA65</f>
        <v>11550</v>
      </c>
      <c r="CO65" s="13">
        <f t="shared" si="1"/>
        <v>4620</v>
      </c>
      <c r="DH65" s="33">
        <v>61</v>
      </c>
      <c r="DI65" s="33">
        <f>[2]装备!AM66*8</f>
        <v>8080</v>
      </c>
      <c r="DJ65" s="33">
        <f>[2]装备!AN66*8</f>
        <v>12920</v>
      </c>
      <c r="DK65" s="33">
        <f>[2]装备!AO66*8</f>
        <v>16160</v>
      </c>
      <c r="DL65" s="33">
        <f>[2]装备!AP66*8</f>
        <v>19400</v>
      </c>
      <c r="DO65" s="13">
        <v>61</v>
      </c>
      <c r="DP65" s="13">
        <v>1</v>
      </c>
      <c r="DQ65" s="13">
        <f t="shared" si="3"/>
        <v>8080</v>
      </c>
    </row>
    <row r="66" spans="10:121" ht="16.5" x14ac:dyDescent="0.2">
      <c r="J66" s="32">
        <v>62</v>
      </c>
      <c r="K66" s="32">
        <v>5</v>
      </c>
      <c r="L66" s="32">
        <v>2</v>
      </c>
      <c r="M66" s="32">
        <f>[1]属性投放!AZ67</f>
        <v>435</v>
      </c>
      <c r="N66" s="32">
        <f>[1]属性投放!BA67</f>
        <v>120</v>
      </c>
      <c r="O66" s="32">
        <f>[1]属性投放!BB67</f>
        <v>2010</v>
      </c>
      <c r="P66" s="32">
        <f>[1]属性投放!BC67</f>
        <v>20</v>
      </c>
      <c r="Q66" s="32">
        <f>[1]属性投放!BD67</f>
        <v>10</v>
      </c>
      <c r="R66" s="32">
        <f>[1]属性投放!BE67</f>
        <v>120</v>
      </c>
      <c r="S66" s="32">
        <f>[1]属性投放!BK67</f>
        <v>40</v>
      </c>
      <c r="T66" s="32">
        <f>[1]属性投放!BL67</f>
        <v>20</v>
      </c>
      <c r="U66" s="32">
        <f>[1]属性投放!BM67</f>
        <v>240</v>
      </c>
      <c r="V66" s="32">
        <f>[1]属性投放!BN67</f>
        <v>2</v>
      </c>
      <c r="W66" s="32">
        <f>[1]属性投放!BQ67</f>
        <v>50</v>
      </c>
      <c r="X66" s="32">
        <f>[1]属性投放!BR67</f>
        <v>25</v>
      </c>
      <c r="Y66" s="32">
        <f>[1]属性投放!BS67</f>
        <v>300</v>
      </c>
      <c r="Z66" s="32">
        <f>[1]属性投放!BT67</f>
        <v>765</v>
      </c>
      <c r="AA66" s="32">
        <f>[1]属性投放!BU67</f>
        <v>285</v>
      </c>
      <c r="AB66" s="32">
        <f>[1]属性投放!BV67</f>
        <v>3990</v>
      </c>
      <c r="AC66" s="32">
        <f>[1]属性投放!BY67</f>
        <v>330</v>
      </c>
      <c r="AD66" s="32">
        <f>[1]属性投放!BZ67</f>
        <v>165</v>
      </c>
      <c r="AE66" s="32">
        <f>[1]属性投放!CA67</f>
        <v>1980</v>
      </c>
      <c r="AG66" s="32">
        <f>[1]属性投放!DF67</f>
        <v>360</v>
      </c>
      <c r="AH66" s="32">
        <f>[1]属性投放!DG67</f>
        <v>110</v>
      </c>
      <c r="AI66" s="32">
        <f>[1]属性投放!DH67</f>
        <v>1350</v>
      </c>
      <c r="AJ66" s="32">
        <f>[1]属性投放!DI67</f>
        <v>55</v>
      </c>
      <c r="AK66" s="32">
        <f>[1]属性投放!DJ67</f>
        <v>29</v>
      </c>
      <c r="AL66" s="32">
        <f>[1]属性投放!DK67</f>
        <v>330</v>
      </c>
      <c r="AM66" s="32">
        <f>[1]属性投放!DL67</f>
        <v>22</v>
      </c>
      <c r="AN66" s="32">
        <f>[1]属性投放!DM67</f>
        <v>11</v>
      </c>
      <c r="AO66" s="32">
        <f>[1]属性投放!DN67</f>
        <v>132</v>
      </c>
      <c r="AP66" s="32">
        <f>[1]属性投放!DO67</f>
        <v>0</v>
      </c>
      <c r="AQ66" s="32">
        <f>[1]属性投放!DP67</f>
        <v>0</v>
      </c>
      <c r="AR66" s="32">
        <f>[1]属性投放!DQ67</f>
        <v>0</v>
      </c>
      <c r="AS66" s="32">
        <f>[1]属性投放!DR67</f>
        <v>415</v>
      </c>
      <c r="AT66" s="32">
        <f>[1]属性投放!DS67</f>
        <v>139</v>
      </c>
      <c r="AU66" s="32">
        <f>[1]属性投放!DT67</f>
        <v>1680</v>
      </c>
      <c r="AW66" s="33">
        <v>3</v>
      </c>
      <c r="AX66" s="33">
        <v>10</v>
      </c>
      <c r="AY66" s="34">
        <f>INDEX($CF$5:$CF$56,数据母表!AX66)</f>
        <v>6</v>
      </c>
      <c r="AZ66" s="33">
        <f>[2]卡牌消耗!AB66</f>
        <v>0</v>
      </c>
      <c r="BA66" s="33">
        <f>[2]卡牌消耗!AC66</f>
        <v>85</v>
      </c>
      <c r="BB66" s="33">
        <f>[2]卡牌消耗!AD66</f>
        <v>0</v>
      </c>
      <c r="BC66" s="33">
        <f>[2]卡牌消耗!AE66</f>
        <v>0</v>
      </c>
      <c r="BD66" s="33">
        <f>[2]卡牌消耗!AF66</f>
        <v>0</v>
      </c>
      <c r="BE66" s="33">
        <f>[2]卡牌消耗!AG66</f>
        <v>0</v>
      </c>
      <c r="BF66" s="33">
        <f>[2]卡牌消耗!AH66</f>
        <v>3200</v>
      </c>
      <c r="BI66" s="33">
        <v>5</v>
      </c>
      <c r="BJ66" s="33">
        <v>2</v>
      </c>
      <c r="BK66" s="13">
        <f>[2]卡牌消耗!BD66</f>
        <v>2</v>
      </c>
      <c r="BL66" s="13">
        <f>[2]卡牌消耗!BE66</f>
        <v>0</v>
      </c>
      <c r="BM66" s="13">
        <f>[2]卡牌消耗!BF66</f>
        <v>0</v>
      </c>
      <c r="BN66" s="13">
        <f>[2]卡牌消耗!BG66</f>
        <v>0</v>
      </c>
      <c r="BO66" s="13">
        <f>[2]卡牌消耗!BH66</f>
        <v>6500</v>
      </c>
      <c r="BS66" s="14"/>
      <c r="BT66" s="14"/>
      <c r="BU66" s="14"/>
      <c r="BV66" s="14"/>
      <c r="BW66" s="14"/>
      <c r="BX66" s="14"/>
      <c r="CL66" s="34">
        <v>62</v>
      </c>
      <c r="CM66" s="34">
        <v>2</v>
      </c>
      <c r="CN66" s="13">
        <f>[2]卡牌消耗!DA66</f>
        <v>12100</v>
      </c>
      <c r="CO66" s="13">
        <f t="shared" si="1"/>
        <v>4840</v>
      </c>
      <c r="DH66" s="33">
        <v>62</v>
      </c>
      <c r="DI66" s="33">
        <f>[2]装备!AM67*8</f>
        <v>8320</v>
      </c>
      <c r="DJ66" s="33">
        <f>[2]装备!AN67*8</f>
        <v>13320</v>
      </c>
      <c r="DK66" s="33">
        <f>[2]装备!AO67*8</f>
        <v>16680</v>
      </c>
      <c r="DL66" s="33">
        <f>[2]装备!AP67*8</f>
        <v>20000</v>
      </c>
      <c r="DO66" s="13">
        <v>62</v>
      </c>
      <c r="DP66" s="13">
        <v>1</v>
      </c>
      <c r="DQ66" s="13">
        <f t="shared" si="3"/>
        <v>8320</v>
      </c>
    </row>
    <row r="67" spans="10:121" ht="16.5" x14ac:dyDescent="0.2">
      <c r="J67" s="32">
        <v>63</v>
      </c>
      <c r="K67" s="32">
        <v>5</v>
      </c>
      <c r="L67" s="32">
        <v>3</v>
      </c>
      <c r="M67" s="32">
        <f>[1]属性投放!AZ68</f>
        <v>765</v>
      </c>
      <c r="N67" s="32">
        <f>[1]属性投放!BA68</f>
        <v>285</v>
      </c>
      <c r="O67" s="32">
        <f>[1]属性投放!BB68</f>
        <v>3990</v>
      </c>
      <c r="P67" s="32">
        <f>[1]属性投放!BC68</f>
        <v>20</v>
      </c>
      <c r="Q67" s="32">
        <f>[1]属性投放!BD68</f>
        <v>10</v>
      </c>
      <c r="R67" s="32">
        <f>[1]属性投放!BE68</f>
        <v>120</v>
      </c>
      <c r="S67" s="32">
        <f>[1]属性投放!BK68</f>
        <v>45</v>
      </c>
      <c r="T67" s="32">
        <f>[1]属性投放!BL68</f>
        <v>23</v>
      </c>
      <c r="U67" s="32">
        <f>[1]属性投放!BM68</f>
        <v>270</v>
      </c>
      <c r="V67" s="32">
        <f>[1]属性投放!BN68</f>
        <v>2</v>
      </c>
      <c r="W67" s="32">
        <f>[1]属性投放!BQ68</f>
        <v>85</v>
      </c>
      <c r="X67" s="32">
        <f>[1]属性投放!BR68</f>
        <v>43</v>
      </c>
      <c r="Y67" s="32">
        <f>[1]属性投放!BS68</f>
        <v>510</v>
      </c>
      <c r="Z67" s="32">
        <f>[1]属性投放!BT68</f>
        <v>1140</v>
      </c>
      <c r="AA67" s="32">
        <f>[1]属性投放!BU68</f>
        <v>474</v>
      </c>
      <c r="AB67" s="32">
        <f>[1]属性投放!BV68</f>
        <v>6240</v>
      </c>
      <c r="AC67" s="32">
        <f>[1]属性投放!BY68</f>
        <v>375</v>
      </c>
      <c r="AD67" s="32">
        <f>[1]属性投放!BZ68</f>
        <v>189</v>
      </c>
      <c r="AE67" s="32">
        <f>[1]属性投放!CA68</f>
        <v>2250</v>
      </c>
      <c r="AG67" s="32">
        <f>[1]属性投放!DF68</f>
        <v>415</v>
      </c>
      <c r="AH67" s="32">
        <f>[1]属性投放!DG68</f>
        <v>139</v>
      </c>
      <c r="AI67" s="32">
        <f>[1]属性投放!DH68</f>
        <v>1680</v>
      </c>
      <c r="AJ67" s="32">
        <f>[1]属性投放!DI68</f>
        <v>55</v>
      </c>
      <c r="AK67" s="32">
        <f>[1]属性投放!DJ68</f>
        <v>29</v>
      </c>
      <c r="AL67" s="32">
        <f>[1]属性投放!DK68</f>
        <v>330</v>
      </c>
      <c r="AM67" s="32">
        <f>[1]属性投放!DL68</f>
        <v>22</v>
      </c>
      <c r="AN67" s="32">
        <f>[1]属性投放!DM68</f>
        <v>11</v>
      </c>
      <c r="AO67" s="32">
        <f>[1]属性投放!DN68</f>
        <v>132</v>
      </c>
      <c r="AP67" s="32">
        <f>[1]属性投放!DO68</f>
        <v>220</v>
      </c>
      <c r="AQ67" s="32">
        <f>[1]属性投放!DP68</f>
        <v>110</v>
      </c>
      <c r="AR67" s="32">
        <f>[1]属性投放!DQ68</f>
        <v>1320</v>
      </c>
      <c r="AS67" s="32">
        <f>[1]属性投放!DR68</f>
        <v>690</v>
      </c>
      <c r="AT67" s="32">
        <f>[1]属性投放!DS68</f>
        <v>278</v>
      </c>
      <c r="AU67" s="32">
        <f>[1]属性投放!DT68</f>
        <v>3330</v>
      </c>
      <c r="AW67" s="33">
        <v>3</v>
      </c>
      <c r="AX67" s="33">
        <v>11</v>
      </c>
      <c r="AY67" s="34">
        <f>INDEX($CF$5:$CF$56,数据母表!AX67)</f>
        <v>6</v>
      </c>
      <c r="AZ67" s="33">
        <f>[2]卡牌消耗!AB67</f>
        <v>0</v>
      </c>
      <c r="BA67" s="33">
        <f>[2]卡牌消耗!AC67</f>
        <v>85</v>
      </c>
      <c r="BB67" s="33">
        <f>[2]卡牌消耗!AD67</f>
        <v>0</v>
      </c>
      <c r="BC67" s="33">
        <f>[2]卡牌消耗!AE67</f>
        <v>0</v>
      </c>
      <c r="BD67" s="33">
        <f>[2]卡牌消耗!AF67</f>
        <v>0</v>
      </c>
      <c r="BE67" s="33">
        <f>[2]卡牌消耗!AG67</f>
        <v>0</v>
      </c>
      <c r="BF67" s="33">
        <f>[2]卡牌消耗!AH67</f>
        <v>3200</v>
      </c>
      <c r="BI67" s="33">
        <v>5</v>
      </c>
      <c r="BJ67" s="33">
        <v>3</v>
      </c>
      <c r="BK67" s="13">
        <f>[2]卡牌消耗!BD67</f>
        <v>8</v>
      </c>
      <c r="BL67" s="13">
        <f>[2]卡牌消耗!BE67</f>
        <v>0</v>
      </c>
      <c r="BM67" s="13">
        <f>[2]卡牌消耗!BF67</f>
        <v>0</v>
      </c>
      <c r="BN67" s="13">
        <f>[2]卡牌消耗!BG67</f>
        <v>0</v>
      </c>
      <c r="BO67" s="13">
        <f>[2]卡牌消耗!BH67</f>
        <v>6500</v>
      </c>
      <c r="BS67" s="14"/>
      <c r="BT67" s="14"/>
      <c r="BU67" s="14"/>
      <c r="BV67" s="14"/>
      <c r="BW67" s="14"/>
      <c r="BX67" s="14"/>
      <c r="CL67" s="34">
        <v>63</v>
      </c>
      <c r="CM67" s="34">
        <v>2</v>
      </c>
      <c r="CN67" s="13">
        <f>[2]卡牌消耗!DA67</f>
        <v>12650</v>
      </c>
      <c r="CO67" s="13">
        <f t="shared" si="1"/>
        <v>5060</v>
      </c>
      <c r="DH67" s="33">
        <v>63</v>
      </c>
      <c r="DI67" s="33">
        <f>[2]装备!AM68*8</f>
        <v>8600</v>
      </c>
      <c r="DJ67" s="33">
        <f>[2]装备!AN68*8</f>
        <v>13720</v>
      </c>
      <c r="DK67" s="33">
        <f>[2]装备!AO68*8</f>
        <v>17160</v>
      </c>
      <c r="DL67" s="33">
        <f>[2]装备!AP68*8</f>
        <v>20600</v>
      </c>
      <c r="DO67" s="13">
        <v>63</v>
      </c>
      <c r="DP67" s="13">
        <v>1</v>
      </c>
      <c r="DQ67" s="13">
        <f t="shared" si="3"/>
        <v>8600</v>
      </c>
    </row>
    <row r="68" spans="10:121" ht="16.5" x14ac:dyDescent="0.2">
      <c r="J68" s="32">
        <v>64</v>
      </c>
      <c r="K68" s="32">
        <v>5</v>
      </c>
      <c r="L68" s="32">
        <v>4</v>
      </c>
      <c r="M68" s="32">
        <f>[1]属性投放!AZ69</f>
        <v>1140</v>
      </c>
      <c r="N68" s="32">
        <f>[1]属性投放!BA69</f>
        <v>474</v>
      </c>
      <c r="O68" s="32">
        <f>[1]属性投放!BB69</f>
        <v>6240</v>
      </c>
      <c r="P68" s="32">
        <f>[1]属性投放!BC69</f>
        <v>25</v>
      </c>
      <c r="Q68" s="32">
        <f>[1]属性投放!BD69</f>
        <v>13</v>
      </c>
      <c r="R68" s="32">
        <f>[1]属性投放!BE69</f>
        <v>175</v>
      </c>
      <c r="S68" s="32">
        <f>[1]属性投放!BK69</f>
        <v>60</v>
      </c>
      <c r="T68" s="32">
        <f>[1]属性投放!BL69</f>
        <v>30</v>
      </c>
      <c r="U68" s="32">
        <f>[1]属性投放!BM69</f>
        <v>420</v>
      </c>
      <c r="V68" s="32">
        <f>[1]属性投放!BN69</f>
        <v>2</v>
      </c>
      <c r="W68" s="32">
        <f>[1]属性投放!BQ69</f>
        <v>120</v>
      </c>
      <c r="X68" s="32">
        <f>[1]属性投放!BR69</f>
        <v>60</v>
      </c>
      <c r="Y68" s="32">
        <f>[1]属性投放!BS69</f>
        <v>840</v>
      </c>
      <c r="Z68" s="32">
        <f>[1]属性投放!BT69</f>
        <v>1630</v>
      </c>
      <c r="AA68" s="32">
        <f>[1]属性投放!BU69</f>
        <v>724</v>
      </c>
      <c r="AB68" s="32">
        <f>[1]属性投放!BV69</f>
        <v>9670</v>
      </c>
      <c r="AC68" s="32">
        <f>[1]属性投放!BY69</f>
        <v>490</v>
      </c>
      <c r="AD68" s="32">
        <f>[1]属性投放!BZ69</f>
        <v>250</v>
      </c>
      <c r="AE68" s="32">
        <f>[1]属性投放!CA69</f>
        <v>3430</v>
      </c>
      <c r="AG68" s="32">
        <f>[1]属性投放!DF69</f>
        <v>690</v>
      </c>
      <c r="AH68" s="32">
        <f>[1]属性投放!DG69</f>
        <v>278</v>
      </c>
      <c r="AI68" s="32">
        <f>[1]属性投放!DH69</f>
        <v>3330</v>
      </c>
      <c r="AJ68" s="32">
        <f>[1]属性投放!DI69</f>
        <v>114</v>
      </c>
      <c r="AK68" s="32">
        <f>[1]属性投放!DJ69</f>
        <v>57</v>
      </c>
      <c r="AL68" s="32">
        <f>[1]属性投放!DK69</f>
        <v>798</v>
      </c>
      <c r="AM68" s="32">
        <f>[1]属性投放!DL69</f>
        <v>40</v>
      </c>
      <c r="AN68" s="32">
        <f>[1]属性投放!DM69</f>
        <v>20</v>
      </c>
      <c r="AO68" s="32">
        <f>[1]属性投放!DN69</f>
        <v>279</v>
      </c>
      <c r="AP68" s="32">
        <f>[1]属性投放!DO69</f>
        <v>0</v>
      </c>
      <c r="AQ68" s="32">
        <f>[1]属性投放!DP69</f>
        <v>0</v>
      </c>
      <c r="AR68" s="32">
        <f>[1]属性投放!DQ69</f>
        <v>0</v>
      </c>
      <c r="AS68" s="32">
        <f>[1]属性投放!DR69</f>
        <v>804</v>
      </c>
      <c r="AT68" s="32">
        <f>[1]属性投放!DS69</f>
        <v>335</v>
      </c>
      <c r="AU68" s="32">
        <f>[1]属性投放!DT69</f>
        <v>4128</v>
      </c>
      <c r="AW68" s="33">
        <v>3</v>
      </c>
      <c r="AX68" s="33">
        <v>12</v>
      </c>
      <c r="AY68" s="34">
        <f>INDEX($CF$5:$CF$56,数据母表!AX68)</f>
        <v>7</v>
      </c>
      <c r="AZ68" s="33">
        <f>[2]卡牌消耗!AB68</f>
        <v>0</v>
      </c>
      <c r="BA68" s="33">
        <f>[2]卡牌消耗!AC68</f>
        <v>115</v>
      </c>
      <c r="BB68" s="33">
        <f>[2]卡牌消耗!AD68</f>
        <v>0</v>
      </c>
      <c r="BC68" s="33">
        <f>[2]卡牌消耗!AE68</f>
        <v>0</v>
      </c>
      <c r="BD68" s="33">
        <f>[2]卡牌消耗!AF68</f>
        <v>0</v>
      </c>
      <c r="BE68" s="33">
        <f>[2]卡牌消耗!AG68</f>
        <v>0</v>
      </c>
      <c r="BF68" s="33">
        <f>[2]卡牌消耗!AH68</f>
        <v>2750</v>
      </c>
      <c r="BI68" s="33">
        <v>5</v>
      </c>
      <c r="BJ68" s="33">
        <v>4</v>
      </c>
      <c r="BK68" s="13">
        <f>[2]卡牌消耗!BD68</f>
        <v>25</v>
      </c>
      <c r="BL68" s="13">
        <f>[2]卡牌消耗!BE68</f>
        <v>0</v>
      </c>
      <c r="BM68" s="13">
        <f>[2]卡牌消耗!BF68</f>
        <v>0</v>
      </c>
      <c r="BN68" s="13">
        <f>[2]卡牌消耗!BG68</f>
        <v>0</v>
      </c>
      <c r="BO68" s="13">
        <f>[2]卡牌消耗!BH68</f>
        <v>7500</v>
      </c>
      <c r="BS68" s="14"/>
      <c r="BT68" s="14"/>
      <c r="BU68" s="14"/>
      <c r="BV68" s="14"/>
      <c r="BW68" s="14"/>
      <c r="BX68" s="14"/>
      <c r="CL68" s="34">
        <v>64</v>
      </c>
      <c r="CM68" s="34">
        <v>2</v>
      </c>
      <c r="CN68" s="13">
        <f>[2]卡牌消耗!DA68</f>
        <v>13200</v>
      </c>
      <c r="CO68" s="13">
        <f t="shared" si="1"/>
        <v>5280</v>
      </c>
      <c r="DH68" s="33">
        <v>64</v>
      </c>
      <c r="DI68" s="33">
        <f>[2]装备!AM69*8</f>
        <v>8840</v>
      </c>
      <c r="DJ68" s="33">
        <f>[2]装备!AN69*8</f>
        <v>14120</v>
      </c>
      <c r="DK68" s="33">
        <f>[2]装备!AO69*8</f>
        <v>17680</v>
      </c>
      <c r="DL68" s="33">
        <f>[2]装备!AP69*8</f>
        <v>21200</v>
      </c>
      <c r="DO68" s="13">
        <v>64</v>
      </c>
      <c r="DP68" s="13">
        <v>1</v>
      </c>
      <c r="DQ68" s="13">
        <f t="shared" si="3"/>
        <v>8840</v>
      </c>
    </row>
    <row r="69" spans="10:121" ht="16.5" x14ac:dyDescent="0.2">
      <c r="J69" s="32">
        <v>65</v>
      </c>
      <c r="K69" s="32">
        <v>5</v>
      </c>
      <c r="L69" s="32">
        <v>5</v>
      </c>
      <c r="M69" s="32">
        <f>[1]属性投放!AZ70</f>
        <v>1630</v>
      </c>
      <c r="N69" s="32">
        <f>[1]属性投放!BA70</f>
        <v>724</v>
      </c>
      <c r="O69" s="32">
        <f>[1]属性投放!BB70</f>
        <v>9670</v>
      </c>
      <c r="P69" s="32">
        <f>[1]属性投放!BC70</f>
        <v>25</v>
      </c>
      <c r="Q69" s="32">
        <f>[1]属性投放!BD70</f>
        <v>13</v>
      </c>
      <c r="R69" s="32">
        <f>[1]属性投放!BE70</f>
        <v>175</v>
      </c>
      <c r="S69" s="32">
        <f>[1]属性投放!BK70</f>
        <v>70</v>
      </c>
      <c r="T69" s="32">
        <f>[1]属性投放!BL70</f>
        <v>35</v>
      </c>
      <c r="U69" s="32">
        <f>[1]属性投放!BM70</f>
        <v>490</v>
      </c>
      <c r="V69" s="32">
        <f>[1]属性投放!BN70</f>
        <v>2</v>
      </c>
      <c r="W69" s="32">
        <f>[1]属性投放!BQ70</f>
        <v>135</v>
      </c>
      <c r="X69" s="32">
        <f>[1]属性投放!BR70</f>
        <v>68</v>
      </c>
      <c r="Y69" s="32">
        <f>[1]属性投放!BS70</f>
        <v>945</v>
      </c>
      <c r="Z69" s="32">
        <f>[1]属性投放!BT70</f>
        <v>2080</v>
      </c>
      <c r="AA69" s="32">
        <f>[1]属性投放!BU70</f>
        <v>953</v>
      </c>
      <c r="AB69" s="32">
        <f>[1]属性投放!BV70</f>
        <v>12820</v>
      </c>
      <c r="AC69" s="32">
        <f>[1]属性投放!BY70</f>
        <v>450</v>
      </c>
      <c r="AD69" s="32">
        <f>[1]属性投放!BZ70</f>
        <v>229</v>
      </c>
      <c r="AE69" s="32">
        <f>[1]属性投放!CA70</f>
        <v>3150</v>
      </c>
      <c r="AG69" s="32">
        <f>[1]属性投放!DF70</f>
        <v>804</v>
      </c>
      <c r="AH69" s="32">
        <f>[1]属性投放!DG70</f>
        <v>335</v>
      </c>
      <c r="AI69" s="32">
        <f>[1]属性投放!DH70</f>
        <v>4128</v>
      </c>
      <c r="AJ69" s="32">
        <f>[1]属性投放!DI70</f>
        <v>114</v>
      </c>
      <c r="AK69" s="32">
        <f>[1]属性投放!DJ70</f>
        <v>57</v>
      </c>
      <c r="AL69" s="32">
        <f>[1]属性投放!DK70</f>
        <v>798</v>
      </c>
      <c r="AM69" s="32">
        <f>[1]属性投放!DL70</f>
        <v>40</v>
      </c>
      <c r="AN69" s="32">
        <f>[1]属性投放!DM70</f>
        <v>20</v>
      </c>
      <c r="AO69" s="32">
        <f>[1]属性投放!DN70</f>
        <v>279</v>
      </c>
      <c r="AP69" s="32">
        <f>[1]属性投放!DO70</f>
        <v>0</v>
      </c>
      <c r="AQ69" s="32">
        <f>[1]属性投放!DP70</f>
        <v>0</v>
      </c>
      <c r="AR69" s="32">
        <f>[1]属性投放!DQ70</f>
        <v>0</v>
      </c>
      <c r="AS69" s="32">
        <f>[1]属性投放!DR70</f>
        <v>918</v>
      </c>
      <c r="AT69" s="32">
        <f>[1]属性投放!DS70</f>
        <v>392</v>
      </c>
      <c r="AU69" s="32">
        <f>[1]属性投放!DT70</f>
        <v>4926</v>
      </c>
      <c r="AW69" s="33">
        <v>3</v>
      </c>
      <c r="AX69" s="33">
        <v>13</v>
      </c>
      <c r="AY69" s="34">
        <f>INDEX($CF$5:$CF$56,数据母表!AX69)</f>
        <v>7</v>
      </c>
      <c r="AZ69" s="33">
        <f>[2]卡牌消耗!AB69</f>
        <v>0</v>
      </c>
      <c r="BA69" s="33">
        <f>[2]卡牌消耗!AC69</f>
        <v>115</v>
      </c>
      <c r="BB69" s="33">
        <f>[2]卡牌消耗!AD69</f>
        <v>0</v>
      </c>
      <c r="BC69" s="33">
        <f>[2]卡牌消耗!AE69</f>
        <v>0</v>
      </c>
      <c r="BD69" s="33">
        <f>[2]卡牌消耗!AF69</f>
        <v>0</v>
      </c>
      <c r="BE69" s="33">
        <f>[2]卡牌消耗!AG69</f>
        <v>0</v>
      </c>
      <c r="BF69" s="33">
        <f>[2]卡牌消耗!AH69</f>
        <v>2750</v>
      </c>
      <c r="BI69" s="33">
        <v>5</v>
      </c>
      <c r="BJ69" s="33">
        <v>5</v>
      </c>
      <c r="BK69" s="13">
        <f>[2]卡牌消耗!BD69</f>
        <v>50</v>
      </c>
      <c r="BL69" s="13">
        <f>[2]卡牌消耗!BE69</f>
        <v>0</v>
      </c>
      <c r="BM69" s="13">
        <f>[2]卡牌消耗!BF69</f>
        <v>0</v>
      </c>
      <c r="BN69" s="13">
        <f>[2]卡牌消耗!BG69</f>
        <v>0</v>
      </c>
      <c r="BO69" s="13">
        <f>[2]卡牌消耗!BH69</f>
        <v>7500</v>
      </c>
      <c r="BS69" s="14"/>
      <c r="BT69" s="14"/>
      <c r="BU69" s="14"/>
      <c r="BV69" s="14"/>
      <c r="BW69" s="14"/>
      <c r="BX69" s="14"/>
      <c r="CL69" s="34">
        <v>65</v>
      </c>
      <c r="CM69" s="34">
        <v>2</v>
      </c>
      <c r="CN69" s="13">
        <f>[2]卡牌消耗!DA69</f>
        <v>12100</v>
      </c>
      <c r="CO69" s="13">
        <f t="shared" si="1"/>
        <v>4840</v>
      </c>
      <c r="DH69" s="33">
        <v>65</v>
      </c>
      <c r="DI69" s="33">
        <f>[2]装备!AM70*8</f>
        <v>9080</v>
      </c>
      <c r="DJ69" s="33">
        <f>[2]装备!AN70*8</f>
        <v>14560</v>
      </c>
      <c r="DK69" s="33">
        <f>[2]装备!AO70*8</f>
        <v>18160</v>
      </c>
      <c r="DL69" s="33">
        <f>[2]装备!AP70*8</f>
        <v>21800</v>
      </c>
      <c r="DO69" s="13">
        <v>65</v>
      </c>
      <c r="DP69" s="13">
        <v>1</v>
      </c>
      <c r="DQ69" s="13">
        <f t="shared" si="3"/>
        <v>9080</v>
      </c>
    </row>
    <row r="70" spans="10:121" ht="16.5" x14ac:dyDescent="0.2">
      <c r="J70" s="32">
        <v>66</v>
      </c>
      <c r="K70" s="32">
        <v>5</v>
      </c>
      <c r="L70" s="32">
        <v>6</v>
      </c>
      <c r="M70" s="32">
        <f>[1]属性投放!AZ71</f>
        <v>2080</v>
      </c>
      <c r="N70" s="32">
        <f>[1]属性投放!BA71</f>
        <v>953</v>
      </c>
      <c r="O70" s="32">
        <f>[1]属性投放!BB71</f>
        <v>12820</v>
      </c>
      <c r="P70" s="32">
        <f>[1]属性投放!BC71</f>
        <v>25</v>
      </c>
      <c r="Q70" s="32">
        <f>[1]属性投放!BD71</f>
        <v>13</v>
      </c>
      <c r="R70" s="32">
        <f>[1]属性投放!BE71</f>
        <v>175</v>
      </c>
      <c r="S70" s="32">
        <f>[1]属性投放!BK71</f>
        <v>75</v>
      </c>
      <c r="T70" s="32">
        <f>[1]属性投放!BL71</f>
        <v>38</v>
      </c>
      <c r="U70" s="32">
        <f>[1]属性投放!BM71</f>
        <v>525</v>
      </c>
      <c r="V70" s="32">
        <f>[1]属性投放!BN71</f>
        <v>2</v>
      </c>
      <c r="W70" s="32">
        <f>[1]属性投放!BQ71</f>
        <v>180</v>
      </c>
      <c r="X70" s="32">
        <f>[1]属性投放!BR71</f>
        <v>90</v>
      </c>
      <c r="Y70" s="32">
        <f>[1]属性投放!BS71</f>
        <v>1260</v>
      </c>
      <c r="Z70" s="32">
        <f>[1]属性投放!BT71</f>
        <v>2535</v>
      </c>
      <c r="AA70" s="32">
        <f>[1]属性投放!BU71</f>
        <v>1184</v>
      </c>
      <c r="AB70" s="32">
        <f>[1]属性投放!BV71</f>
        <v>16005</v>
      </c>
      <c r="AC70" s="32">
        <f>[1]属性投放!BY71</f>
        <v>455</v>
      </c>
      <c r="AD70" s="32">
        <f>[1]属性投放!BZ71</f>
        <v>231</v>
      </c>
      <c r="AE70" s="32">
        <f>[1]属性投放!CA71</f>
        <v>3185</v>
      </c>
      <c r="AG70" s="32">
        <f>[1]属性投放!DF71</f>
        <v>918</v>
      </c>
      <c r="AH70" s="32">
        <f>[1]属性投放!DG71</f>
        <v>392</v>
      </c>
      <c r="AI70" s="32">
        <f>[1]属性投放!DH71</f>
        <v>4926</v>
      </c>
      <c r="AJ70" s="32">
        <f>[1]属性投放!DI71</f>
        <v>114</v>
      </c>
      <c r="AK70" s="32">
        <f>[1]属性投放!DJ71</f>
        <v>57</v>
      </c>
      <c r="AL70" s="32">
        <f>[1]属性投放!DK71</f>
        <v>798</v>
      </c>
      <c r="AM70" s="32">
        <f>[1]属性投放!DL71</f>
        <v>40</v>
      </c>
      <c r="AN70" s="32">
        <f>[1]属性投放!DM71</f>
        <v>20</v>
      </c>
      <c r="AO70" s="32">
        <f>[1]属性投放!DN71</f>
        <v>279</v>
      </c>
      <c r="AP70" s="32">
        <f>[1]属性投放!DO71</f>
        <v>1000</v>
      </c>
      <c r="AQ70" s="32">
        <f>[1]属性投放!DP71</f>
        <v>500</v>
      </c>
      <c r="AR70" s="32">
        <f>[1]属性投放!DQ71</f>
        <v>6975</v>
      </c>
      <c r="AS70" s="32">
        <f>[1]属性投放!DR71</f>
        <v>2032</v>
      </c>
      <c r="AT70" s="32">
        <f>[1]属性投放!DS71</f>
        <v>949</v>
      </c>
      <c r="AU70" s="32">
        <f>[1]属性投放!DT71</f>
        <v>12699</v>
      </c>
      <c r="AW70" s="33">
        <v>3</v>
      </c>
      <c r="AX70" s="33">
        <v>14</v>
      </c>
      <c r="AY70" s="34">
        <f>INDEX($CF$5:$CF$56,数据母表!AX70)</f>
        <v>8</v>
      </c>
      <c r="AZ70" s="33">
        <f>[2]卡牌消耗!AB70</f>
        <v>0</v>
      </c>
      <c r="BA70" s="33">
        <f>[2]卡牌消耗!AC70</f>
        <v>0</v>
      </c>
      <c r="BB70" s="33">
        <f>[2]卡牌消耗!AD70</f>
        <v>25</v>
      </c>
      <c r="BC70" s="33">
        <f>[2]卡牌消耗!AE70</f>
        <v>0</v>
      </c>
      <c r="BD70" s="33">
        <f>[2]卡牌消耗!AF70</f>
        <v>0</v>
      </c>
      <c r="BE70" s="33">
        <f>[2]卡牌消耗!AG70</f>
        <v>0</v>
      </c>
      <c r="BF70" s="33">
        <f>[2]卡牌消耗!AH70</f>
        <v>3000</v>
      </c>
      <c r="BI70" s="33">
        <v>5</v>
      </c>
      <c r="BJ70" s="33">
        <v>6</v>
      </c>
      <c r="BK70" s="13">
        <f>[2]卡牌消耗!BD70</f>
        <v>75</v>
      </c>
      <c r="BL70" s="13">
        <f>[2]卡牌消耗!BE70</f>
        <v>0</v>
      </c>
      <c r="BM70" s="13">
        <f>[2]卡牌消耗!BF70</f>
        <v>0</v>
      </c>
      <c r="BN70" s="13">
        <f>[2]卡牌消耗!BG70</f>
        <v>0</v>
      </c>
      <c r="BO70" s="13">
        <f>[2]卡牌消耗!BH70</f>
        <v>10000</v>
      </c>
      <c r="BS70" s="14"/>
      <c r="BT70" s="14"/>
      <c r="BU70" s="14"/>
      <c r="BV70" s="14"/>
      <c r="BW70" s="14"/>
      <c r="BX70" s="14"/>
      <c r="CL70" s="34">
        <v>66</v>
      </c>
      <c r="CM70" s="34">
        <v>2</v>
      </c>
      <c r="CN70" s="13">
        <f>[2]卡牌消耗!DA70</f>
        <v>12700</v>
      </c>
      <c r="CO70" s="13">
        <f t="shared" ref="CO70:CO133" si="16">CN70/2.5</f>
        <v>5080</v>
      </c>
      <c r="DH70" s="33">
        <v>66</v>
      </c>
      <c r="DI70" s="33">
        <f>[2]装备!AM71*8</f>
        <v>9360</v>
      </c>
      <c r="DJ70" s="33">
        <f>[2]装备!AN71*8</f>
        <v>14960</v>
      </c>
      <c r="DK70" s="33">
        <f>[2]装备!AO71*8</f>
        <v>18680</v>
      </c>
      <c r="DL70" s="33">
        <f>[2]装备!AP71*8</f>
        <v>22400</v>
      </c>
      <c r="DO70" s="13">
        <v>66</v>
      </c>
      <c r="DP70" s="13">
        <v>1</v>
      </c>
      <c r="DQ70" s="13">
        <f t="shared" ref="DQ70:DQ133" si="17">INDEX($DI$5:$DL$154,DO70,MIN(DP70,4))</f>
        <v>9360</v>
      </c>
    </row>
    <row r="71" spans="10:121" ht="16.5" x14ac:dyDescent="0.2">
      <c r="J71" s="32">
        <v>67</v>
      </c>
      <c r="K71" s="32">
        <v>5</v>
      </c>
      <c r="L71" s="32">
        <v>7</v>
      </c>
      <c r="M71" s="32">
        <f>[1]属性投放!AZ72</f>
        <v>2535</v>
      </c>
      <c r="N71" s="32">
        <f>[1]属性投放!BA72</f>
        <v>1184</v>
      </c>
      <c r="O71" s="32">
        <f>[1]属性投放!BB72</f>
        <v>16005</v>
      </c>
      <c r="P71" s="32">
        <f>[1]属性投放!BC72</f>
        <v>30</v>
      </c>
      <c r="Q71" s="32">
        <f>[1]属性投放!BD72</f>
        <v>15</v>
      </c>
      <c r="R71" s="32">
        <f>[1]属性投放!BE72</f>
        <v>240</v>
      </c>
      <c r="S71" s="32">
        <f>[1]属性投放!BK72</f>
        <v>100</v>
      </c>
      <c r="T71" s="32">
        <f>[1]属性投放!BL72</f>
        <v>50</v>
      </c>
      <c r="U71" s="32">
        <f>[1]属性投放!BM72</f>
        <v>800</v>
      </c>
      <c r="V71" s="32">
        <f>[1]属性投放!BN72</f>
        <v>2</v>
      </c>
      <c r="W71" s="32">
        <f>[1]属性投放!BQ72</f>
        <v>185</v>
      </c>
      <c r="X71" s="32">
        <f>[1]属性投放!BR72</f>
        <v>93</v>
      </c>
      <c r="Y71" s="32">
        <f>[1]属性投放!BS72</f>
        <v>1480</v>
      </c>
      <c r="Z71" s="32">
        <f>[1]属性投放!BT72</f>
        <v>3070</v>
      </c>
      <c r="AA71" s="32">
        <f>[1]属性投放!BU72</f>
        <v>1452</v>
      </c>
      <c r="AB71" s="32">
        <f>[1]属性投放!BV72</f>
        <v>20285</v>
      </c>
      <c r="AC71" s="32">
        <f>[1]属性投放!BY72</f>
        <v>535</v>
      </c>
      <c r="AD71" s="32">
        <f>[1]属性投放!BZ72</f>
        <v>268</v>
      </c>
      <c r="AE71" s="32">
        <f>[1]属性投放!CA72</f>
        <v>4280</v>
      </c>
      <c r="AG71" s="32">
        <f>[1]属性投放!DF72</f>
        <v>2032</v>
      </c>
      <c r="AH71" s="32">
        <f>[1]属性投放!DG72</f>
        <v>949</v>
      </c>
      <c r="AI71" s="32">
        <f>[1]属性投放!DH72</f>
        <v>12699</v>
      </c>
      <c r="AJ71" s="32">
        <f>[1]属性投放!DI72</f>
        <v>165</v>
      </c>
      <c r="AK71" s="32">
        <f>[1]属性投放!DJ72</f>
        <v>83</v>
      </c>
      <c r="AL71" s="32">
        <f>[1]属性投放!DK72</f>
        <v>1316</v>
      </c>
      <c r="AM71" s="32">
        <f>[1]属性投放!DL72</f>
        <v>58</v>
      </c>
      <c r="AN71" s="32">
        <f>[1]属性投放!DM72</f>
        <v>29</v>
      </c>
      <c r="AO71" s="32">
        <f>[1]属性投放!DN72</f>
        <v>461</v>
      </c>
      <c r="AP71" s="32">
        <f>[1]属性投放!DO72</f>
        <v>0</v>
      </c>
      <c r="AQ71" s="32">
        <f>[1]属性投放!DP72</f>
        <v>0</v>
      </c>
      <c r="AR71" s="32">
        <f>[1]属性投放!DQ72</f>
        <v>0</v>
      </c>
      <c r="AS71" s="32">
        <f>[1]属性投放!DR72</f>
        <v>2197</v>
      </c>
      <c r="AT71" s="32">
        <f>[1]属性投放!DS72</f>
        <v>1032</v>
      </c>
      <c r="AU71" s="32">
        <f>[1]属性投放!DT72</f>
        <v>14015</v>
      </c>
      <c r="AW71" s="33">
        <v>3</v>
      </c>
      <c r="AX71" s="33">
        <v>15</v>
      </c>
      <c r="AY71" s="34">
        <f>INDEX($CF$5:$CF$56,数据母表!AX71)</f>
        <v>8</v>
      </c>
      <c r="AZ71" s="33">
        <f>[2]卡牌消耗!AB71</f>
        <v>0</v>
      </c>
      <c r="BA71" s="33">
        <f>[2]卡牌消耗!AC71</f>
        <v>0</v>
      </c>
      <c r="BB71" s="33">
        <f>[2]卡牌消耗!AD71</f>
        <v>25</v>
      </c>
      <c r="BC71" s="33">
        <f>[2]卡牌消耗!AE71</f>
        <v>0</v>
      </c>
      <c r="BD71" s="33">
        <f>[2]卡牌消耗!AF71</f>
        <v>0</v>
      </c>
      <c r="BE71" s="33">
        <f>[2]卡牌消耗!AG71</f>
        <v>0</v>
      </c>
      <c r="BF71" s="33">
        <f>[2]卡牌消耗!AH71</f>
        <v>3250</v>
      </c>
      <c r="BI71" s="33">
        <v>5</v>
      </c>
      <c r="BJ71" s="33">
        <v>7</v>
      </c>
      <c r="BK71" s="13">
        <f>[2]卡牌消耗!BD71</f>
        <v>126</v>
      </c>
      <c r="BL71" s="13">
        <f>[2]卡牌消耗!BE71</f>
        <v>0</v>
      </c>
      <c r="BM71" s="13">
        <f>[2]卡牌消耗!BF71</f>
        <v>0</v>
      </c>
      <c r="BN71" s="13">
        <f>[2]卡牌消耗!BG71</f>
        <v>0</v>
      </c>
      <c r="BO71" s="13">
        <f>[2]卡牌消耗!BH71</f>
        <v>16500</v>
      </c>
      <c r="BS71" s="14"/>
      <c r="BT71" s="14"/>
      <c r="BU71" s="14"/>
      <c r="BV71" s="14"/>
      <c r="BW71" s="14"/>
      <c r="BX71" s="14"/>
      <c r="CL71" s="34">
        <v>67</v>
      </c>
      <c r="CM71" s="34">
        <v>2</v>
      </c>
      <c r="CN71" s="13">
        <f>[2]卡牌消耗!DA71</f>
        <v>13300</v>
      </c>
      <c r="CO71" s="13">
        <f t="shared" si="16"/>
        <v>5320</v>
      </c>
      <c r="DH71" s="33">
        <v>67</v>
      </c>
      <c r="DI71" s="33">
        <f>[2]装备!AM72*8</f>
        <v>9600</v>
      </c>
      <c r="DJ71" s="33">
        <f>[2]装备!AN72*8</f>
        <v>15360</v>
      </c>
      <c r="DK71" s="33">
        <f>[2]装备!AO72*8</f>
        <v>19200</v>
      </c>
      <c r="DL71" s="33">
        <f>[2]装备!AP72*8</f>
        <v>23040</v>
      </c>
      <c r="DO71" s="13">
        <v>67</v>
      </c>
      <c r="DP71" s="13">
        <v>1</v>
      </c>
      <c r="DQ71" s="13">
        <f t="shared" si="17"/>
        <v>9600</v>
      </c>
    </row>
    <row r="72" spans="10:121" ht="16.5" x14ac:dyDescent="0.2">
      <c r="J72" s="32">
        <v>68</v>
      </c>
      <c r="K72" s="32">
        <v>5</v>
      </c>
      <c r="L72" s="32">
        <v>8</v>
      </c>
      <c r="M72" s="32">
        <f>[1]属性投放!AZ73</f>
        <v>3070</v>
      </c>
      <c r="N72" s="32">
        <f>[1]属性投放!BA73</f>
        <v>1452</v>
      </c>
      <c r="O72" s="32">
        <f>[1]属性投放!BB73</f>
        <v>20285</v>
      </c>
      <c r="P72" s="32">
        <f>[1]属性投放!BC73</f>
        <v>30</v>
      </c>
      <c r="Q72" s="32">
        <f>[1]属性投放!BD73</f>
        <v>15</v>
      </c>
      <c r="R72" s="32">
        <f>[1]属性投放!BE73</f>
        <v>240</v>
      </c>
      <c r="S72" s="32">
        <f>[1]属性投放!BK73</f>
        <v>120</v>
      </c>
      <c r="T72" s="32">
        <f>[1]属性投放!BL73</f>
        <v>60</v>
      </c>
      <c r="U72" s="32">
        <f>[1]属性投放!BM73</f>
        <v>960</v>
      </c>
      <c r="V72" s="32">
        <f>[1]属性投放!BN73</f>
        <v>2</v>
      </c>
      <c r="W72" s="32">
        <f>[1]属性投放!BQ73</f>
        <v>190</v>
      </c>
      <c r="X72" s="32">
        <f>[1]属性投放!BR73</f>
        <v>95</v>
      </c>
      <c r="Y72" s="32">
        <f>[1]属性投放!BS73</f>
        <v>1520</v>
      </c>
      <c r="Z72" s="32">
        <f>[1]属性投放!BT73</f>
        <v>3650</v>
      </c>
      <c r="AA72" s="32">
        <f>[1]属性投放!BU73</f>
        <v>1742</v>
      </c>
      <c r="AB72" s="32">
        <f>[1]属性投放!BV73</f>
        <v>24925</v>
      </c>
      <c r="AC72" s="32">
        <f>[1]属性投放!BY73</f>
        <v>580</v>
      </c>
      <c r="AD72" s="32">
        <f>[1]属性投放!BZ73</f>
        <v>290</v>
      </c>
      <c r="AE72" s="32">
        <f>[1]属性投放!CA73</f>
        <v>4640</v>
      </c>
      <c r="AG72" s="32">
        <f>[1]属性投放!DF73</f>
        <v>2197</v>
      </c>
      <c r="AH72" s="32">
        <f>[1]属性投放!DG73</f>
        <v>1032</v>
      </c>
      <c r="AI72" s="32">
        <f>[1]属性投放!DH73</f>
        <v>14015</v>
      </c>
      <c r="AJ72" s="32">
        <f>[1]属性投放!DI73</f>
        <v>165</v>
      </c>
      <c r="AK72" s="32">
        <f>[1]属性投放!DJ73</f>
        <v>83</v>
      </c>
      <c r="AL72" s="32">
        <f>[1]属性投放!DK73</f>
        <v>1316</v>
      </c>
      <c r="AM72" s="32">
        <f>[1]属性投放!DL73</f>
        <v>58</v>
      </c>
      <c r="AN72" s="32">
        <f>[1]属性投放!DM73</f>
        <v>29</v>
      </c>
      <c r="AO72" s="32">
        <f>[1]属性投放!DN73</f>
        <v>461</v>
      </c>
      <c r="AP72" s="32">
        <f>[1]属性投放!DO73</f>
        <v>0</v>
      </c>
      <c r="AQ72" s="32">
        <f>[1]属性投放!DP73</f>
        <v>0</v>
      </c>
      <c r="AR72" s="32">
        <f>[1]属性投放!DQ73</f>
        <v>0</v>
      </c>
      <c r="AS72" s="32">
        <f>[1]属性投放!DR73</f>
        <v>2362</v>
      </c>
      <c r="AT72" s="32">
        <f>[1]属性投放!DS73</f>
        <v>1115</v>
      </c>
      <c r="AU72" s="32">
        <f>[1]属性投放!DT73</f>
        <v>15331</v>
      </c>
      <c r="AW72" s="33">
        <v>3</v>
      </c>
      <c r="AX72" s="33">
        <v>16</v>
      </c>
      <c r="AY72" s="34">
        <f>INDEX($CF$5:$CF$56,数据母表!AX72)</f>
        <v>9</v>
      </c>
      <c r="AZ72" s="33">
        <f>[2]卡牌消耗!AB72</f>
        <v>0</v>
      </c>
      <c r="BA72" s="33">
        <f>[2]卡牌消耗!AC72</f>
        <v>0</v>
      </c>
      <c r="BB72" s="33">
        <f>[2]卡牌消耗!AD72</f>
        <v>25</v>
      </c>
      <c r="BC72" s="33">
        <f>[2]卡牌消耗!AE72</f>
        <v>0</v>
      </c>
      <c r="BD72" s="33">
        <f>[2]卡牌消耗!AF72</f>
        <v>0</v>
      </c>
      <c r="BE72" s="33">
        <f>[2]卡牌消耗!AG72</f>
        <v>0</v>
      </c>
      <c r="BF72" s="33">
        <f>[2]卡牌消耗!AH72</f>
        <v>3250</v>
      </c>
      <c r="BI72" s="33">
        <v>5</v>
      </c>
      <c r="BJ72" s="33">
        <v>8</v>
      </c>
      <c r="BK72" s="13">
        <f>[2]卡牌消耗!BD72</f>
        <v>226</v>
      </c>
      <c r="BL72" s="13">
        <f>[2]卡牌消耗!BE72</f>
        <v>0</v>
      </c>
      <c r="BM72" s="13">
        <f>[2]卡牌消耗!BF72</f>
        <v>0</v>
      </c>
      <c r="BN72" s="13">
        <f>[2]卡牌消耗!BG72</f>
        <v>0</v>
      </c>
      <c r="BO72" s="13">
        <f>[2]卡牌消耗!BH72</f>
        <v>16500</v>
      </c>
      <c r="BS72" s="14"/>
      <c r="BT72" s="14"/>
      <c r="BU72" s="14"/>
      <c r="BV72" s="14"/>
      <c r="BW72" s="14"/>
      <c r="BX72" s="14"/>
      <c r="CL72" s="34">
        <v>68</v>
      </c>
      <c r="CM72" s="34">
        <v>2</v>
      </c>
      <c r="CN72" s="13">
        <f>[2]卡牌消耗!DA72</f>
        <v>13900</v>
      </c>
      <c r="CO72" s="13">
        <f t="shared" si="16"/>
        <v>5560</v>
      </c>
      <c r="DH72" s="33">
        <v>68</v>
      </c>
      <c r="DI72" s="33">
        <f>[2]装备!AM73*8</f>
        <v>9840</v>
      </c>
      <c r="DJ72" s="33">
        <f>[2]装备!AN73*8</f>
        <v>15760</v>
      </c>
      <c r="DK72" s="33">
        <f>[2]装备!AO73*8</f>
        <v>19680</v>
      </c>
      <c r="DL72" s="33">
        <f>[2]装备!AP73*8</f>
        <v>23640</v>
      </c>
      <c r="DO72" s="13">
        <v>68</v>
      </c>
      <c r="DP72" s="13">
        <v>1</v>
      </c>
      <c r="DQ72" s="13">
        <f t="shared" si="17"/>
        <v>9840</v>
      </c>
    </row>
    <row r="73" spans="10:121" ht="16.5" x14ac:dyDescent="0.2">
      <c r="J73" s="32">
        <v>69</v>
      </c>
      <c r="K73" s="32">
        <v>5</v>
      </c>
      <c r="L73" s="32">
        <v>9</v>
      </c>
      <c r="M73" s="32">
        <f>[1]属性投放!AZ74</f>
        <v>3650</v>
      </c>
      <c r="N73" s="32">
        <f>[1]属性投放!BA74</f>
        <v>1742</v>
      </c>
      <c r="O73" s="32">
        <f>[1]属性投放!BB74</f>
        <v>24925</v>
      </c>
      <c r="P73" s="32">
        <f>[1]属性投放!BC74</f>
        <v>30</v>
      </c>
      <c r="Q73" s="32">
        <f>[1]属性投放!BD74</f>
        <v>15</v>
      </c>
      <c r="R73" s="32">
        <f>[1]属性投放!BE74</f>
        <v>240</v>
      </c>
      <c r="S73" s="32">
        <f>[1]属性投放!BK74</f>
        <v>138</v>
      </c>
      <c r="T73" s="32">
        <f>[1]属性投放!BL74</f>
        <v>69</v>
      </c>
      <c r="U73" s="32">
        <f>[1]属性投放!BM74</f>
        <v>1104</v>
      </c>
      <c r="V73" s="32">
        <f>[1]属性投放!BN74</f>
        <v>3</v>
      </c>
      <c r="W73" s="32">
        <f>[1]属性投放!BQ74</f>
        <v>220</v>
      </c>
      <c r="X73" s="32">
        <f>[1]属性投放!BR74</f>
        <v>110</v>
      </c>
      <c r="Y73" s="32">
        <f>[1]属性投放!BS74</f>
        <v>1760</v>
      </c>
      <c r="Z73" s="32">
        <f>[1]属性投放!BT74</f>
        <v>4524</v>
      </c>
      <c r="AA73" s="32">
        <f>[1]属性投放!BU74</f>
        <v>2179</v>
      </c>
      <c r="AB73" s="32">
        <f>[1]属性投放!BV74</f>
        <v>31917</v>
      </c>
      <c r="AC73" s="32">
        <f>[1]属性投放!BY74</f>
        <v>874</v>
      </c>
      <c r="AD73" s="32">
        <f>[1]属性投放!BZ74</f>
        <v>437</v>
      </c>
      <c r="AE73" s="32">
        <f>[1]属性投放!CA74</f>
        <v>6992</v>
      </c>
      <c r="AG73" s="32">
        <f>[1]属性投放!DF74</f>
        <v>2362</v>
      </c>
      <c r="AH73" s="32">
        <f>[1]属性投放!DG74</f>
        <v>1115</v>
      </c>
      <c r="AI73" s="32">
        <f>[1]属性投放!DH74</f>
        <v>15331</v>
      </c>
      <c r="AJ73" s="32">
        <f>[1]属性投放!DI74</f>
        <v>165</v>
      </c>
      <c r="AK73" s="32">
        <f>[1]属性投放!DJ74</f>
        <v>83</v>
      </c>
      <c r="AL73" s="32">
        <f>[1]属性投放!DK74</f>
        <v>1316</v>
      </c>
      <c r="AM73" s="32">
        <f>[1]属性投放!DL74</f>
        <v>58</v>
      </c>
      <c r="AN73" s="32">
        <f>[1]属性投放!DM74</f>
        <v>29</v>
      </c>
      <c r="AO73" s="32">
        <f>[1]属性投放!DN74</f>
        <v>461</v>
      </c>
      <c r="AP73" s="32">
        <f>[1]属性投放!DO74</f>
        <v>870</v>
      </c>
      <c r="AQ73" s="32">
        <f>[1]属性投放!DP74</f>
        <v>435</v>
      </c>
      <c r="AR73" s="32">
        <f>[1]属性投放!DQ74</f>
        <v>6915</v>
      </c>
      <c r="AS73" s="32">
        <f>[1]属性投放!DR74</f>
        <v>3397</v>
      </c>
      <c r="AT73" s="32">
        <f>[1]属性投放!DS74</f>
        <v>1633</v>
      </c>
      <c r="AU73" s="32">
        <f>[1]属性投放!DT74</f>
        <v>23562</v>
      </c>
      <c r="AW73" s="33">
        <v>3</v>
      </c>
      <c r="AX73" s="33">
        <v>17</v>
      </c>
      <c r="AY73" s="34">
        <f>INDEX($CF$5:$CF$56,数据母表!AX73)</f>
        <v>9</v>
      </c>
      <c r="AZ73" s="33">
        <f>[2]卡牌消耗!AB73</f>
        <v>0</v>
      </c>
      <c r="BA73" s="33">
        <f>[2]卡牌消耗!AC73</f>
        <v>0</v>
      </c>
      <c r="BB73" s="33">
        <f>[2]卡牌消耗!AD73</f>
        <v>45</v>
      </c>
      <c r="BC73" s="33">
        <f>[2]卡牌消耗!AE73</f>
        <v>0</v>
      </c>
      <c r="BD73" s="33">
        <f>[2]卡牌消耗!AF73</f>
        <v>0</v>
      </c>
      <c r="BE73" s="33">
        <f>[2]卡牌消耗!AG73</f>
        <v>0</v>
      </c>
      <c r="BF73" s="33">
        <f>[2]卡牌消耗!AH73</f>
        <v>4100</v>
      </c>
      <c r="BI73" s="33">
        <v>5</v>
      </c>
      <c r="BJ73" s="33">
        <v>9</v>
      </c>
      <c r="BK73" s="13">
        <f>[2]卡牌消耗!BD73</f>
        <v>0</v>
      </c>
      <c r="BL73" s="13">
        <f>[2]卡牌消耗!BE73</f>
        <v>74</v>
      </c>
      <c r="BM73" s="13">
        <f>[2]卡牌消耗!BF73</f>
        <v>0</v>
      </c>
      <c r="BN73" s="13">
        <f>[2]卡牌消耗!BG73</f>
        <v>0</v>
      </c>
      <c r="BO73" s="13">
        <f>[2]卡牌消耗!BH73</f>
        <v>22000</v>
      </c>
      <c r="BS73" s="14"/>
      <c r="BT73" s="14"/>
      <c r="BU73" s="14"/>
      <c r="BV73" s="14"/>
      <c r="BW73" s="14"/>
      <c r="BX73" s="14"/>
      <c r="CL73" s="34">
        <v>69</v>
      </c>
      <c r="CM73" s="34">
        <v>2</v>
      </c>
      <c r="CN73" s="13">
        <f>[2]卡牌消耗!DA73</f>
        <v>14550</v>
      </c>
      <c r="CO73" s="13">
        <f t="shared" si="16"/>
        <v>5820</v>
      </c>
      <c r="DH73" s="33">
        <v>69</v>
      </c>
      <c r="DI73" s="33">
        <f>[2]装备!AM74*8</f>
        <v>10080</v>
      </c>
      <c r="DJ73" s="33">
        <f>[2]装备!AN74*8</f>
        <v>16160</v>
      </c>
      <c r="DK73" s="33">
        <f>[2]装备!AO74*8</f>
        <v>20200</v>
      </c>
      <c r="DL73" s="33">
        <f>[2]装备!AP74*8</f>
        <v>24240</v>
      </c>
      <c r="DO73" s="13">
        <v>69</v>
      </c>
      <c r="DP73" s="13">
        <v>1</v>
      </c>
      <c r="DQ73" s="13">
        <f t="shared" si="17"/>
        <v>10080</v>
      </c>
    </row>
    <row r="74" spans="10:121" ht="16.5" x14ac:dyDescent="0.2">
      <c r="J74" s="32">
        <v>70</v>
      </c>
      <c r="K74" s="32">
        <v>5</v>
      </c>
      <c r="L74" s="32">
        <v>10</v>
      </c>
      <c r="M74" s="32">
        <f>[1]属性投放!AZ75</f>
        <v>4524</v>
      </c>
      <c r="N74" s="32">
        <f>[1]属性投放!BA75</f>
        <v>2179</v>
      </c>
      <c r="O74" s="32">
        <f>[1]属性投放!BB75</f>
        <v>31917</v>
      </c>
      <c r="P74" s="32">
        <f>[1]属性投放!BC75</f>
        <v>40</v>
      </c>
      <c r="Q74" s="32">
        <f>[1]属性投放!BD75</f>
        <v>20</v>
      </c>
      <c r="R74" s="32">
        <f>[1]属性投放!BE75</f>
        <v>360</v>
      </c>
      <c r="S74" s="32">
        <f>[1]属性投放!BK75</f>
        <v>150</v>
      </c>
      <c r="T74" s="32">
        <f>[1]属性投放!BL75</f>
        <v>75</v>
      </c>
      <c r="U74" s="32">
        <f>[1]属性投放!BM75</f>
        <v>1350</v>
      </c>
      <c r="V74" s="32">
        <f>[1]属性投放!BN75</f>
        <v>3</v>
      </c>
      <c r="W74" s="32">
        <f>[1]属性投放!BQ75</f>
        <v>215</v>
      </c>
      <c r="X74" s="32">
        <f>[1]属性投放!BR75</f>
        <v>108</v>
      </c>
      <c r="Y74" s="32">
        <f>[1]属性投放!BS75</f>
        <v>1935</v>
      </c>
      <c r="Z74" s="32">
        <f>[1]属性投放!BT75</f>
        <v>5469</v>
      </c>
      <c r="AA74" s="32">
        <f>[1]属性投放!BU75</f>
        <v>2652</v>
      </c>
      <c r="AB74" s="32">
        <f>[1]属性投放!BV75</f>
        <v>40422</v>
      </c>
      <c r="AC74" s="32">
        <f>[1]属性投放!BY75</f>
        <v>945</v>
      </c>
      <c r="AD74" s="32">
        <f>[1]属性投放!BZ75</f>
        <v>473</v>
      </c>
      <c r="AE74" s="32">
        <f>[1]属性投放!CA75</f>
        <v>8505</v>
      </c>
      <c r="AG74" s="32">
        <f>[1]属性投放!DF75</f>
        <v>3397</v>
      </c>
      <c r="AH74" s="32">
        <f>[1]属性投放!DG75</f>
        <v>1633</v>
      </c>
      <c r="AI74" s="32">
        <f>[1]属性投放!DH75</f>
        <v>23562</v>
      </c>
      <c r="AJ74" s="32">
        <f>[1]属性投放!DI75</f>
        <v>314</v>
      </c>
      <c r="AK74" s="32">
        <f>[1]属性投放!DJ75</f>
        <v>157</v>
      </c>
      <c r="AL74" s="32">
        <f>[1]属性投放!DK75</f>
        <v>2822</v>
      </c>
      <c r="AM74" s="32">
        <f>[1]属性投放!DL75</f>
        <v>110</v>
      </c>
      <c r="AN74" s="32">
        <f>[1]属性投放!DM75</f>
        <v>55</v>
      </c>
      <c r="AO74" s="32">
        <f>[1]属性投放!DN75</f>
        <v>988</v>
      </c>
      <c r="AP74" s="32">
        <f>[1]属性投放!DO75</f>
        <v>0</v>
      </c>
      <c r="AQ74" s="32">
        <f>[1]属性投放!DP75</f>
        <v>0</v>
      </c>
      <c r="AR74" s="32">
        <f>[1]属性投放!DQ75</f>
        <v>0</v>
      </c>
      <c r="AS74" s="32">
        <f>[1]属性投放!DR75</f>
        <v>3711</v>
      </c>
      <c r="AT74" s="32">
        <f>[1]属性投放!DS75</f>
        <v>1790</v>
      </c>
      <c r="AU74" s="32">
        <f>[1]属性投放!DT75</f>
        <v>26384</v>
      </c>
      <c r="AW74" s="33">
        <v>3</v>
      </c>
      <c r="AX74" s="33">
        <v>18</v>
      </c>
      <c r="AY74" s="34">
        <f>INDEX($CF$5:$CF$56,数据母表!AX74)</f>
        <v>9</v>
      </c>
      <c r="AZ74" s="33">
        <f>[2]卡牌消耗!AB74</f>
        <v>0</v>
      </c>
      <c r="BA74" s="33">
        <f>[2]卡牌消耗!AC74</f>
        <v>0</v>
      </c>
      <c r="BB74" s="33">
        <f>[2]卡牌消耗!AD74</f>
        <v>45</v>
      </c>
      <c r="BC74" s="33">
        <f>[2]卡牌消耗!AE74</f>
        <v>0</v>
      </c>
      <c r="BD74" s="33">
        <f>[2]卡牌消耗!AF74</f>
        <v>0</v>
      </c>
      <c r="BE74" s="33">
        <f>[2]卡牌消耗!AG74</f>
        <v>0</v>
      </c>
      <c r="BF74" s="33">
        <f>[2]卡牌消耗!AH74</f>
        <v>4100</v>
      </c>
      <c r="BI74" s="33">
        <v>5</v>
      </c>
      <c r="BJ74" s="33">
        <v>10</v>
      </c>
      <c r="BK74" s="13">
        <f>[2]卡牌消耗!BD74</f>
        <v>0</v>
      </c>
      <c r="BL74" s="13">
        <f>[2]卡牌消耗!BE74</f>
        <v>104</v>
      </c>
      <c r="BM74" s="13">
        <f>[2]卡牌消耗!BF74</f>
        <v>0</v>
      </c>
      <c r="BN74" s="13">
        <f>[2]卡牌消耗!BG74</f>
        <v>0</v>
      </c>
      <c r="BO74" s="13">
        <f>[2]卡牌消耗!BH74</f>
        <v>37500</v>
      </c>
      <c r="BS74" s="14"/>
      <c r="BT74" s="14"/>
      <c r="BU74" s="14"/>
      <c r="BV74" s="14"/>
      <c r="BW74" s="14"/>
      <c r="BX74" s="14"/>
      <c r="CL74" s="34">
        <v>70</v>
      </c>
      <c r="CM74" s="34">
        <v>2</v>
      </c>
      <c r="CN74" s="13">
        <f>[2]卡牌消耗!DA74</f>
        <v>14750</v>
      </c>
      <c r="CO74" s="13">
        <f t="shared" si="16"/>
        <v>5900</v>
      </c>
      <c r="DH74" s="33">
        <v>70</v>
      </c>
      <c r="DI74" s="33">
        <f>[2]装备!AM75*8</f>
        <v>10360</v>
      </c>
      <c r="DJ74" s="33">
        <f>[2]装备!AN75*8</f>
        <v>16560</v>
      </c>
      <c r="DK74" s="33">
        <f>[2]装备!AO75*8</f>
        <v>20680</v>
      </c>
      <c r="DL74" s="33">
        <f>[2]装备!AP75*8</f>
        <v>24840</v>
      </c>
      <c r="DO74" s="13">
        <v>70</v>
      </c>
      <c r="DP74" s="13">
        <v>1</v>
      </c>
      <c r="DQ74" s="13">
        <f t="shared" si="17"/>
        <v>10360</v>
      </c>
    </row>
    <row r="75" spans="10:121" ht="16.5" x14ac:dyDescent="0.2">
      <c r="J75" s="32">
        <v>71</v>
      </c>
      <c r="K75" s="32">
        <v>5</v>
      </c>
      <c r="L75" s="32">
        <v>11</v>
      </c>
      <c r="M75" s="32">
        <f>[1]属性投放!AZ76</f>
        <v>5469</v>
      </c>
      <c r="N75" s="32">
        <f>[1]属性投放!BA76</f>
        <v>2652</v>
      </c>
      <c r="O75" s="32">
        <f>[1]属性投放!BB76</f>
        <v>40422</v>
      </c>
      <c r="P75" s="32">
        <f>[1]属性投放!BC76</f>
        <v>40</v>
      </c>
      <c r="Q75" s="32">
        <f>[1]属性投放!BD76</f>
        <v>20</v>
      </c>
      <c r="R75" s="32">
        <f>[1]属性投放!BE76</f>
        <v>360</v>
      </c>
      <c r="S75" s="32">
        <f>[1]属性投放!BK76</f>
        <v>200</v>
      </c>
      <c r="T75" s="32">
        <f>[1]属性投放!BL76</f>
        <v>100</v>
      </c>
      <c r="U75" s="32">
        <f>[1]属性投放!BM76</f>
        <v>1800</v>
      </c>
      <c r="V75" s="32">
        <f>[1]属性投放!BN76</f>
        <v>3</v>
      </c>
      <c r="W75" s="32">
        <f>[1]属性投放!BQ76</f>
        <v>320</v>
      </c>
      <c r="X75" s="32">
        <f>[1]属性投放!BR76</f>
        <v>160</v>
      </c>
      <c r="Y75" s="32">
        <f>[1]属性投放!BS76</f>
        <v>2880</v>
      </c>
      <c r="Z75" s="32">
        <f>[1]属性投放!BT76</f>
        <v>6709</v>
      </c>
      <c r="AA75" s="32">
        <f>[1]属性投放!BU76</f>
        <v>3272</v>
      </c>
      <c r="AB75" s="32">
        <f>[1]属性投放!BV76</f>
        <v>51582</v>
      </c>
      <c r="AC75" s="32">
        <f>[1]属性投放!BY76</f>
        <v>1240</v>
      </c>
      <c r="AD75" s="32">
        <f>[1]属性投放!BZ76</f>
        <v>620</v>
      </c>
      <c r="AE75" s="32">
        <f>[1]属性投放!CA76</f>
        <v>11160</v>
      </c>
      <c r="AG75" s="32">
        <f>[1]属性投放!DF76</f>
        <v>3711</v>
      </c>
      <c r="AH75" s="32">
        <f>[1]属性投放!DG76</f>
        <v>1790</v>
      </c>
      <c r="AI75" s="32">
        <f>[1]属性投放!DH76</f>
        <v>26384</v>
      </c>
      <c r="AJ75" s="32">
        <f>[1]属性投放!DI76</f>
        <v>314</v>
      </c>
      <c r="AK75" s="32">
        <f>[1]属性投放!DJ76</f>
        <v>157</v>
      </c>
      <c r="AL75" s="32">
        <f>[1]属性投放!DK76</f>
        <v>2822</v>
      </c>
      <c r="AM75" s="32">
        <f>[1]属性投放!DL76</f>
        <v>110</v>
      </c>
      <c r="AN75" s="32">
        <f>[1]属性投放!DM76</f>
        <v>55</v>
      </c>
      <c r="AO75" s="32">
        <f>[1]属性投放!DN76</f>
        <v>988</v>
      </c>
      <c r="AP75" s="32">
        <f>[1]属性投放!DO76</f>
        <v>0</v>
      </c>
      <c r="AQ75" s="32">
        <f>[1]属性投放!DP76</f>
        <v>0</v>
      </c>
      <c r="AR75" s="32">
        <f>[1]属性投放!DQ76</f>
        <v>0</v>
      </c>
      <c r="AS75" s="32">
        <f>[1]属性投放!DR76</f>
        <v>4025</v>
      </c>
      <c r="AT75" s="32">
        <f>[1]属性投放!DS76</f>
        <v>1947</v>
      </c>
      <c r="AU75" s="32">
        <f>[1]属性投放!DT76</f>
        <v>29206</v>
      </c>
      <c r="AW75" s="33">
        <v>3</v>
      </c>
      <c r="AX75" s="33">
        <v>19</v>
      </c>
      <c r="AY75" s="34">
        <f>INDEX($CF$5:$CF$56,数据母表!AX75)</f>
        <v>10</v>
      </c>
      <c r="AZ75" s="33">
        <f>[2]卡牌消耗!AB75</f>
        <v>0</v>
      </c>
      <c r="BA75" s="33">
        <f>[2]卡牌消耗!AC75</f>
        <v>0</v>
      </c>
      <c r="BB75" s="33">
        <f>[2]卡牌消耗!AD75</f>
        <v>45</v>
      </c>
      <c r="BC75" s="33">
        <f>[2]卡牌消耗!AE75</f>
        <v>0</v>
      </c>
      <c r="BD75" s="33">
        <f>[2]卡牌消耗!AF75</f>
        <v>0</v>
      </c>
      <c r="BE75" s="33">
        <f>[2]卡牌消耗!AG75</f>
        <v>0</v>
      </c>
      <c r="BF75" s="33">
        <f>[2]卡牌消耗!AH75</f>
        <v>4100</v>
      </c>
      <c r="BI75" s="33">
        <v>5</v>
      </c>
      <c r="BJ75" s="33">
        <v>11</v>
      </c>
      <c r="BK75" s="13">
        <f>[2]卡牌消耗!BD75</f>
        <v>0</v>
      </c>
      <c r="BL75" s="13">
        <f>[2]卡牌消耗!BE75</f>
        <v>138</v>
      </c>
      <c r="BM75" s="13">
        <f>[2]卡牌消耗!BF75</f>
        <v>0</v>
      </c>
      <c r="BN75" s="13">
        <f>[2]卡牌消耗!BG75</f>
        <v>0</v>
      </c>
      <c r="BO75" s="13">
        <f>[2]卡牌消耗!BH75</f>
        <v>37500</v>
      </c>
      <c r="BS75" s="14"/>
      <c r="BT75" s="14"/>
      <c r="BU75" s="14"/>
      <c r="BV75" s="14"/>
      <c r="BW75" s="14"/>
      <c r="BX75" s="14"/>
      <c r="CL75" s="34">
        <v>71</v>
      </c>
      <c r="CM75" s="34">
        <v>2</v>
      </c>
      <c r="CN75" s="13">
        <f>[2]卡牌消耗!DA75</f>
        <v>15500</v>
      </c>
      <c r="CO75" s="13">
        <f t="shared" si="16"/>
        <v>6200</v>
      </c>
      <c r="DH75" s="33">
        <v>71</v>
      </c>
      <c r="DI75" s="33">
        <f>[2]装备!AM76*8</f>
        <v>12800</v>
      </c>
      <c r="DJ75" s="33">
        <f>[2]装备!AN76*8</f>
        <v>20480</v>
      </c>
      <c r="DK75" s="33">
        <f>[2]装备!AO76*8</f>
        <v>25600</v>
      </c>
      <c r="DL75" s="33">
        <f>[2]装备!AP76*8</f>
        <v>30720</v>
      </c>
      <c r="DO75" s="13">
        <v>71</v>
      </c>
      <c r="DP75" s="13">
        <v>1</v>
      </c>
      <c r="DQ75" s="13">
        <f t="shared" si="17"/>
        <v>12800</v>
      </c>
    </row>
    <row r="76" spans="10:121" ht="16.5" x14ac:dyDescent="0.2">
      <c r="J76" s="32">
        <v>72</v>
      </c>
      <c r="K76" s="32">
        <v>5</v>
      </c>
      <c r="L76" s="32">
        <v>12</v>
      </c>
      <c r="M76" s="32">
        <f>[1]属性投放!AZ77</f>
        <v>6709</v>
      </c>
      <c r="N76" s="32">
        <f>[1]属性投放!BA77</f>
        <v>3272</v>
      </c>
      <c r="O76" s="32">
        <f>[1]属性投放!BB77</f>
        <v>51582</v>
      </c>
      <c r="P76" s="32">
        <f>[1]属性投放!BC77</f>
        <v>40</v>
      </c>
      <c r="Q76" s="32">
        <f>[1]属性投放!BD77</f>
        <v>20</v>
      </c>
      <c r="R76" s="32">
        <f>[1]属性投放!BE77</f>
        <v>360</v>
      </c>
      <c r="S76" s="32">
        <f>[1]属性投放!BK77</f>
        <v>260</v>
      </c>
      <c r="T76" s="32">
        <f>[1]属性投放!BL77</f>
        <v>130</v>
      </c>
      <c r="U76" s="32">
        <f>[1]属性投放!BM77</f>
        <v>2340</v>
      </c>
      <c r="V76" s="32">
        <f>[1]属性投放!BN77</f>
        <v>3</v>
      </c>
      <c r="W76" s="32">
        <f>[1]属性投放!BQ77</f>
        <v>425</v>
      </c>
      <c r="X76" s="32">
        <f>[1]属性投放!BR77</f>
        <v>213</v>
      </c>
      <c r="Y76" s="32">
        <f>[1]属性投放!BS77</f>
        <v>3825</v>
      </c>
      <c r="Z76" s="32">
        <f>[1]属性投放!BT77</f>
        <v>8194</v>
      </c>
      <c r="AA76" s="32">
        <f>[1]属性投放!BU77</f>
        <v>4015</v>
      </c>
      <c r="AB76" s="32">
        <f>[1]属性投放!BV77</f>
        <v>64947</v>
      </c>
      <c r="AC76" s="32">
        <f>[1]属性投放!BY77</f>
        <v>1485</v>
      </c>
      <c r="AD76" s="32">
        <f>[1]属性投放!BZ77</f>
        <v>743</v>
      </c>
      <c r="AE76" s="32">
        <f>[1]属性投放!CA77</f>
        <v>13365</v>
      </c>
      <c r="AG76" s="32">
        <f>[1]属性投放!DF77</f>
        <v>4025</v>
      </c>
      <c r="AH76" s="32">
        <f>[1]属性投放!DG77</f>
        <v>1947</v>
      </c>
      <c r="AI76" s="32">
        <f>[1]属性投放!DH77</f>
        <v>29206</v>
      </c>
      <c r="AJ76" s="32">
        <f>[1]属性投放!DI77</f>
        <v>314</v>
      </c>
      <c r="AK76" s="32">
        <f>[1]属性投放!DJ77</f>
        <v>157</v>
      </c>
      <c r="AL76" s="32">
        <f>[1]属性投放!DK77</f>
        <v>2822</v>
      </c>
      <c r="AM76" s="32">
        <f>[1]属性投放!DL77</f>
        <v>110</v>
      </c>
      <c r="AN76" s="32">
        <f>[1]属性投放!DM77</f>
        <v>55</v>
      </c>
      <c r="AO76" s="32">
        <f>[1]属性投放!DN77</f>
        <v>988</v>
      </c>
      <c r="AP76" s="32">
        <f>[1]属性投放!DO77</f>
        <v>2750</v>
      </c>
      <c r="AQ76" s="32">
        <f>[1]属性投放!DP77</f>
        <v>1375</v>
      </c>
      <c r="AR76" s="32">
        <f>[1]属性投放!DQ77</f>
        <v>24700</v>
      </c>
      <c r="AS76" s="32">
        <f>[1]属性投放!DR77</f>
        <v>7089</v>
      </c>
      <c r="AT76" s="32">
        <f>[1]属性投放!DS77</f>
        <v>3479</v>
      </c>
      <c r="AU76" s="32">
        <f>[1]属性投放!DT77</f>
        <v>56728</v>
      </c>
      <c r="AW76" s="33">
        <v>3</v>
      </c>
      <c r="AX76" s="33">
        <v>20</v>
      </c>
      <c r="AY76" s="34">
        <f>INDEX($CF$5:$CF$56,数据母表!AX76)</f>
        <v>10</v>
      </c>
      <c r="AZ76" s="33">
        <f>[2]卡牌消耗!AB76</f>
        <v>0</v>
      </c>
      <c r="BA76" s="33">
        <f>[2]卡牌消耗!AC76</f>
        <v>0</v>
      </c>
      <c r="BB76" s="33">
        <f>[2]卡牌消耗!AD76</f>
        <v>70</v>
      </c>
      <c r="BC76" s="33">
        <f>[2]卡牌消耗!AE76</f>
        <v>0</v>
      </c>
      <c r="BD76" s="33">
        <f>[2]卡牌消耗!AF76</f>
        <v>0</v>
      </c>
      <c r="BE76" s="33">
        <f>[2]卡牌消耗!AG76</f>
        <v>0</v>
      </c>
      <c r="BF76" s="33">
        <f>[2]卡牌消耗!AH76</f>
        <v>5000</v>
      </c>
      <c r="BI76" s="33">
        <v>5</v>
      </c>
      <c r="BJ76" s="33">
        <v>12</v>
      </c>
      <c r="BK76" s="13">
        <f>[2]卡牌消耗!BD76</f>
        <v>0</v>
      </c>
      <c r="BL76" s="13">
        <f>[2]卡牌消耗!BE76</f>
        <v>178</v>
      </c>
      <c r="BM76" s="13">
        <f>[2]卡牌消耗!BF76</f>
        <v>0</v>
      </c>
      <c r="BN76" s="13">
        <f>[2]卡牌消耗!BG76</f>
        <v>0</v>
      </c>
      <c r="BO76" s="13">
        <f>[2]卡牌消耗!BH76</f>
        <v>50000</v>
      </c>
      <c r="BS76" s="14"/>
      <c r="BT76" s="14"/>
      <c r="BU76" s="14"/>
      <c r="BV76" s="14"/>
      <c r="BW76" s="14"/>
      <c r="BX76" s="14"/>
      <c r="CL76" s="34">
        <v>72</v>
      </c>
      <c r="CM76" s="34">
        <v>2</v>
      </c>
      <c r="CN76" s="13">
        <f>[2]卡牌消耗!DA76</f>
        <v>16250</v>
      </c>
      <c r="CO76" s="13">
        <f t="shared" si="16"/>
        <v>6500</v>
      </c>
      <c r="DH76" s="33">
        <v>72</v>
      </c>
      <c r="DI76" s="33">
        <f>[2]装备!AM77*8</f>
        <v>13400</v>
      </c>
      <c r="DJ76" s="33">
        <f>[2]装备!AN77*8</f>
        <v>21400</v>
      </c>
      <c r="DK76" s="33">
        <f>[2]装备!AO77*8</f>
        <v>26760</v>
      </c>
      <c r="DL76" s="33">
        <f>[2]装备!AP77*8</f>
        <v>32120</v>
      </c>
      <c r="DO76" s="13">
        <v>72</v>
      </c>
      <c r="DP76" s="13">
        <v>1</v>
      </c>
      <c r="DQ76" s="13">
        <f t="shared" si="17"/>
        <v>13400</v>
      </c>
    </row>
    <row r="77" spans="10:121" ht="16.5" x14ac:dyDescent="0.2">
      <c r="J77" s="32">
        <v>73</v>
      </c>
      <c r="K77" s="32">
        <v>5</v>
      </c>
      <c r="L77" s="32">
        <v>13</v>
      </c>
      <c r="M77" s="32">
        <f>[1]属性投放!AZ78</f>
        <v>8194</v>
      </c>
      <c r="N77" s="32">
        <f>[1]属性投放!BA78</f>
        <v>4015</v>
      </c>
      <c r="O77" s="32">
        <f>[1]属性投放!BB78</f>
        <v>64947</v>
      </c>
      <c r="P77" s="32">
        <f>[1]属性投放!BC78</f>
        <v>50</v>
      </c>
      <c r="Q77" s="32">
        <f>[1]属性投放!BD78</f>
        <v>25</v>
      </c>
      <c r="R77" s="32">
        <f>[1]属性投放!BE78</f>
        <v>500</v>
      </c>
      <c r="S77" s="32">
        <f>[1]属性投放!BK78</f>
        <v>315</v>
      </c>
      <c r="T77" s="32">
        <f>[1]属性投放!BL78</f>
        <v>158</v>
      </c>
      <c r="U77" s="32">
        <f>[1]属性投放!BM78</f>
        <v>3150</v>
      </c>
      <c r="V77" s="32">
        <f>[1]属性投放!BN78</f>
        <v>3</v>
      </c>
      <c r="W77" s="32">
        <f>[1]属性投放!BQ78</f>
        <v>475</v>
      </c>
      <c r="X77" s="32">
        <f>[1]属性投放!BR78</f>
        <v>238</v>
      </c>
      <c r="Y77" s="32">
        <f>[1]属性投放!BS78</f>
        <v>4750</v>
      </c>
      <c r="Z77" s="32">
        <f>[1]属性投放!BT78</f>
        <v>10014</v>
      </c>
      <c r="AA77" s="32">
        <f>[1]属性投放!BU78</f>
        <v>4927</v>
      </c>
      <c r="AB77" s="32">
        <f>[1]属性投放!BV78</f>
        <v>83147</v>
      </c>
      <c r="AC77" s="32">
        <f>[1]属性投放!BY78</f>
        <v>1820</v>
      </c>
      <c r="AD77" s="32">
        <f>[1]属性投放!BZ78</f>
        <v>912</v>
      </c>
      <c r="AE77" s="32">
        <f>[1]属性投放!CA78</f>
        <v>18200</v>
      </c>
      <c r="AG77" s="32">
        <f>[1]属性投放!DF78</f>
        <v>7089</v>
      </c>
      <c r="AH77" s="32">
        <f>[1]属性投放!DG78</f>
        <v>3479</v>
      </c>
      <c r="AI77" s="32">
        <f>[1]属性投放!DH78</f>
        <v>56728</v>
      </c>
      <c r="AJ77" s="32">
        <f>[1]属性投放!DI78</f>
        <v>579</v>
      </c>
      <c r="AK77" s="32">
        <f>[1]属性投放!DJ78</f>
        <v>290</v>
      </c>
      <c r="AL77" s="32">
        <f>[1]属性投放!DK78</f>
        <v>5790</v>
      </c>
      <c r="AM77" s="32">
        <f>[1]属性投放!DL78</f>
        <v>203</v>
      </c>
      <c r="AN77" s="32">
        <f>[1]属性投放!DM78</f>
        <v>101</v>
      </c>
      <c r="AO77" s="32">
        <f>[1]属性投放!DN78</f>
        <v>2027</v>
      </c>
      <c r="AP77" s="32">
        <f>[1]属性投放!DO78</f>
        <v>0</v>
      </c>
      <c r="AQ77" s="32">
        <f>[1]属性投放!DP78</f>
        <v>0</v>
      </c>
      <c r="AR77" s="32">
        <f>[1]属性投放!DQ78</f>
        <v>0</v>
      </c>
      <c r="AS77" s="32">
        <f>[1]属性投放!DR78</f>
        <v>7668</v>
      </c>
      <c r="AT77" s="32">
        <f>[1]属性投放!DS78</f>
        <v>3769</v>
      </c>
      <c r="AU77" s="32">
        <f>[1]属性投放!DT78</f>
        <v>62518</v>
      </c>
      <c r="AW77" s="33">
        <v>3</v>
      </c>
      <c r="AX77" s="33">
        <v>21</v>
      </c>
      <c r="AY77" s="34">
        <f>INDEX($CF$5:$CF$56,数据母表!AX77)</f>
        <v>10</v>
      </c>
      <c r="AZ77" s="33">
        <f>[2]卡牌消耗!AB77</f>
        <v>0</v>
      </c>
      <c r="BA77" s="33">
        <f>[2]卡牌消耗!AC77</f>
        <v>0</v>
      </c>
      <c r="BB77" s="33">
        <f>[2]卡牌消耗!AD77</f>
        <v>70</v>
      </c>
      <c r="BC77" s="33">
        <f>[2]卡牌消耗!AE77</f>
        <v>0</v>
      </c>
      <c r="BD77" s="33">
        <f>[2]卡牌消耗!AF77</f>
        <v>0</v>
      </c>
      <c r="BE77" s="33">
        <f>[2]卡牌消耗!AG77</f>
        <v>0</v>
      </c>
      <c r="BF77" s="33">
        <f>[2]卡牌消耗!AH77</f>
        <v>5000</v>
      </c>
      <c r="BI77" s="33">
        <v>5</v>
      </c>
      <c r="BJ77" s="33">
        <v>13</v>
      </c>
      <c r="BK77" s="13">
        <f>[2]卡牌消耗!BD77</f>
        <v>0</v>
      </c>
      <c r="BL77" s="13">
        <f>[2]卡牌消耗!BE77</f>
        <v>0</v>
      </c>
      <c r="BM77" s="13">
        <f>[2]卡牌消耗!BF77</f>
        <v>57</v>
      </c>
      <c r="BN77" s="13">
        <f>[2]卡牌消耗!BG77</f>
        <v>0</v>
      </c>
      <c r="BO77" s="13">
        <f>[2]卡牌消耗!BH77</f>
        <v>66500</v>
      </c>
      <c r="BS77" s="14"/>
      <c r="BT77" s="14"/>
      <c r="BU77" s="14"/>
      <c r="BV77" s="14"/>
      <c r="BW77" s="14"/>
      <c r="BX77" s="14"/>
      <c r="CL77" s="34">
        <v>73</v>
      </c>
      <c r="CM77" s="34">
        <v>2</v>
      </c>
      <c r="CN77" s="13">
        <f>[2]卡牌消耗!DA77</f>
        <v>17000</v>
      </c>
      <c r="CO77" s="13">
        <f t="shared" si="16"/>
        <v>6800</v>
      </c>
      <c r="DH77" s="33">
        <v>73</v>
      </c>
      <c r="DI77" s="33">
        <f>[2]装备!AM78*8</f>
        <v>13960</v>
      </c>
      <c r="DJ77" s="33">
        <f>[2]装备!AN78*8</f>
        <v>22360</v>
      </c>
      <c r="DK77" s="33">
        <f>[2]装备!AO78*8</f>
        <v>27920</v>
      </c>
      <c r="DL77" s="33">
        <f>[2]装备!AP78*8</f>
        <v>33520</v>
      </c>
      <c r="DO77" s="13">
        <v>73</v>
      </c>
      <c r="DP77" s="13">
        <v>1</v>
      </c>
      <c r="DQ77" s="13">
        <f t="shared" si="17"/>
        <v>13960</v>
      </c>
    </row>
    <row r="78" spans="10:121" ht="16.5" x14ac:dyDescent="0.2">
      <c r="J78" s="32">
        <v>74</v>
      </c>
      <c r="K78" s="32">
        <v>5</v>
      </c>
      <c r="L78" s="32">
        <v>14</v>
      </c>
      <c r="M78" s="32">
        <f>[1]属性投放!AZ79</f>
        <v>10014</v>
      </c>
      <c r="N78" s="32">
        <f>[1]属性投放!BA79</f>
        <v>4927</v>
      </c>
      <c r="O78" s="32">
        <f>[1]属性投放!BB79</f>
        <v>83147</v>
      </c>
      <c r="P78" s="32">
        <f>[1]属性投放!BC79</f>
        <v>50</v>
      </c>
      <c r="Q78" s="32">
        <f>[1]属性投放!BD79</f>
        <v>25</v>
      </c>
      <c r="R78" s="32">
        <f>[1]属性投放!BE79</f>
        <v>500</v>
      </c>
      <c r="S78" s="32">
        <f>[1]属性投放!BK79</f>
        <v>365</v>
      </c>
      <c r="T78" s="32">
        <f>[1]属性投放!BL79</f>
        <v>183</v>
      </c>
      <c r="U78" s="32">
        <f>[1]属性投放!BM79</f>
        <v>3650</v>
      </c>
      <c r="V78" s="32">
        <f>[1]属性投放!BN79</f>
        <v>3</v>
      </c>
      <c r="W78" s="32">
        <f>[1]属性投放!BQ79</f>
        <v>520</v>
      </c>
      <c r="X78" s="32">
        <f>[1]属性投放!BR79</f>
        <v>260</v>
      </c>
      <c r="Y78" s="32">
        <f>[1]属性投放!BS79</f>
        <v>5200</v>
      </c>
      <c r="Z78" s="32">
        <f>[1]属性投放!BT79</f>
        <v>11979</v>
      </c>
      <c r="AA78" s="32">
        <f>[1]属性投放!BU79</f>
        <v>5911</v>
      </c>
      <c r="AB78" s="32">
        <f>[1]属性投放!BV79</f>
        <v>102797</v>
      </c>
      <c r="AC78" s="32">
        <f>[1]属性投放!BY79</f>
        <v>1965</v>
      </c>
      <c r="AD78" s="32">
        <f>[1]属性投放!BZ79</f>
        <v>984</v>
      </c>
      <c r="AE78" s="32">
        <f>[1]属性投放!CA79</f>
        <v>19650</v>
      </c>
      <c r="AG78" s="32">
        <f>[1]属性投放!DF79</f>
        <v>7668</v>
      </c>
      <c r="AH78" s="32">
        <f>[1]属性投放!DG79</f>
        <v>3769</v>
      </c>
      <c r="AI78" s="32">
        <f>[1]属性投放!DH79</f>
        <v>62518</v>
      </c>
      <c r="AJ78" s="32">
        <f>[1]属性投放!DI79</f>
        <v>579</v>
      </c>
      <c r="AK78" s="32">
        <f>[1]属性投放!DJ79</f>
        <v>290</v>
      </c>
      <c r="AL78" s="32">
        <f>[1]属性投放!DK79</f>
        <v>5790</v>
      </c>
      <c r="AM78" s="32">
        <f>[1]属性投放!DL79</f>
        <v>203</v>
      </c>
      <c r="AN78" s="32">
        <f>[1]属性投放!DM79</f>
        <v>101</v>
      </c>
      <c r="AO78" s="32">
        <f>[1]属性投放!DN79</f>
        <v>2027</v>
      </c>
      <c r="AP78" s="32">
        <f>[1]属性投放!DO79</f>
        <v>0</v>
      </c>
      <c r="AQ78" s="32">
        <f>[1]属性投放!DP79</f>
        <v>0</v>
      </c>
      <c r="AR78" s="32">
        <f>[1]属性投放!DQ79</f>
        <v>0</v>
      </c>
      <c r="AS78" s="32">
        <f>[1]属性投放!DR79</f>
        <v>8247</v>
      </c>
      <c r="AT78" s="32">
        <f>[1]属性投放!DS79</f>
        <v>4059</v>
      </c>
      <c r="AU78" s="32">
        <f>[1]属性投放!DT79</f>
        <v>68308</v>
      </c>
      <c r="AW78" s="33">
        <v>3</v>
      </c>
      <c r="AX78" s="33">
        <v>22</v>
      </c>
      <c r="AY78" s="34">
        <f>INDEX($CF$5:$CF$56,数据母表!AX78)</f>
        <v>11</v>
      </c>
      <c r="AZ78" s="33">
        <f>[2]卡牌消耗!AB78</f>
        <v>0</v>
      </c>
      <c r="BA78" s="33">
        <f>[2]卡牌消耗!AC78</f>
        <v>0</v>
      </c>
      <c r="BB78" s="33">
        <f>[2]卡牌消耗!AD78</f>
        <v>70</v>
      </c>
      <c r="BC78" s="33">
        <f>[2]卡牌消耗!AE78</f>
        <v>0</v>
      </c>
      <c r="BD78" s="33">
        <f>[2]卡牌消耗!AF78</f>
        <v>0</v>
      </c>
      <c r="BE78" s="33">
        <f>[2]卡牌消耗!AG78</f>
        <v>0</v>
      </c>
      <c r="BF78" s="33">
        <f>[2]卡牌消耗!AH78</f>
        <v>5000</v>
      </c>
      <c r="BI78" s="33">
        <v>5</v>
      </c>
      <c r="BJ78" s="33">
        <v>14</v>
      </c>
      <c r="BK78" s="13">
        <f>[2]卡牌消耗!BD78</f>
        <v>0</v>
      </c>
      <c r="BL78" s="13">
        <f>[2]卡牌消耗!BE78</f>
        <v>0</v>
      </c>
      <c r="BM78" s="13">
        <f>[2]卡牌消耗!BF78</f>
        <v>80</v>
      </c>
      <c r="BN78" s="13">
        <f>[2]卡牌消耗!BG78</f>
        <v>0</v>
      </c>
      <c r="BO78" s="13">
        <f>[2]卡牌消耗!BH78</f>
        <v>66500</v>
      </c>
      <c r="BS78" s="14"/>
      <c r="BT78" s="14"/>
      <c r="BU78" s="14"/>
      <c r="BV78" s="14"/>
      <c r="BW78" s="14"/>
      <c r="BX78" s="14"/>
      <c r="CL78" s="34">
        <v>74</v>
      </c>
      <c r="CM78" s="34">
        <v>2</v>
      </c>
      <c r="CN78" s="13">
        <f>[2]卡牌消耗!DA78</f>
        <v>17750</v>
      </c>
      <c r="CO78" s="13">
        <f t="shared" si="16"/>
        <v>7100</v>
      </c>
      <c r="DH78" s="33">
        <v>74</v>
      </c>
      <c r="DI78" s="33">
        <f>[2]装备!AM79*8</f>
        <v>14560</v>
      </c>
      <c r="DJ78" s="33">
        <f>[2]装备!AN79*8</f>
        <v>23280</v>
      </c>
      <c r="DK78" s="33">
        <f>[2]装备!AO79*8</f>
        <v>29080</v>
      </c>
      <c r="DL78" s="33">
        <f>[2]装备!AP79*8</f>
        <v>34880</v>
      </c>
      <c r="DO78" s="13">
        <v>74</v>
      </c>
      <c r="DP78" s="13">
        <v>1</v>
      </c>
      <c r="DQ78" s="13">
        <f t="shared" si="17"/>
        <v>14560</v>
      </c>
    </row>
    <row r="79" spans="10:121" ht="16.5" x14ac:dyDescent="0.2">
      <c r="J79" s="32">
        <v>75</v>
      </c>
      <c r="K79" s="32">
        <v>5</v>
      </c>
      <c r="L79" s="32">
        <v>15</v>
      </c>
      <c r="M79" s="32">
        <f>[1]属性投放!AZ80</f>
        <v>11979</v>
      </c>
      <c r="N79" s="32">
        <f>[1]属性投放!BA80</f>
        <v>5911</v>
      </c>
      <c r="O79" s="32">
        <f>[1]属性投放!BB80</f>
        <v>102797</v>
      </c>
      <c r="P79" s="32">
        <f>[1]属性投放!BC80</f>
        <v>50</v>
      </c>
      <c r="Q79" s="32">
        <f>[1]属性投放!BD80</f>
        <v>25</v>
      </c>
      <c r="R79" s="32">
        <f>[1]属性投放!BE80</f>
        <v>500</v>
      </c>
      <c r="S79" s="32">
        <f>[1]属性投放!BK80</f>
        <v>500</v>
      </c>
      <c r="T79" s="32">
        <f>[1]属性投放!BL80</f>
        <v>250</v>
      </c>
      <c r="U79" s="32">
        <f>[1]属性投放!BM80</f>
        <v>5000</v>
      </c>
      <c r="V79" s="32">
        <f>[1]属性投放!BN80</f>
        <v>3</v>
      </c>
      <c r="W79" s="32">
        <f>[1]属性投放!BQ80</f>
        <v>825</v>
      </c>
      <c r="X79" s="32">
        <f>[1]属性投放!BR80</f>
        <v>413</v>
      </c>
      <c r="Y79" s="32">
        <f>[1]属性投放!BS80</f>
        <v>8250</v>
      </c>
      <c r="Z79" s="32">
        <f>[1]属性投放!BT80</f>
        <v>14704</v>
      </c>
      <c r="AA79" s="32">
        <f>[1]属性投放!BU80</f>
        <v>7274</v>
      </c>
      <c r="AB79" s="32">
        <f>[1]属性投放!BV80</f>
        <v>130047</v>
      </c>
      <c r="AC79" s="32">
        <f>[1]属性投放!BY80</f>
        <v>2725</v>
      </c>
      <c r="AD79" s="32">
        <f>[1]属性投放!BZ80</f>
        <v>1363</v>
      </c>
      <c r="AE79" s="32">
        <f>[1]属性投放!CA80</f>
        <v>27250</v>
      </c>
      <c r="AG79" s="32">
        <f>[1]属性投放!DF80</f>
        <v>8247</v>
      </c>
      <c r="AH79" s="32">
        <f>[1]属性投放!DG80</f>
        <v>4059</v>
      </c>
      <c r="AI79" s="32">
        <f>[1]属性投放!DH80</f>
        <v>68308</v>
      </c>
      <c r="AJ79" s="32">
        <f>[1]属性投放!DI80</f>
        <v>579</v>
      </c>
      <c r="AK79" s="32">
        <f>[1]属性投放!DJ80</f>
        <v>290</v>
      </c>
      <c r="AL79" s="32">
        <f>[1]属性投放!DK80</f>
        <v>5790</v>
      </c>
      <c r="AM79" s="32">
        <f>[1]属性投放!DL80</f>
        <v>203</v>
      </c>
      <c r="AN79" s="32">
        <f>[1]属性投放!DM80</f>
        <v>101</v>
      </c>
      <c r="AO79" s="32">
        <f>[1]属性投放!DN80</f>
        <v>2027</v>
      </c>
      <c r="AP79" s="32">
        <f>[1]属性投放!DO80</f>
        <v>5075</v>
      </c>
      <c r="AQ79" s="32">
        <f>[1]属性投放!DP80</f>
        <v>2525</v>
      </c>
      <c r="AR79" s="32">
        <f>[1]属性投放!DQ80</f>
        <v>50675</v>
      </c>
      <c r="AS79" s="32">
        <f>[1]属性投放!DR80</f>
        <v>13901</v>
      </c>
      <c r="AT79" s="32">
        <f>[1]属性投放!DS80</f>
        <v>6874</v>
      </c>
      <c r="AU79" s="32">
        <f>[1]属性投放!DT80</f>
        <v>124773</v>
      </c>
      <c r="AW79" s="33">
        <v>3</v>
      </c>
      <c r="AX79" s="33">
        <v>23</v>
      </c>
      <c r="AY79" s="34">
        <f>INDEX($CF$5:$CF$56,数据母表!AX79)</f>
        <v>11</v>
      </c>
      <c r="AZ79" s="33">
        <f>[2]卡牌消耗!AB79</f>
        <v>0</v>
      </c>
      <c r="BA79" s="33">
        <f>[2]卡牌消耗!AC79</f>
        <v>0</v>
      </c>
      <c r="BB79" s="33">
        <f>[2]卡牌消耗!AD79</f>
        <v>0</v>
      </c>
      <c r="BC79" s="33">
        <f>[2]卡牌消耗!AE79</f>
        <v>20</v>
      </c>
      <c r="BD79" s="33">
        <f>[2]卡牌消耗!AF79</f>
        <v>0</v>
      </c>
      <c r="BE79" s="33">
        <f>[2]卡牌消耗!AG79</f>
        <v>0</v>
      </c>
      <c r="BF79" s="33">
        <f>[2]卡牌消耗!AH79</f>
        <v>6900</v>
      </c>
      <c r="BI79" s="33">
        <v>5</v>
      </c>
      <c r="BJ79" s="33">
        <v>15</v>
      </c>
      <c r="BK79" s="13">
        <f>[2]卡牌消耗!BD79</f>
        <v>0</v>
      </c>
      <c r="BL79" s="13">
        <f>[2]卡牌消耗!BE79</f>
        <v>0</v>
      </c>
      <c r="BM79" s="13">
        <f>[2]卡牌消耗!BF79</f>
        <v>107</v>
      </c>
      <c r="BN79" s="13">
        <f>[2]卡牌消耗!BG79</f>
        <v>0</v>
      </c>
      <c r="BO79" s="13">
        <f>[2]卡牌消耗!BH79</f>
        <v>89000</v>
      </c>
      <c r="BS79" s="14"/>
      <c r="BT79" s="14"/>
      <c r="BU79" s="14"/>
      <c r="BV79" s="14"/>
      <c r="BW79" s="14"/>
      <c r="BX79" s="14"/>
      <c r="CL79" s="34">
        <v>75</v>
      </c>
      <c r="CM79" s="34">
        <v>2</v>
      </c>
      <c r="CN79" s="13">
        <f>[2]卡牌消耗!DA79</f>
        <v>16550</v>
      </c>
      <c r="CO79" s="13">
        <f t="shared" si="16"/>
        <v>6620</v>
      </c>
      <c r="DH79" s="33">
        <v>75</v>
      </c>
      <c r="DI79" s="33">
        <f>[2]装备!AM80*8</f>
        <v>15120</v>
      </c>
      <c r="DJ79" s="33">
        <f>[2]装备!AN80*8</f>
        <v>24200</v>
      </c>
      <c r="DK79" s="33">
        <f>[2]装备!AO80*8</f>
        <v>30240</v>
      </c>
      <c r="DL79" s="33">
        <f>[2]装备!AP80*8</f>
        <v>36280</v>
      </c>
      <c r="DO79" s="13">
        <v>75</v>
      </c>
      <c r="DP79" s="13">
        <v>1</v>
      </c>
      <c r="DQ79" s="13">
        <f t="shared" si="17"/>
        <v>15120</v>
      </c>
    </row>
    <row r="80" spans="10:121" ht="16.5" x14ac:dyDescent="0.2">
      <c r="J80" s="32">
        <v>76</v>
      </c>
      <c r="K80" s="32">
        <v>5</v>
      </c>
      <c r="L80" s="32">
        <v>16</v>
      </c>
      <c r="M80" s="32">
        <f>[1]属性投放!AZ81</f>
        <v>14704</v>
      </c>
      <c r="N80" s="32">
        <f>[1]属性投放!BA81</f>
        <v>7274</v>
      </c>
      <c r="O80" s="32">
        <f>[1]属性投放!BB81</f>
        <v>130047</v>
      </c>
      <c r="P80" s="32">
        <f>[1]属性投放!BC81</f>
        <v>75</v>
      </c>
      <c r="Q80" s="32">
        <f>[1]属性投放!BD81</f>
        <v>38</v>
      </c>
      <c r="R80" s="32">
        <f>[1]属性投放!BE81</f>
        <v>750</v>
      </c>
      <c r="S80" s="32">
        <f>[1]属性投放!BK81</f>
        <v>580</v>
      </c>
      <c r="T80" s="32">
        <f>[1]属性投放!BL81</f>
        <v>290</v>
      </c>
      <c r="U80" s="32">
        <f>[1]属性投放!BM81</f>
        <v>5800</v>
      </c>
      <c r="V80" s="32">
        <f>[1]属性投放!BN81</f>
        <v>3</v>
      </c>
      <c r="W80" s="32">
        <f>[1]属性投放!BQ81</f>
        <v>870</v>
      </c>
      <c r="X80" s="32">
        <f>[1]属性投放!BR81</f>
        <v>435</v>
      </c>
      <c r="Y80" s="32">
        <f>[1]属性投放!BS81</f>
        <v>8700</v>
      </c>
      <c r="Z80" s="32">
        <f>[1]属性投放!BT81</f>
        <v>17839</v>
      </c>
      <c r="AA80" s="32">
        <f>[1]属性投放!BU81</f>
        <v>8845</v>
      </c>
      <c r="AB80" s="32">
        <f>[1]属性投放!BV81</f>
        <v>161397</v>
      </c>
      <c r="AC80" s="32">
        <f>[1]属性投放!BY81</f>
        <v>3135</v>
      </c>
      <c r="AD80" s="32">
        <f>[1]属性投放!BZ81</f>
        <v>1571</v>
      </c>
      <c r="AE80" s="32">
        <f>[1]属性投放!CA81</f>
        <v>31350</v>
      </c>
      <c r="AG80" s="32">
        <f>[1]属性投放!DF81</f>
        <v>13901</v>
      </c>
      <c r="AH80" s="32">
        <f>[1]属性投放!DG81</f>
        <v>6874</v>
      </c>
      <c r="AI80" s="32">
        <f>[1]属性投放!DH81</f>
        <v>124773</v>
      </c>
      <c r="AJ80" s="32">
        <f>[1]属性投放!DI81</f>
        <v>1016</v>
      </c>
      <c r="AK80" s="32">
        <f>[1]属性投放!DJ81</f>
        <v>508</v>
      </c>
      <c r="AL80" s="32">
        <f>[1]属性投放!DK81</f>
        <v>10160</v>
      </c>
      <c r="AM80" s="32">
        <f>[1]属性投放!DL81</f>
        <v>284</v>
      </c>
      <c r="AN80" s="32">
        <f>[1]属性投放!DM81</f>
        <v>142</v>
      </c>
      <c r="AO80" s="32">
        <f>[1]属性投放!DN81</f>
        <v>2845</v>
      </c>
      <c r="AP80" s="32">
        <f>[1]属性投放!DO81</f>
        <v>0</v>
      </c>
      <c r="AQ80" s="32">
        <f>[1]属性投放!DP81</f>
        <v>0</v>
      </c>
      <c r="AR80" s="32">
        <f>[1]属性投放!DQ81</f>
        <v>0</v>
      </c>
      <c r="AS80" s="32">
        <f>[1]属性投放!DR81</f>
        <v>14917</v>
      </c>
      <c r="AT80" s="32">
        <f>[1]属性投放!DS81</f>
        <v>7382</v>
      </c>
      <c r="AU80" s="32">
        <f>[1]属性投放!DT81</f>
        <v>134933</v>
      </c>
      <c r="AW80" s="33">
        <v>3</v>
      </c>
      <c r="AX80" s="33">
        <v>24</v>
      </c>
      <c r="AY80" s="34">
        <f>INDEX($CF$5:$CF$56,数据母表!AX80)</f>
        <v>11</v>
      </c>
      <c r="AZ80" s="33">
        <f>[2]卡牌消耗!AB80</f>
        <v>0</v>
      </c>
      <c r="BA80" s="33">
        <f>[2]卡牌消耗!AC80</f>
        <v>0</v>
      </c>
      <c r="BB80" s="33">
        <f>[2]卡牌消耗!AD80</f>
        <v>0</v>
      </c>
      <c r="BC80" s="33">
        <f>[2]卡牌消耗!AE80</f>
        <v>20</v>
      </c>
      <c r="BD80" s="33">
        <f>[2]卡牌消耗!AF80</f>
        <v>0</v>
      </c>
      <c r="BE80" s="33">
        <f>[2]卡牌消耗!AG80</f>
        <v>0</v>
      </c>
      <c r="BF80" s="33">
        <f>[2]卡牌消耗!AH80</f>
        <v>6900</v>
      </c>
      <c r="BI80" s="33">
        <v>5</v>
      </c>
      <c r="BJ80" s="33">
        <v>16</v>
      </c>
      <c r="BK80" s="13">
        <f>[2]卡牌消耗!BD80</f>
        <v>0</v>
      </c>
      <c r="BL80" s="13">
        <f>[2]卡牌消耗!BE80</f>
        <v>0</v>
      </c>
      <c r="BM80" s="13">
        <f>[2]卡牌消耗!BF80</f>
        <v>137</v>
      </c>
      <c r="BN80" s="13">
        <f>[2]卡牌消耗!BG80</f>
        <v>0</v>
      </c>
      <c r="BO80" s="13">
        <f>[2]卡牌消耗!BH80</f>
        <v>161000</v>
      </c>
      <c r="BS80" s="14"/>
      <c r="BT80" s="14"/>
      <c r="BU80" s="14"/>
      <c r="BV80" s="14"/>
      <c r="BW80" s="14"/>
      <c r="BX80" s="14"/>
      <c r="CL80" s="34">
        <v>76</v>
      </c>
      <c r="CM80" s="34">
        <v>2</v>
      </c>
      <c r="CN80" s="13">
        <f>[2]卡牌消耗!DA80</f>
        <v>17400</v>
      </c>
      <c r="CO80" s="13">
        <f t="shared" si="16"/>
        <v>6960</v>
      </c>
      <c r="DH80" s="33">
        <v>76</v>
      </c>
      <c r="DI80" s="33">
        <f>[2]装备!AM81*8</f>
        <v>15680</v>
      </c>
      <c r="DJ80" s="33">
        <f>[2]装备!AN81*8</f>
        <v>25120</v>
      </c>
      <c r="DK80" s="33">
        <f>[2]装备!AO81*8</f>
        <v>31400</v>
      </c>
      <c r="DL80" s="33">
        <f>[2]装备!AP81*8</f>
        <v>37680</v>
      </c>
      <c r="DO80" s="13">
        <v>76</v>
      </c>
      <c r="DP80" s="13">
        <v>1</v>
      </c>
      <c r="DQ80" s="13">
        <f t="shared" si="17"/>
        <v>15680</v>
      </c>
    </row>
    <row r="81" spans="10:121" ht="16.5" x14ac:dyDescent="0.2">
      <c r="J81" s="32">
        <v>77</v>
      </c>
      <c r="K81" s="32">
        <v>5</v>
      </c>
      <c r="L81" s="32">
        <v>17</v>
      </c>
      <c r="M81" s="32">
        <f>[1]属性投放!AZ82</f>
        <v>17839</v>
      </c>
      <c r="N81" s="32">
        <f>[1]属性投放!BA82</f>
        <v>8845</v>
      </c>
      <c r="O81" s="32">
        <f>[1]属性投放!BB82</f>
        <v>161397</v>
      </c>
      <c r="P81" s="32">
        <f>[1]属性投放!BC82</f>
        <v>75</v>
      </c>
      <c r="Q81" s="32">
        <f>[1]属性投放!BD82</f>
        <v>38</v>
      </c>
      <c r="R81" s="32">
        <f>[1]属性投放!BE82</f>
        <v>750</v>
      </c>
      <c r="S81" s="32">
        <f>[1]属性投放!BK82</f>
        <v>720</v>
      </c>
      <c r="T81" s="32">
        <f>[1]属性投放!BL82</f>
        <v>360</v>
      </c>
      <c r="U81" s="32">
        <f>[1]属性投放!BM82</f>
        <v>7200</v>
      </c>
      <c r="V81" s="32">
        <f>[1]属性投放!BN82</f>
        <v>3</v>
      </c>
      <c r="W81" s="32">
        <f>[1]属性投放!BQ82</f>
        <v>950</v>
      </c>
      <c r="X81" s="32">
        <f>[1]属性投放!BR82</f>
        <v>475</v>
      </c>
      <c r="Y81" s="32">
        <f>[1]属性投放!BS82</f>
        <v>9500</v>
      </c>
      <c r="Z81" s="32">
        <f>[1]属性投放!BT82</f>
        <v>21549</v>
      </c>
      <c r="AA81" s="32">
        <f>[1]属性投放!BU82</f>
        <v>10704</v>
      </c>
      <c r="AB81" s="32">
        <f>[1]属性投放!BV82</f>
        <v>198497</v>
      </c>
      <c r="AC81" s="32">
        <f>[1]属性投放!BY82</f>
        <v>3710</v>
      </c>
      <c r="AD81" s="32">
        <f>[1]属性投放!BZ82</f>
        <v>1859</v>
      </c>
      <c r="AE81" s="32">
        <f>[1]属性投放!CA82</f>
        <v>37100</v>
      </c>
      <c r="AG81" s="32">
        <f>[1]属性投放!DF82</f>
        <v>14917</v>
      </c>
      <c r="AH81" s="32">
        <f>[1]属性投放!DG82</f>
        <v>7382</v>
      </c>
      <c r="AI81" s="32">
        <f>[1]属性投放!DH82</f>
        <v>134933</v>
      </c>
      <c r="AJ81" s="32">
        <f>[1]属性投放!DI82</f>
        <v>1016</v>
      </c>
      <c r="AK81" s="32">
        <f>[1]属性投放!DJ82</f>
        <v>508</v>
      </c>
      <c r="AL81" s="32">
        <f>[1]属性投放!DK82</f>
        <v>10160</v>
      </c>
      <c r="AM81" s="32">
        <f>[1]属性投放!DL82</f>
        <v>284</v>
      </c>
      <c r="AN81" s="32">
        <f>[1]属性投放!DM82</f>
        <v>142</v>
      </c>
      <c r="AO81" s="32">
        <f>[1]属性投放!DN82</f>
        <v>2845</v>
      </c>
      <c r="AP81" s="32">
        <f>[1]属性投放!DO82</f>
        <v>0</v>
      </c>
      <c r="AQ81" s="32">
        <f>[1]属性投放!DP82</f>
        <v>0</v>
      </c>
      <c r="AR81" s="32">
        <f>[1]属性投放!DQ82</f>
        <v>0</v>
      </c>
      <c r="AS81" s="32">
        <f>[1]属性投放!DR82</f>
        <v>15933</v>
      </c>
      <c r="AT81" s="32">
        <f>[1]属性投放!DS82</f>
        <v>7890</v>
      </c>
      <c r="AU81" s="32">
        <f>[1]属性投放!DT82</f>
        <v>145093</v>
      </c>
      <c r="AW81" s="33">
        <v>3</v>
      </c>
      <c r="AX81" s="33">
        <v>25</v>
      </c>
      <c r="AY81" s="34">
        <f>INDEX($CF$5:$CF$56,数据母表!AX81)</f>
        <v>12</v>
      </c>
      <c r="AZ81" s="33">
        <f>[2]卡牌消耗!AB81</f>
        <v>0</v>
      </c>
      <c r="BA81" s="33">
        <f>[2]卡牌消耗!AC81</f>
        <v>0</v>
      </c>
      <c r="BB81" s="33">
        <f>[2]卡牌消耗!AD81</f>
        <v>0</v>
      </c>
      <c r="BC81" s="33">
        <f>[2]卡牌消耗!AE81</f>
        <v>20</v>
      </c>
      <c r="BD81" s="33">
        <f>[2]卡牌消耗!AF81</f>
        <v>0</v>
      </c>
      <c r="BE81" s="33">
        <f>[2]卡牌消耗!AG81</f>
        <v>0</v>
      </c>
      <c r="BF81" s="33">
        <f>[2]卡牌消耗!AH81</f>
        <v>7550</v>
      </c>
      <c r="BI81" s="33">
        <v>5</v>
      </c>
      <c r="BJ81" s="33">
        <v>17</v>
      </c>
      <c r="BK81" s="13">
        <f>[2]卡牌消耗!BD81</f>
        <v>0</v>
      </c>
      <c r="BL81" s="13">
        <f>[2]卡牌消耗!BE81</f>
        <v>0</v>
      </c>
      <c r="BM81" s="13">
        <f>[2]卡牌消耗!BF81</f>
        <v>0</v>
      </c>
      <c r="BN81" s="13">
        <f>[2]卡牌消耗!BG81</f>
        <v>26</v>
      </c>
      <c r="BO81" s="13">
        <f>[2]卡牌消耗!BH81</f>
        <v>161000</v>
      </c>
      <c r="BS81" s="14"/>
      <c r="BT81" s="14"/>
      <c r="BU81" s="14"/>
      <c r="BV81" s="14"/>
      <c r="BW81" s="14"/>
      <c r="BX81" s="14"/>
      <c r="CL81" s="34">
        <v>77</v>
      </c>
      <c r="CM81" s="34">
        <v>2</v>
      </c>
      <c r="CN81" s="13">
        <f>[2]卡牌消耗!DA81</f>
        <v>18250</v>
      </c>
      <c r="CO81" s="13">
        <f t="shared" si="16"/>
        <v>7300</v>
      </c>
      <c r="DH81" s="33">
        <v>77</v>
      </c>
      <c r="DI81" s="33">
        <f>[2]装备!AM82*8</f>
        <v>16280</v>
      </c>
      <c r="DJ81" s="33">
        <f>[2]装备!AN82*8</f>
        <v>26040</v>
      </c>
      <c r="DK81" s="33">
        <f>[2]装备!AO82*8</f>
        <v>32560</v>
      </c>
      <c r="DL81" s="33">
        <f>[2]装备!AP82*8</f>
        <v>39040</v>
      </c>
      <c r="DO81" s="13">
        <v>77</v>
      </c>
      <c r="DP81" s="13">
        <v>1</v>
      </c>
      <c r="DQ81" s="13">
        <f t="shared" si="17"/>
        <v>16280</v>
      </c>
    </row>
    <row r="82" spans="10:121" ht="16.5" x14ac:dyDescent="0.2">
      <c r="J82" s="32">
        <v>78</v>
      </c>
      <c r="K82" s="32">
        <v>5</v>
      </c>
      <c r="L82" s="32">
        <v>18</v>
      </c>
      <c r="M82" s="32">
        <f>[1]属性投放!AZ83</f>
        <v>21549</v>
      </c>
      <c r="N82" s="32">
        <f>[1]属性投放!BA83</f>
        <v>10704</v>
      </c>
      <c r="O82" s="32">
        <f>[1]属性投放!BB83</f>
        <v>198497</v>
      </c>
      <c r="P82" s="32">
        <f>[1]属性投放!BC83</f>
        <v>75</v>
      </c>
      <c r="Q82" s="32">
        <f>[1]属性投放!BD83</f>
        <v>38</v>
      </c>
      <c r="R82" s="32">
        <f>[1]属性投放!BE83</f>
        <v>750</v>
      </c>
      <c r="S82" s="32">
        <f>[1]属性投放!BK83</f>
        <v>830</v>
      </c>
      <c r="T82" s="32">
        <f>[1]属性投放!BL83</f>
        <v>415</v>
      </c>
      <c r="U82" s="32">
        <f>[1]属性投放!BM83</f>
        <v>8300</v>
      </c>
      <c r="V82" s="32">
        <f>[1]属性投放!BN83</f>
        <v>3</v>
      </c>
      <c r="W82" s="32">
        <f>[1]属性投放!BQ83</f>
        <v>1500</v>
      </c>
      <c r="X82" s="32">
        <f>[1]属性投放!BR83</f>
        <v>750</v>
      </c>
      <c r="Y82" s="32">
        <f>[1]属性投放!BS83</f>
        <v>15000</v>
      </c>
      <c r="Z82" s="32">
        <f>[1]属性投放!BT83</f>
        <v>26064</v>
      </c>
      <c r="AA82" s="32">
        <f>[1]属性投放!BU83</f>
        <v>12965</v>
      </c>
      <c r="AB82" s="32">
        <f>[1]属性投放!BV83</f>
        <v>243647</v>
      </c>
      <c r="AC82" s="32">
        <f>[1]属性投放!BY83</f>
        <v>4515</v>
      </c>
      <c r="AD82" s="32">
        <f>[1]属性投放!BZ83</f>
        <v>2261</v>
      </c>
      <c r="AE82" s="32">
        <f>[1]属性投放!CA83</f>
        <v>45150</v>
      </c>
      <c r="AG82" s="32">
        <f>[1]属性投放!DF83</f>
        <v>15933</v>
      </c>
      <c r="AH82" s="32">
        <f>[1]属性投放!DG83</f>
        <v>7890</v>
      </c>
      <c r="AI82" s="32">
        <f>[1]属性投放!DH83</f>
        <v>145093</v>
      </c>
      <c r="AJ82" s="32">
        <f>[1]属性投放!DI83</f>
        <v>1016</v>
      </c>
      <c r="AK82" s="32">
        <f>[1]属性投放!DJ83</f>
        <v>508</v>
      </c>
      <c r="AL82" s="32">
        <f>[1]属性投放!DK83</f>
        <v>10160</v>
      </c>
      <c r="AM82" s="32">
        <f>[1]属性投放!DL83</f>
        <v>284</v>
      </c>
      <c r="AN82" s="32">
        <f>[1]属性投放!DM83</f>
        <v>142</v>
      </c>
      <c r="AO82" s="32">
        <f>[1]属性投放!DN83</f>
        <v>2845</v>
      </c>
      <c r="AP82" s="32">
        <f>[1]属性投放!DO83</f>
        <v>7100</v>
      </c>
      <c r="AQ82" s="32">
        <f>[1]属性投放!DP83</f>
        <v>3550</v>
      </c>
      <c r="AR82" s="32">
        <f>[1]属性投放!DQ83</f>
        <v>71125</v>
      </c>
      <c r="AS82" s="32">
        <f>[1]属性投放!DR83</f>
        <v>24049</v>
      </c>
      <c r="AT82" s="32">
        <f>[1]属性投放!DS83</f>
        <v>11948</v>
      </c>
      <c r="AU82" s="32">
        <f>[1]属性投放!DT83</f>
        <v>226378</v>
      </c>
      <c r="AW82" s="33">
        <v>3</v>
      </c>
      <c r="AX82" s="33">
        <v>26</v>
      </c>
      <c r="AY82" s="34">
        <f>INDEX($CF$5:$CF$56,数据母表!AX82)</f>
        <v>12</v>
      </c>
      <c r="AZ82" s="33">
        <f>[2]卡牌消耗!AB82</f>
        <v>0</v>
      </c>
      <c r="BA82" s="33">
        <f>[2]卡牌消耗!AC82</f>
        <v>0</v>
      </c>
      <c r="BB82" s="33">
        <f>[2]卡牌消耗!AD82</f>
        <v>0</v>
      </c>
      <c r="BC82" s="33">
        <f>[2]卡牌消耗!AE82</f>
        <v>25</v>
      </c>
      <c r="BD82" s="33">
        <f>[2]卡牌消耗!AF82</f>
        <v>0</v>
      </c>
      <c r="BE82" s="33">
        <f>[2]卡牌消耗!AG82</f>
        <v>0</v>
      </c>
      <c r="BF82" s="33">
        <f>[2]卡牌消耗!AH82</f>
        <v>8800</v>
      </c>
      <c r="BI82" s="33">
        <v>5</v>
      </c>
      <c r="BJ82" s="33">
        <v>18</v>
      </c>
      <c r="BK82" s="13">
        <f>[2]卡牌消耗!BD82</f>
        <v>0</v>
      </c>
      <c r="BL82" s="13">
        <f>[2]卡牌消耗!BE82</f>
        <v>0</v>
      </c>
      <c r="BM82" s="13">
        <f>[2]卡牌消耗!BF82</f>
        <v>0</v>
      </c>
      <c r="BN82" s="13">
        <f>[2]卡牌消耗!BG82</f>
        <v>37</v>
      </c>
      <c r="BO82" s="13">
        <f>[2]卡牌消耗!BH82</f>
        <v>215000</v>
      </c>
      <c r="BS82" s="14"/>
      <c r="BT82" s="14"/>
      <c r="BU82" s="14"/>
      <c r="BV82" s="14"/>
      <c r="BW82" s="14"/>
      <c r="BX82" s="14"/>
      <c r="CL82" s="34">
        <v>78</v>
      </c>
      <c r="CM82" s="34">
        <v>2</v>
      </c>
      <c r="CN82" s="13">
        <f>[2]卡牌消耗!DA82</f>
        <v>19050</v>
      </c>
      <c r="CO82" s="13">
        <f t="shared" si="16"/>
        <v>7620</v>
      </c>
      <c r="DH82" s="33">
        <v>78</v>
      </c>
      <c r="DI82" s="33">
        <f>[2]装备!AM83*8</f>
        <v>16840</v>
      </c>
      <c r="DJ82" s="33">
        <f>[2]装备!AN83*8</f>
        <v>26960</v>
      </c>
      <c r="DK82" s="33">
        <f>[2]装备!AO83*8</f>
        <v>33720</v>
      </c>
      <c r="DL82" s="33">
        <f>[2]装备!AP83*8</f>
        <v>40440</v>
      </c>
      <c r="DO82" s="13">
        <v>78</v>
      </c>
      <c r="DP82" s="13">
        <v>1</v>
      </c>
      <c r="DQ82" s="13">
        <f t="shared" si="17"/>
        <v>16840</v>
      </c>
    </row>
    <row r="83" spans="10:121" ht="16.5" x14ac:dyDescent="0.2">
      <c r="J83" s="32">
        <v>79</v>
      </c>
      <c r="K83" s="32">
        <v>5</v>
      </c>
      <c r="L83" s="32">
        <v>19</v>
      </c>
      <c r="M83" s="32">
        <f>[1]属性投放!AZ84</f>
        <v>26064</v>
      </c>
      <c r="N83" s="32">
        <f>[1]属性投放!BA84</f>
        <v>12965</v>
      </c>
      <c r="O83" s="32">
        <f>[1]属性投放!BB84</f>
        <v>243647</v>
      </c>
      <c r="P83" s="32">
        <f>[1]属性投放!BC84</f>
        <v>100</v>
      </c>
      <c r="Q83" s="32">
        <f>[1]属性投放!BD84</f>
        <v>50</v>
      </c>
      <c r="R83" s="32">
        <f>[1]属性投放!BE84</f>
        <v>1000</v>
      </c>
      <c r="S83" s="32">
        <f>[1]属性投放!BK84</f>
        <v>980</v>
      </c>
      <c r="T83" s="32">
        <f>[1]属性投放!BL84</f>
        <v>490</v>
      </c>
      <c r="U83" s="32">
        <f>[1]属性投放!BM84</f>
        <v>9800</v>
      </c>
      <c r="V83" s="32">
        <f>[1]属性投放!BN84</f>
        <v>3</v>
      </c>
      <c r="W83" s="32">
        <f>[1]属性投放!BQ84</f>
        <v>1550</v>
      </c>
      <c r="X83" s="32">
        <f>[1]属性投放!BR84</f>
        <v>775</v>
      </c>
      <c r="Y83" s="32">
        <f>[1]属性投放!BS84</f>
        <v>15500</v>
      </c>
      <c r="Z83" s="32">
        <f>[1]属性投放!BT84</f>
        <v>31354</v>
      </c>
      <c r="AA83" s="32">
        <f>[1]属性投放!BU84</f>
        <v>15610</v>
      </c>
      <c r="AB83" s="32">
        <f>[1]属性投放!BV84</f>
        <v>296547</v>
      </c>
      <c r="AC83" s="32">
        <f>[1]属性投放!BY84</f>
        <v>5290</v>
      </c>
      <c r="AD83" s="32">
        <f>[1]属性投放!BZ84</f>
        <v>2645</v>
      </c>
      <c r="AE83" s="32">
        <f>[1]属性投放!CA84</f>
        <v>52900</v>
      </c>
      <c r="AG83" s="32">
        <f>[1]属性投放!DF84</f>
        <v>24049</v>
      </c>
      <c r="AH83" s="32">
        <f>[1]属性投放!DG84</f>
        <v>11948</v>
      </c>
      <c r="AI83" s="32">
        <f>[1]属性投放!DH84</f>
        <v>226378</v>
      </c>
      <c r="AJ83" s="32">
        <f>[1]属性投放!DI84</f>
        <v>1105</v>
      </c>
      <c r="AK83" s="32">
        <f>[1]属性投放!DJ84</f>
        <v>553</v>
      </c>
      <c r="AL83" s="32">
        <f>[1]属性投放!DK84</f>
        <v>11050</v>
      </c>
      <c r="AM83" s="32">
        <f>[1]属性投放!DL84</f>
        <v>516</v>
      </c>
      <c r="AN83" s="32">
        <f>[1]属性投放!DM84</f>
        <v>258</v>
      </c>
      <c r="AO83" s="32">
        <f>[1]属性投放!DN84</f>
        <v>5157</v>
      </c>
      <c r="AP83" s="32">
        <f>[1]属性投放!DO84</f>
        <v>0</v>
      </c>
      <c r="AQ83" s="32">
        <f>[1]属性投放!DP84</f>
        <v>0</v>
      </c>
      <c r="AR83" s="32">
        <f>[1]属性投放!DQ84</f>
        <v>0</v>
      </c>
      <c r="AS83" s="32">
        <f>[1]属性投放!DR84</f>
        <v>25154</v>
      </c>
      <c r="AT83" s="32">
        <f>[1]属性投放!DS84</f>
        <v>12501</v>
      </c>
      <c r="AU83" s="32">
        <f>[1]属性投放!DT84</f>
        <v>237428</v>
      </c>
      <c r="AW83" s="33">
        <v>3</v>
      </c>
      <c r="AX83" s="33">
        <v>27</v>
      </c>
      <c r="AY83" s="34">
        <f>INDEX($CF$5:$CF$56,数据母表!AX83)</f>
        <v>12</v>
      </c>
      <c r="AZ83" s="33">
        <f>[2]卡牌消耗!AB83</f>
        <v>0</v>
      </c>
      <c r="BA83" s="33">
        <f>[2]卡牌消耗!AC83</f>
        <v>0</v>
      </c>
      <c r="BB83" s="33">
        <f>[2]卡牌消耗!AD83</f>
        <v>0</v>
      </c>
      <c r="BC83" s="33">
        <f>[2]卡牌消耗!AE83</f>
        <v>25</v>
      </c>
      <c r="BD83" s="33">
        <f>[2]卡牌消耗!AF83</f>
        <v>0</v>
      </c>
      <c r="BE83" s="33">
        <f>[2]卡牌消耗!AG83</f>
        <v>0</v>
      </c>
      <c r="BF83" s="33">
        <f>[2]卡牌消耗!AH83</f>
        <v>8800</v>
      </c>
      <c r="BI83" s="33">
        <v>5</v>
      </c>
      <c r="BJ83" s="33">
        <v>19</v>
      </c>
      <c r="BK83" s="13">
        <f>[2]卡牌消耗!BD83</f>
        <v>0</v>
      </c>
      <c r="BL83" s="13">
        <f>[2]卡牌消耗!BE83</f>
        <v>0</v>
      </c>
      <c r="BM83" s="13">
        <f>[2]卡牌消耗!BF83</f>
        <v>0</v>
      </c>
      <c r="BN83" s="13">
        <f>[2]卡牌消耗!BG83</f>
        <v>49</v>
      </c>
      <c r="BO83" s="13">
        <f>[2]卡牌消耗!BH83</f>
        <v>1302500</v>
      </c>
      <c r="BS83" s="14"/>
      <c r="BT83" s="14"/>
      <c r="BU83" s="14"/>
      <c r="BV83" s="14"/>
      <c r="BW83" s="14"/>
      <c r="BX83" s="14"/>
      <c r="CL83" s="34">
        <v>79</v>
      </c>
      <c r="CM83" s="34">
        <v>2</v>
      </c>
      <c r="CN83" s="13">
        <f>[2]卡牌消耗!DA83</f>
        <v>19900</v>
      </c>
      <c r="CO83" s="13">
        <f t="shared" si="16"/>
        <v>7960</v>
      </c>
      <c r="DH83" s="33">
        <v>79</v>
      </c>
      <c r="DI83" s="33">
        <f>[2]装备!AM84*8</f>
        <v>17440</v>
      </c>
      <c r="DJ83" s="33">
        <f>[2]装备!AN84*8</f>
        <v>27880</v>
      </c>
      <c r="DK83" s="33">
        <f>[2]装备!AO84*8</f>
        <v>34840</v>
      </c>
      <c r="DL83" s="33">
        <f>[2]装备!AP84*8</f>
        <v>41840</v>
      </c>
      <c r="DO83" s="13">
        <v>79</v>
      </c>
      <c r="DP83" s="13">
        <v>1</v>
      </c>
      <c r="DQ83" s="13">
        <f t="shared" si="17"/>
        <v>17440</v>
      </c>
    </row>
    <row r="84" spans="10:121" ht="16.5" x14ac:dyDescent="0.2">
      <c r="J84" s="32">
        <v>80</v>
      </c>
      <c r="K84" s="32">
        <v>5</v>
      </c>
      <c r="L84" s="32">
        <v>20</v>
      </c>
      <c r="M84" s="32">
        <f>[1]属性投放!AZ85</f>
        <v>31354</v>
      </c>
      <c r="N84" s="32">
        <f>[1]属性投放!BA85</f>
        <v>15610</v>
      </c>
      <c r="O84" s="32">
        <f>[1]属性投放!BB85</f>
        <v>296547</v>
      </c>
      <c r="P84" s="32">
        <f>[1]属性投放!BC85</f>
        <v>100</v>
      </c>
      <c r="Q84" s="32">
        <f>[1]属性投放!BD85</f>
        <v>50</v>
      </c>
      <c r="R84" s="32">
        <f>[1]属性投放!BE85</f>
        <v>1000</v>
      </c>
      <c r="S84" s="32">
        <f>[1]属性投放!BK85</f>
        <v>1050</v>
      </c>
      <c r="T84" s="32">
        <f>[1]属性投放!BL85</f>
        <v>525</v>
      </c>
      <c r="U84" s="32">
        <f>[1]属性投放!BM85</f>
        <v>10500</v>
      </c>
      <c r="V84" s="32">
        <f>[1]属性投放!BN85</f>
        <v>4</v>
      </c>
      <c r="W84" s="32">
        <f>[1]属性投放!BQ85</f>
        <v>1600</v>
      </c>
      <c r="X84" s="32">
        <f>[1]属性投放!BR85</f>
        <v>800</v>
      </c>
      <c r="Y84" s="32">
        <f>[1]属性投放!BS85</f>
        <v>16000</v>
      </c>
      <c r="Z84" s="32">
        <f>[1]属性投放!BT85</f>
        <v>38154</v>
      </c>
      <c r="AA84" s="32">
        <f>[1]属性投放!BU85</f>
        <v>19010</v>
      </c>
      <c r="AB84" s="32">
        <f>[1]属性投放!BV85</f>
        <v>364547</v>
      </c>
      <c r="AC84" s="32">
        <f>[1]属性投放!BY85</f>
        <v>6800</v>
      </c>
      <c r="AD84" s="32">
        <f>[1]属性投放!BZ85</f>
        <v>3400</v>
      </c>
      <c r="AE84" s="32">
        <f>[1]属性投放!CA85</f>
        <v>68000</v>
      </c>
      <c r="AG84" s="32">
        <f>[1]属性投放!DF85</f>
        <v>25154</v>
      </c>
      <c r="AH84" s="32">
        <f>[1]属性投放!DG85</f>
        <v>12501</v>
      </c>
      <c r="AI84" s="32">
        <f>[1]属性投放!DH85</f>
        <v>237428</v>
      </c>
      <c r="AJ84" s="32">
        <f>[1]属性投放!DI85</f>
        <v>1105</v>
      </c>
      <c r="AK84" s="32">
        <f>[1]属性投放!DJ85</f>
        <v>553</v>
      </c>
      <c r="AL84" s="32">
        <f>[1]属性投放!DK85</f>
        <v>11050</v>
      </c>
      <c r="AM84" s="32">
        <f>[1]属性投放!DL85</f>
        <v>516</v>
      </c>
      <c r="AN84" s="32">
        <f>[1]属性投放!DM85</f>
        <v>258</v>
      </c>
      <c r="AO84" s="32">
        <f>[1]属性投放!DN85</f>
        <v>5157</v>
      </c>
      <c r="AP84" s="32">
        <f>[1]属性投放!DO85</f>
        <v>7740</v>
      </c>
      <c r="AQ84" s="32">
        <f>[1]属性投放!DP85</f>
        <v>3870</v>
      </c>
      <c r="AR84" s="32">
        <f>[1]属性投放!DQ85</f>
        <v>77355</v>
      </c>
      <c r="AS84" s="32">
        <f>[1]属性投放!DR85</f>
        <v>33999</v>
      </c>
      <c r="AT84" s="32">
        <f>[1]属性投放!DS85</f>
        <v>16924</v>
      </c>
      <c r="AU84" s="32">
        <f>[1]属性投放!DT85</f>
        <v>325833</v>
      </c>
      <c r="AW84" s="33">
        <v>3</v>
      </c>
      <c r="AX84" s="33">
        <v>28</v>
      </c>
      <c r="AY84" s="34">
        <f>INDEX($CF$5:$CF$56,数据母表!AX84)</f>
        <v>13</v>
      </c>
      <c r="AZ84" s="33">
        <f>[2]卡牌消耗!AB84</f>
        <v>0</v>
      </c>
      <c r="BA84" s="33">
        <f>[2]卡牌消耗!AC84</f>
        <v>0</v>
      </c>
      <c r="BB84" s="33">
        <f>[2]卡牌消耗!AD84</f>
        <v>0</v>
      </c>
      <c r="BC84" s="33">
        <f>[2]卡牌消耗!AE84</f>
        <v>25</v>
      </c>
      <c r="BD84" s="33">
        <f>[2]卡牌消耗!AF84</f>
        <v>0</v>
      </c>
      <c r="BE84" s="33">
        <f>[2]卡牌消耗!AG84</f>
        <v>0</v>
      </c>
      <c r="BF84" s="33">
        <f>[2]卡牌消耗!AH84</f>
        <v>8800</v>
      </c>
      <c r="BI84" s="33">
        <v>5</v>
      </c>
      <c r="BJ84" s="33">
        <v>20</v>
      </c>
      <c r="BK84" s="13">
        <f>[2]卡牌消耗!BD84</f>
        <v>0</v>
      </c>
      <c r="BL84" s="13">
        <f>[2]卡牌消耗!BE84</f>
        <v>0</v>
      </c>
      <c r="BM84" s="13">
        <f>[2]卡牌消耗!BF84</f>
        <v>0</v>
      </c>
      <c r="BN84" s="13">
        <f>[2]卡牌消耗!BG84</f>
        <v>63</v>
      </c>
      <c r="BO84" s="13">
        <f>[2]卡牌消耗!BH84</f>
        <v>1954000</v>
      </c>
      <c r="BS84" s="14"/>
      <c r="BT84" s="14"/>
      <c r="BU84" s="14"/>
      <c r="BV84" s="14"/>
      <c r="BW84" s="14"/>
      <c r="BX84" s="14"/>
      <c r="CL84" s="34">
        <v>80</v>
      </c>
      <c r="CM84" s="34">
        <v>2</v>
      </c>
      <c r="CN84" s="13">
        <f>[2]卡牌消耗!DA84</f>
        <v>19450</v>
      </c>
      <c r="CO84" s="13">
        <f t="shared" si="16"/>
        <v>7780</v>
      </c>
      <c r="DH84" s="33">
        <v>80</v>
      </c>
      <c r="DI84" s="33">
        <f>[2]装备!AM85*8</f>
        <v>18000</v>
      </c>
      <c r="DJ84" s="33">
        <f>[2]装备!AN85*8</f>
        <v>28800</v>
      </c>
      <c r="DK84" s="33">
        <f>[2]装备!AO85*8</f>
        <v>36000</v>
      </c>
      <c r="DL84" s="33">
        <f>[2]装备!AP85*8</f>
        <v>43200</v>
      </c>
      <c r="DO84" s="13">
        <v>80</v>
      </c>
      <c r="DP84" s="13">
        <v>1</v>
      </c>
      <c r="DQ84" s="13">
        <f t="shared" si="17"/>
        <v>18000</v>
      </c>
    </row>
    <row r="85" spans="10:121" ht="16.5" x14ac:dyDescent="0.2">
      <c r="AW85" s="33">
        <v>3</v>
      </c>
      <c r="AX85" s="33">
        <v>29</v>
      </c>
      <c r="AY85" s="34">
        <f>INDEX($CF$5:$CF$56,数据母表!AX85)</f>
        <v>13</v>
      </c>
      <c r="AZ85" s="33">
        <f>[2]卡牌消耗!AB85</f>
        <v>0</v>
      </c>
      <c r="BA85" s="33">
        <f>[2]卡牌消耗!AC85</f>
        <v>0</v>
      </c>
      <c r="BB85" s="33">
        <f>[2]卡牌消耗!AD85</f>
        <v>0</v>
      </c>
      <c r="BC85" s="33">
        <f>[2]卡牌消耗!AE85</f>
        <v>25</v>
      </c>
      <c r="BD85" s="33">
        <f>[2]卡牌消耗!AF85</f>
        <v>0</v>
      </c>
      <c r="BE85" s="33">
        <f>[2]卡牌消耗!AG85</f>
        <v>0</v>
      </c>
      <c r="BF85" s="33">
        <f>[2]卡牌消耗!AH85</f>
        <v>8900</v>
      </c>
      <c r="CL85" s="34">
        <v>81</v>
      </c>
      <c r="CM85" s="34">
        <v>2</v>
      </c>
      <c r="CN85" s="13">
        <f>[2]卡牌消耗!DA85</f>
        <v>20450</v>
      </c>
      <c r="CO85" s="13">
        <f t="shared" si="16"/>
        <v>8180</v>
      </c>
      <c r="DH85" s="33">
        <v>81</v>
      </c>
      <c r="DI85" s="33">
        <f>[2]装备!AM86*8</f>
        <v>18600</v>
      </c>
      <c r="DJ85" s="33">
        <f>[2]装备!AN86*8</f>
        <v>29720</v>
      </c>
      <c r="DK85" s="33">
        <f>[2]装备!AO86*8</f>
        <v>37160</v>
      </c>
      <c r="DL85" s="33">
        <f>[2]装备!AP86*8</f>
        <v>44600</v>
      </c>
      <c r="DO85" s="13">
        <v>81</v>
      </c>
      <c r="DP85" s="13">
        <v>1</v>
      </c>
      <c r="DQ85" s="13">
        <f t="shared" si="17"/>
        <v>18600</v>
      </c>
    </row>
    <row r="86" spans="10:121" ht="16.5" x14ac:dyDescent="0.2">
      <c r="AW86" s="33">
        <v>3</v>
      </c>
      <c r="AX86" s="33">
        <v>30</v>
      </c>
      <c r="AY86" s="34">
        <f>INDEX($CF$5:$CF$56,数据母表!AX86)</f>
        <v>13</v>
      </c>
      <c r="AZ86" s="33">
        <f>[2]卡牌消耗!AB86</f>
        <v>0</v>
      </c>
      <c r="BA86" s="33">
        <f>[2]卡牌消耗!AC86</f>
        <v>0</v>
      </c>
      <c r="BB86" s="33">
        <f>[2]卡牌消耗!AD86</f>
        <v>0</v>
      </c>
      <c r="BC86" s="33">
        <f>[2]卡牌消耗!AE86</f>
        <v>25</v>
      </c>
      <c r="BD86" s="33">
        <f>[2]卡牌消耗!AF86</f>
        <v>0</v>
      </c>
      <c r="BE86" s="33">
        <f>[2]卡牌消耗!AG86</f>
        <v>0</v>
      </c>
      <c r="BF86" s="33">
        <f>[2]卡牌消耗!AH86</f>
        <v>8900</v>
      </c>
      <c r="CL86" s="34">
        <v>82</v>
      </c>
      <c r="CM86" s="34">
        <v>2</v>
      </c>
      <c r="CN86" s="13">
        <f>[2]卡牌消耗!DA86</f>
        <v>21400</v>
      </c>
      <c r="CO86" s="13">
        <f t="shared" si="16"/>
        <v>8560</v>
      </c>
      <c r="DH86" s="33">
        <v>82</v>
      </c>
      <c r="DI86" s="33">
        <f>[2]装备!AM87*8</f>
        <v>19160</v>
      </c>
      <c r="DJ86" s="33">
        <f>[2]装备!AN87*8</f>
        <v>30680</v>
      </c>
      <c r="DK86" s="33">
        <f>[2]装备!AO87*8</f>
        <v>38320</v>
      </c>
      <c r="DL86" s="33">
        <f>[2]装备!AP87*8</f>
        <v>46000</v>
      </c>
      <c r="DO86" s="13">
        <v>82</v>
      </c>
      <c r="DP86" s="13">
        <v>1</v>
      </c>
      <c r="DQ86" s="13">
        <f t="shared" si="17"/>
        <v>19160</v>
      </c>
    </row>
    <row r="87" spans="10:121" ht="16.5" x14ac:dyDescent="0.2">
      <c r="AW87" s="33">
        <v>3</v>
      </c>
      <c r="AX87" s="33">
        <v>31</v>
      </c>
      <c r="AY87" s="34">
        <f>INDEX($CF$5:$CF$56,数据母表!AX87)</f>
        <v>14</v>
      </c>
      <c r="AZ87" s="33">
        <f>[2]卡牌消耗!AB87</f>
        <v>0</v>
      </c>
      <c r="BA87" s="33">
        <f>[2]卡牌消耗!AC87</f>
        <v>0</v>
      </c>
      <c r="BB87" s="33">
        <f>[2]卡牌消耗!AD87</f>
        <v>0</v>
      </c>
      <c r="BC87" s="33">
        <f>[2]卡牌消耗!AE87</f>
        <v>25</v>
      </c>
      <c r="BD87" s="33">
        <f>[2]卡牌消耗!AF87</f>
        <v>0</v>
      </c>
      <c r="BE87" s="33">
        <f>[2]卡牌消耗!AG87</f>
        <v>0</v>
      </c>
      <c r="BF87" s="33">
        <f>[2]卡牌消耗!AH87</f>
        <v>8900</v>
      </c>
      <c r="CL87" s="34">
        <v>83</v>
      </c>
      <c r="CM87" s="34">
        <v>2</v>
      </c>
      <c r="CN87" s="13">
        <f>[2]卡牌消耗!DA87</f>
        <v>22400</v>
      </c>
      <c r="CO87" s="13">
        <f t="shared" si="16"/>
        <v>8960</v>
      </c>
      <c r="DH87" s="33">
        <v>83</v>
      </c>
      <c r="DI87" s="33">
        <f>[2]装备!AM88*8</f>
        <v>19760</v>
      </c>
      <c r="DJ87" s="33">
        <f>[2]装备!AN88*8</f>
        <v>31600</v>
      </c>
      <c r="DK87" s="33">
        <f>[2]装备!AO88*8</f>
        <v>39480</v>
      </c>
      <c r="DL87" s="33">
        <f>[2]装备!AP88*8</f>
        <v>47360</v>
      </c>
      <c r="DO87" s="13">
        <v>83</v>
      </c>
      <c r="DP87" s="13">
        <v>1</v>
      </c>
      <c r="DQ87" s="13">
        <f t="shared" si="17"/>
        <v>19760</v>
      </c>
    </row>
    <row r="88" spans="10:121" ht="16.5" x14ac:dyDescent="0.2">
      <c r="AW88" s="33">
        <v>3</v>
      </c>
      <c r="AX88" s="33">
        <v>32</v>
      </c>
      <c r="AY88" s="34">
        <f>INDEX($CF$5:$CF$56,数据母表!AX88)</f>
        <v>14</v>
      </c>
      <c r="AZ88" s="33">
        <f>[2]卡牌消耗!AB88</f>
        <v>0</v>
      </c>
      <c r="BA88" s="33">
        <f>[2]卡牌消耗!AC88</f>
        <v>0</v>
      </c>
      <c r="BB88" s="33">
        <f>[2]卡牌消耗!AD88</f>
        <v>0</v>
      </c>
      <c r="BC88" s="33">
        <f>[2]卡牌消耗!AE88</f>
        <v>25</v>
      </c>
      <c r="BD88" s="33">
        <f>[2]卡牌消耗!AF88</f>
        <v>0</v>
      </c>
      <c r="BE88" s="33">
        <f>[2]卡牌消耗!AG88</f>
        <v>2</v>
      </c>
      <c r="BF88" s="33">
        <f>[2]卡牌消耗!AH88</f>
        <v>12200</v>
      </c>
      <c r="CL88" s="34">
        <v>84</v>
      </c>
      <c r="CM88" s="34">
        <v>2</v>
      </c>
      <c r="CN88" s="13">
        <f>[2]卡牌消耗!DA88</f>
        <v>23350</v>
      </c>
      <c r="CO88" s="13">
        <f t="shared" si="16"/>
        <v>9340</v>
      </c>
      <c r="DH88" s="33">
        <v>84</v>
      </c>
      <c r="DI88" s="33">
        <f>[2]装备!AM89*8</f>
        <v>20320</v>
      </c>
      <c r="DJ88" s="33">
        <f>[2]装备!AN89*8</f>
        <v>32520</v>
      </c>
      <c r="DK88" s="33">
        <f>[2]装备!AO89*8</f>
        <v>40640</v>
      </c>
      <c r="DL88" s="33">
        <f>[2]装备!AP89*8</f>
        <v>48760</v>
      </c>
      <c r="DO88" s="13">
        <v>84</v>
      </c>
      <c r="DP88" s="13">
        <v>1</v>
      </c>
      <c r="DQ88" s="13">
        <f t="shared" si="17"/>
        <v>20320</v>
      </c>
    </row>
    <row r="89" spans="10:121" ht="16.5" x14ac:dyDescent="0.2">
      <c r="AW89" s="33">
        <v>3</v>
      </c>
      <c r="AX89" s="33">
        <v>33</v>
      </c>
      <c r="AY89" s="34">
        <f>INDEX($CF$5:$CF$56,数据母表!AX89)</f>
        <v>14</v>
      </c>
      <c r="AZ89" s="33">
        <f>[2]卡牌消耗!AB89</f>
        <v>0</v>
      </c>
      <c r="BA89" s="33">
        <f>[2]卡牌消耗!AC89</f>
        <v>0</v>
      </c>
      <c r="BB89" s="33">
        <f>[2]卡牌消耗!AD89</f>
        <v>0</v>
      </c>
      <c r="BC89" s="33">
        <f>[2]卡牌消耗!AE89</f>
        <v>25</v>
      </c>
      <c r="BD89" s="33">
        <f>[2]卡牌消耗!AF89</f>
        <v>0</v>
      </c>
      <c r="BE89" s="33">
        <f>[2]卡牌消耗!AG89</f>
        <v>2</v>
      </c>
      <c r="BF89" s="33">
        <f>[2]卡牌消耗!AH89</f>
        <v>12200</v>
      </c>
      <c r="CL89" s="34">
        <v>85</v>
      </c>
      <c r="CM89" s="34">
        <v>2</v>
      </c>
      <c r="CN89" s="13">
        <f>[2]卡牌消耗!DA89</f>
        <v>23100</v>
      </c>
      <c r="CO89" s="13">
        <f t="shared" si="16"/>
        <v>9240</v>
      </c>
      <c r="DH89" s="33">
        <v>85</v>
      </c>
      <c r="DI89" s="33">
        <f>[2]装备!AM90*8</f>
        <v>20880</v>
      </c>
      <c r="DJ89" s="33">
        <f>[2]装备!AN90*8</f>
        <v>33440</v>
      </c>
      <c r="DK89" s="33">
        <f>[2]装备!AO90*8</f>
        <v>41800</v>
      </c>
      <c r="DL89" s="33">
        <f>[2]装备!AP90*8</f>
        <v>50160</v>
      </c>
      <c r="DO89" s="13">
        <v>85</v>
      </c>
      <c r="DP89" s="13">
        <v>1</v>
      </c>
      <c r="DQ89" s="13">
        <f t="shared" si="17"/>
        <v>20880</v>
      </c>
    </row>
    <row r="90" spans="10:121" ht="16.5" x14ac:dyDescent="0.2">
      <c r="AW90" s="33">
        <v>3</v>
      </c>
      <c r="AX90" s="33">
        <v>34</v>
      </c>
      <c r="AY90" s="34">
        <f>INDEX($CF$5:$CF$56,数据母表!AX90)</f>
        <v>15</v>
      </c>
      <c r="AZ90" s="33">
        <f>[2]卡牌消耗!AB90</f>
        <v>0</v>
      </c>
      <c r="BA90" s="33">
        <f>[2]卡牌消耗!AC90</f>
        <v>0</v>
      </c>
      <c r="BB90" s="33">
        <f>[2]卡牌消耗!AD90</f>
        <v>0</v>
      </c>
      <c r="BC90" s="33">
        <f>[2]卡牌消耗!AE90</f>
        <v>30</v>
      </c>
      <c r="BD90" s="33">
        <f>[2]卡牌消耗!AF90</f>
        <v>0</v>
      </c>
      <c r="BE90" s="33">
        <f>[2]卡牌消耗!AG90</f>
        <v>2</v>
      </c>
      <c r="BF90" s="33">
        <f>[2]卡牌消耗!AH90</f>
        <v>12200</v>
      </c>
      <c r="CL90" s="34">
        <v>86</v>
      </c>
      <c r="CM90" s="34">
        <v>2</v>
      </c>
      <c r="CN90" s="13">
        <f>[2]卡牌消耗!DA90</f>
        <v>24250</v>
      </c>
      <c r="CO90" s="13">
        <f t="shared" si="16"/>
        <v>9700</v>
      </c>
      <c r="DH90" s="33">
        <v>86</v>
      </c>
      <c r="DI90" s="33">
        <f>[2]装备!AM91*8</f>
        <v>21480</v>
      </c>
      <c r="DJ90" s="33">
        <f>[2]装备!AN91*8</f>
        <v>34360</v>
      </c>
      <c r="DK90" s="33">
        <f>[2]装备!AO91*8</f>
        <v>42960</v>
      </c>
      <c r="DL90" s="33">
        <f>[2]装备!AP91*8</f>
        <v>51520</v>
      </c>
      <c r="DO90" s="13">
        <v>86</v>
      </c>
      <c r="DP90" s="13">
        <v>1</v>
      </c>
      <c r="DQ90" s="13">
        <f t="shared" si="17"/>
        <v>21480</v>
      </c>
    </row>
    <row r="91" spans="10:121" ht="16.5" x14ac:dyDescent="0.2">
      <c r="AW91" s="33">
        <v>3</v>
      </c>
      <c r="AX91" s="33">
        <v>35</v>
      </c>
      <c r="AY91" s="34">
        <f>INDEX($CF$5:$CF$56,数据母表!AX91)</f>
        <v>15</v>
      </c>
      <c r="AZ91" s="33">
        <f>[2]卡牌消耗!AB91</f>
        <v>0</v>
      </c>
      <c r="BA91" s="33">
        <f>[2]卡牌消耗!AC91</f>
        <v>0</v>
      </c>
      <c r="BB91" s="33">
        <f>[2]卡牌消耗!AD91</f>
        <v>0</v>
      </c>
      <c r="BC91" s="33">
        <f>[2]卡牌消耗!AE91</f>
        <v>30</v>
      </c>
      <c r="BD91" s="33">
        <f>[2]卡牌消耗!AF91</f>
        <v>0</v>
      </c>
      <c r="BE91" s="33">
        <f>[2]卡牌消耗!AG91</f>
        <v>2</v>
      </c>
      <c r="BF91" s="33">
        <f>[2]卡牌消耗!AH91</f>
        <v>15550</v>
      </c>
      <c r="CL91" s="34">
        <v>87</v>
      </c>
      <c r="CM91" s="34">
        <v>2</v>
      </c>
      <c r="CN91" s="13">
        <f>[2]卡牌消耗!DA91</f>
        <v>25450</v>
      </c>
      <c r="CO91" s="13">
        <f t="shared" si="16"/>
        <v>10180</v>
      </c>
      <c r="DH91" s="33">
        <v>87</v>
      </c>
      <c r="DI91" s="33">
        <f>[2]装备!AM92*8</f>
        <v>22040</v>
      </c>
      <c r="DJ91" s="33">
        <f>[2]装备!AN92*8</f>
        <v>35280</v>
      </c>
      <c r="DK91" s="33">
        <f>[2]装备!AO92*8</f>
        <v>44120</v>
      </c>
      <c r="DL91" s="33">
        <f>[2]装备!AP92*8</f>
        <v>52920</v>
      </c>
      <c r="DO91" s="13">
        <v>87</v>
      </c>
      <c r="DP91" s="13">
        <v>1</v>
      </c>
      <c r="DQ91" s="13">
        <f t="shared" si="17"/>
        <v>22040</v>
      </c>
    </row>
    <row r="92" spans="10:121" ht="16.5" x14ac:dyDescent="0.2">
      <c r="AW92" s="33">
        <v>3</v>
      </c>
      <c r="AX92" s="33">
        <v>36</v>
      </c>
      <c r="AY92" s="34">
        <f>INDEX($CF$5:$CF$56,数据母表!AX92)</f>
        <v>15</v>
      </c>
      <c r="AZ92" s="33">
        <f>[2]卡牌消耗!AB92</f>
        <v>0</v>
      </c>
      <c r="BA92" s="33">
        <f>[2]卡牌消耗!AC92</f>
        <v>0</v>
      </c>
      <c r="BB92" s="33">
        <f>[2]卡牌消耗!AD92</f>
        <v>0</v>
      </c>
      <c r="BC92" s="33">
        <f>[2]卡牌消耗!AE92</f>
        <v>30</v>
      </c>
      <c r="BD92" s="33">
        <f>[2]卡牌消耗!AF92</f>
        <v>0</v>
      </c>
      <c r="BE92" s="33">
        <f>[2]卡牌消耗!AG92</f>
        <v>2</v>
      </c>
      <c r="BF92" s="33">
        <f>[2]卡牌消耗!AH92</f>
        <v>15550</v>
      </c>
      <c r="CL92" s="34">
        <v>88</v>
      </c>
      <c r="CM92" s="34">
        <v>2</v>
      </c>
      <c r="CN92" s="13">
        <f>[2]卡牌消耗!DA92</f>
        <v>26600</v>
      </c>
      <c r="CO92" s="13">
        <f t="shared" si="16"/>
        <v>10640</v>
      </c>
      <c r="DH92" s="33">
        <v>88</v>
      </c>
      <c r="DI92" s="33">
        <f>[2]装备!AM93*8</f>
        <v>22640</v>
      </c>
      <c r="DJ92" s="33">
        <f>[2]装备!AN93*8</f>
        <v>36200</v>
      </c>
      <c r="DK92" s="33">
        <f>[2]装备!AO93*8</f>
        <v>45240</v>
      </c>
      <c r="DL92" s="33">
        <f>[2]装备!AP93*8</f>
        <v>54320</v>
      </c>
      <c r="DO92" s="13">
        <v>88</v>
      </c>
      <c r="DP92" s="13">
        <v>1</v>
      </c>
      <c r="DQ92" s="13">
        <f t="shared" si="17"/>
        <v>22640</v>
      </c>
    </row>
    <row r="93" spans="10:121" ht="16.5" x14ac:dyDescent="0.2">
      <c r="AW93" s="33">
        <v>3</v>
      </c>
      <c r="AX93" s="33">
        <v>37</v>
      </c>
      <c r="AY93" s="34">
        <f>INDEX($CF$5:$CF$56,数据母表!AX93)</f>
        <v>16</v>
      </c>
      <c r="AZ93" s="33">
        <f>[2]卡牌消耗!AB93</f>
        <v>0</v>
      </c>
      <c r="BA93" s="33">
        <f>[2]卡牌消耗!AC93</f>
        <v>0</v>
      </c>
      <c r="BB93" s="33">
        <f>[2]卡牌消耗!AD93</f>
        <v>0</v>
      </c>
      <c r="BC93" s="33">
        <f>[2]卡牌消耗!AE93</f>
        <v>30</v>
      </c>
      <c r="BD93" s="33">
        <f>[2]卡牌消耗!AF93</f>
        <v>0</v>
      </c>
      <c r="BE93" s="33">
        <f>[2]卡牌消耗!AG93</f>
        <v>2</v>
      </c>
      <c r="BF93" s="33">
        <f>[2]卡牌消耗!AH93</f>
        <v>16650</v>
      </c>
      <c r="CL93" s="34">
        <v>89</v>
      </c>
      <c r="CM93" s="34">
        <v>2</v>
      </c>
      <c r="CN93" s="13">
        <f>[2]卡牌消耗!DA93</f>
        <v>27750</v>
      </c>
      <c r="CO93" s="13">
        <f t="shared" si="16"/>
        <v>11100</v>
      </c>
      <c r="DH93" s="33">
        <v>89</v>
      </c>
      <c r="DI93" s="33">
        <f>[2]装备!AM94*8</f>
        <v>23200</v>
      </c>
      <c r="DJ93" s="33">
        <f>[2]装备!AN94*8</f>
        <v>37120</v>
      </c>
      <c r="DK93" s="33">
        <f>[2]装备!AO94*8</f>
        <v>46400</v>
      </c>
      <c r="DL93" s="33">
        <f>[2]装备!AP94*8</f>
        <v>55680</v>
      </c>
      <c r="DO93" s="13">
        <v>89</v>
      </c>
      <c r="DP93" s="13">
        <v>1</v>
      </c>
      <c r="DQ93" s="13">
        <f t="shared" si="17"/>
        <v>23200</v>
      </c>
    </row>
    <row r="94" spans="10:121" ht="16.5" x14ac:dyDescent="0.2">
      <c r="AW94" s="33">
        <v>3</v>
      </c>
      <c r="AX94" s="33">
        <v>38</v>
      </c>
      <c r="AY94" s="34">
        <f>INDEX($CF$5:$CF$56,数据母表!AX94)</f>
        <v>16</v>
      </c>
      <c r="AZ94" s="33">
        <f>[2]卡牌消耗!AB94</f>
        <v>0</v>
      </c>
      <c r="BA94" s="33">
        <f>[2]卡牌消耗!AC94</f>
        <v>0</v>
      </c>
      <c r="BB94" s="33">
        <f>[2]卡牌消耗!AD94</f>
        <v>0</v>
      </c>
      <c r="BC94" s="33">
        <f>[2]卡牌消耗!AE94</f>
        <v>0</v>
      </c>
      <c r="BD94" s="33">
        <f>[2]卡牌消耗!AF94</f>
        <v>10</v>
      </c>
      <c r="BE94" s="33">
        <f>[2]卡牌消耗!AG94</f>
        <v>2</v>
      </c>
      <c r="BF94" s="33">
        <f>[2]卡牌消耗!AH94</f>
        <v>21500</v>
      </c>
      <c r="CL94" s="34">
        <v>90</v>
      </c>
      <c r="CM94" s="34">
        <v>2</v>
      </c>
      <c r="CN94" s="13">
        <f>[2]卡牌消耗!DA94</f>
        <v>26500</v>
      </c>
      <c r="CO94" s="13">
        <f t="shared" si="16"/>
        <v>10600</v>
      </c>
      <c r="DH94" s="33">
        <v>90</v>
      </c>
      <c r="DI94" s="33">
        <f>[2]装备!AM95*8</f>
        <v>23800</v>
      </c>
      <c r="DJ94" s="33">
        <f>[2]装备!AN95*8</f>
        <v>38040</v>
      </c>
      <c r="DK94" s="33">
        <f>[2]装备!AO95*8</f>
        <v>47560</v>
      </c>
      <c r="DL94" s="33">
        <f>[2]装备!AP95*8</f>
        <v>57080</v>
      </c>
      <c r="DO94" s="13">
        <v>90</v>
      </c>
      <c r="DP94" s="13">
        <v>1</v>
      </c>
      <c r="DQ94" s="13">
        <f t="shared" si="17"/>
        <v>23800</v>
      </c>
    </row>
    <row r="95" spans="10:121" ht="16.5" x14ac:dyDescent="0.2">
      <c r="AW95" s="33">
        <v>3</v>
      </c>
      <c r="AX95" s="33">
        <v>39</v>
      </c>
      <c r="AY95" s="34">
        <f>INDEX($CF$5:$CF$56,数据母表!AX95)</f>
        <v>16</v>
      </c>
      <c r="AZ95" s="33">
        <f>[2]卡牌消耗!AB95</f>
        <v>0</v>
      </c>
      <c r="BA95" s="33">
        <f>[2]卡牌消耗!AC95</f>
        <v>0</v>
      </c>
      <c r="BB95" s="33">
        <f>[2]卡牌消耗!AD95</f>
        <v>0</v>
      </c>
      <c r="BC95" s="33">
        <f>[2]卡牌消耗!AE95</f>
        <v>0</v>
      </c>
      <c r="BD95" s="33">
        <f>[2]卡牌消耗!AF95</f>
        <v>10</v>
      </c>
      <c r="BE95" s="33">
        <f>[2]卡牌消耗!AG95</f>
        <v>2</v>
      </c>
      <c r="BF95" s="33">
        <f>[2]卡牌消耗!AH95</f>
        <v>21500</v>
      </c>
      <c r="CL95" s="34">
        <v>91</v>
      </c>
      <c r="CM95" s="34">
        <v>2</v>
      </c>
      <c r="CN95" s="13">
        <f>[2]卡牌消耗!DA95</f>
        <v>27850</v>
      </c>
      <c r="CO95" s="13">
        <f t="shared" si="16"/>
        <v>11140</v>
      </c>
      <c r="DH95" s="33">
        <v>91</v>
      </c>
      <c r="DI95" s="33">
        <f>[2]装备!AM96*8</f>
        <v>22680</v>
      </c>
      <c r="DJ95" s="33">
        <f>[2]装备!AN96*8</f>
        <v>36280</v>
      </c>
      <c r="DK95" s="33">
        <f>[2]装备!AO96*8</f>
        <v>45360</v>
      </c>
      <c r="DL95" s="33">
        <f>[2]装备!AP96*8</f>
        <v>54440</v>
      </c>
      <c r="DO95" s="13">
        <v>91</v>
      </c>
      <c r="DP95" s="13">
        <v>1</v>
      </c>
      <c r="DQ95" s="13">
        <f t="shared" si="17"/>
        <v>22680</v>
      </c>
    </row>
    <row r="96" spans="10:121" ht="16.5" x14ac:dyDescent="0.2">
      <c r="AW96" s="33">
        <v>3</v>
      </c>
      <c r="AX96" s="33">
        <v>40</v>
      </c>
      <c r="AY96" s="34">
        <f>INDEX($CF$5:$CF$56,数据母表!AX96)</f>
        <v>17</v>
      </c>
      <c r="AZ96" s="33">
        <f>[2]卡牌消耗!AB96</f>
        <v>0</v>
      </c>
      <c r="BA96" s="33">
        <f>[2]卡牌消耗!AC96</f>
        <v>0</v>
      </c>
      <c r="BB96" s="33">
        <f>[2]卡牌消耗!AD96</f>
        <v>0</v>
      </c>
      <c r="BC96" s="33">
        <f>[2]卡牌消耗!AE96</f>
        <v>0</v>
      </c>
      <c r="BD96" s="33">
        <f>[2]卡牌消耗!AF96</f>
        <v>10</v>
      </c>
      <c r="BE96" s="33">
        <f>[2]卡牌消耗!AG96</f>
        <v>2</v>
      </c>
      <c r="BF96" s="33">
        <f>[2]卡牌消耗!AH96</f>
        <v>21500</v>
      </c>
      <c r="CL96" s="34">
        <v>92</v>
      </c>
      <c r="CM96" s="34">
        <v>2</v>
      </c>
      <c r="CN96" s="13">
        <f>[2]卡牌消耗!DA96</f>
        <v>29150</v>
      </c>
      <c r="CO96" s="13">
        <f t="shared" si="16"/>
        <v>11660</v>
      </c>
      <c r="DH96" s="33">
        <v>92</v>
      </c>
      <c r="DI96" s="33">
        <f>[2]装备!AM97*8</f>
        <v>23720</v>
      </c>
      <c r="DJ96" s="33">
        <f>[2]装备!AN97*8</f>
        <v>37920</v>
      </c>
      <c r="DK96" s="33">
        <f>[2]装备!AO97*8</f>
        <v>47400</v>
      </c>
      <c r="DL96" s="33">
        <f>[2]装备!AP97*8</f>
        <v>56880</v>
      </c>
      <c r="DO96" s="13">
        <v>92</v>
      </c>
      <c r="DP96" s="13">
        <v>1</v>
      </c>
      <c r="DQ96" s="13">
        <f t="shared" si="17"/>
        <v>23720</v>
      </c>
    </row>
    <row r="97" spans="49:121" ht="16.5" x14ac:dyDescent="0.2">
      <c r="AW97" s="33">
        <v>3</v>
      </c>
      <c r="AX97" s="33">
        <v>41</v>
      </c>
      <c r="AY97" s="34">
        <f>INDEX($CF$5:$CF$56,数据母表!AX97)</f>
        <v>17</v>
      </c>
      <c r="AZ97" s="33">
        <f>[2]卡牌消耗!AB97</f>
        <v>0</v>
      </c>
      <c r="BA97" s="33">
        <f>[2]卡牌消耗!AC97</f>
        <v>0</v>
      </c>
      <c r="BB97" s="33">
        <f>[2]卡牌消耗!AD97</f>
        <v>0</v>
      </c>
      <c r="BC97" s="33">
        <f>[2]卡牌消耗!AE97</f>
        <v>0</v>
      </c>
      <c r="BD97" s="33">
        <f>[2]卡牌消耗!AF97</f>
        <v>10</v>
      </c>
      <c r="BE97" s="33">
        <f>[2]卡牌消耗!AG97</f>
        <v>2</v>
      </c>
      <c r="BF97" s="33">
        <f>[2]卡牌消耗!AH97</f>
        <v>29550</v>
      </c>
      <c r="CL97" s="34">
        <v>93</v>
      </c>
      <c r="CM97" s="34">
        <v>2</v>
      </c>
      <c r="CN97" s="13">
        <f>[2]卡牌消耗!DA97</f>
        <v>30500</v>
      </c>
      <c r="CO97" s="13">
        <f t="shared" si="16"/>
        <v>12200</v>
      </c>
      <c r="DH97" s="33">
        <v>93</v>
      </c>
      <c r="DI97" s="33">
        <f>[2]装备!AM98*8</f>
        <v>24720</v>
      </c>
      <c r="DJ97" s="33">
        <f>[2]装备!AN98*8</f>
        <v>39560</v>
      </c>
      <c r="DK97" s="33">
        <f>[2]装备!AO98*8</f>
        <v>49480</v>
      </c>
      <c r="DL97" s="33">
        <f>[2]装备!AP98*8</f>
        <v>59360</v>
      </c>
      <c r="DO97" s="13">
        <v>93</v>
      </c>
      <c r="DP97" s="13">
        <v>1</v>
      </c>
      <c r="DQ97" s="13">
        <f t="shared" si="17"/>
        <v>24720</v>
      </c>
    </row>
    <row r="98" spans="49:121" ht="16.5" x14ac:dyDescent="0.2">
      <c r="AW98" s="33">
        <v>3</v>
      </c>
      <c r="AX98" s="33">
        <v>42</v>
      </c>
      <c r="AY98" s="34">
        <f>INDEX($CF$5:$CF$56,数据母表!AX98)</f>
        <v>17</v>
      </c>
      <c r="AZ98" s="33">
        <f>[2]卡牌消耗!AB98</f>
        <v>0</v>
      </c>
      <c r="BA98" s="33">
        <f>[2]卡牌消耗!AC98</f>
        <v>0</v>
      </c>
      <c r="BB98" s="33">
        <f>[2]卡牌消耗!AD98</f>
        <v>0</v>
      </c>
      <c r="BC98" s="33">
        <f>[2]卡牌消耗!AE98</f>
        <v>0</v>
      </c>
      <c r="BD98" s="33">
        <f>[2]卡牌消耗!AF98</f>
        <v>10</v>
      </c>
      <c r="BE98" s="33">
        <f>[2]卡牌消耗!AG98</f>
        <v>2</v>
      </c>
      <c r="BF98" s="33">
        <f>[2]卡牌消耗!AH98</f>
        <v>29550</v>
      </c>
      <c r="CL98" s="34">
        <v>94</v>
      </c>
      <c r="CM98" s="34">
        <v>2</v>
      </c>
      <c r="CN98" s="13">
        <f>[2]卡牌消耗!DA98</f>
        <v>31800</v>
      </c>
      <c r="CO98" s="13">
        <f t="shared" si="16"/>
        <v>12720</v>
      </c>
      <c r="DH98" s="33">
        <v>94</v>
      </c>
      <c r="DI98" s="33">
        <f>[2]装备!AM99*8</f>
        <v>25760</v>
      </c>
      <c r="DJ98" s="33">
        <f>[2]装备!AN99*8</f>
        <v>41200</v>
      </c>
      <c r="DK98" s="33">
        <f>[2]装备!AO99*8</f>
        <v>51520</v>
      </c>
      <c r="DL98" s="33">
        <f>[2]装备!AP99*8</f>
        <v>61800</v>
      </c>
      <c r="DO98" s="13">
        <v>94</v>
      </c>
      <c r="DP98" s="13">
        <v>1</v>
      </c>
      <c r="DQ98" s="13">
        <f t="shared" si="17"/>
        <v>25760</v>
      </c>
    </row>
    <row r="99" spans="49:121" ht="16.5" x14ac:dyDescent="0.2">
      <c r="AW99" s="33">
        <v>3</v>
      </c>
      <c r="AX99" s="33">
        <v>43</v>
      </c>
      <c r="AY99" s="34">
        <f>INDEX($CF$5:$CF$56,数据母表!AX99)</f>
        <v>18</v>
      </c>
      <c r="AZ99" s="33">
        <f>[2]卡牌消耗!AB99</f>
        <v>0</v>
      </c>
      <c r="BA99" s="33">
        <f>[2]卡牌消耗!AC99</f>
        <v>0</v>
      </c>
      <c r="BB99" s="33">
        <f>[2]卡牌消耗!AD99</f>
        <v>0</v>
      </c>
      <c r="BC99" s="33">
        <f>[2]卡牌消耗!AE99</f>
        <v>0</v>
      </c>
      <c r="BD99" s="33">
        <f>[2]卡牌消耗!AF99</f>
        <v>10</v>
      </c>
      <c r="BE99" s="33">
        <f>[2]卡牌消耗!AG99</f>
        <v>2</v>
      </c>
      <c r="BF99" s="33">
        <f>[2]卡牌消耗!AH99</f>
        <v>29550</v>
      </c>
      <c r="CL99" s="34">
        <v>95</v>
      </c>
      <c r="CM99" s="34">
        <v>2</v>
      </c>
      <c r="CN99" s="13">
        <f>[2]卡牌消耗!DA99</f>
        <v>29500</v>
      </c>
      <c r="CO99" s="13">
        <f t="shared" si="16"/>
        <v>11800</v>
      </c>
      <c r="DH99" s="33">
        <v>95</v>
      </c>
      <c r="DI99" s="33">
        <f>[2]装备!AM100*8</f>
        <v>26760</v>
      </c>
      <c r="DJ99" s="33">
        <f>[2]装备!AN100*8</f>
        <v>42840</v>
      </c>
      <c r="DK99" s="33">
        <f>[2]装备!AO100*8</f>
        <v>53560</v>
      </c>
      <c r="DL99" s="33">
        <f>[2]装备!AP100*8</f>
        <v>64280</v>
      </c>
      <c r="DO99" s="13">
        <v>95</v>
      </c>
      <c r="DP99" s="13">
        <v>1</v>
      </c>
      <c r="DQ99" s="13">
        <f t="shared" si="17"/>
        <v>26760</v>
      </c>
    </row>
    <row r="100" spans="49:121" ht="16.5" x14ac:dyDescent="0.2">
      <c r="AW100" s="33">
        <v>3</v>
      </c>
      <c r="AX100" s="33">
        <v>44</v>
      </c>
      <c r="AY100" s="34">
        <f>INDEX($CF$5:$CF$56,数据母表!AX100)</f>
        <v>18</v>
      </c>
      <c r="AZ100" s="33">
        <f>[2]卡牌消耗!AB100</f>
        <v>0</v>
      </c>
      <c r="BA100" s="33">
        <f>[2]卡牌消耗!AC100</f>
        <v>0</v>
      </c>
      <c r="BB100" s="33">
        <f>[2]卡牌消耗!AD100</f>
        <v>0</v>
      </c>
      <c r="BC100" s="33">
        <f>[2]卡牌消耗!AE100</f>
        <v>0</v>
      </c>
      <c r="BD100" s="33">
        <f>[2]卡牌消耗!AF100</f>
        <v>10</v>
      </c>
      <c r="BE100" s="33">
        <f>[2]卡牌消耗!AG100</f>
        <v>2</v>
      </c>
      <c r="BF100" s="33">
        <f>[2]卡牌消耗!AH100</f>
        <v>37600</v>
      </c>
      <c r="CL100" s="34">
        <v>96</v>
      </c>
      <c r="CM100" s="34">
        <v>2</v>
      </c>
      <c r="CN100" s="13">
        <f>[2]卡牌消耗!DA100</f>
        <v>30950</v>
      </c>
      <c r="CO100" s="13">
        <f t="shared" si="16"/>
        <v>12380</v>
      </c>
      <c r="DH100" s="33">
        <v>96</v>
      </c>
      <c r="DI100" s="33">
        <f>[2]装备!AM101*8</f>
        <v>27800</v>
      </c>
      <c r="DJ100" s="33">
        <f>[2]装备!AN101*8</f>
        <v>44480</v>
      </c>
      <c r="DK100" s="33">
        <f>[2]装备!AO101*8</f>
        <v>55600</v>
      </c>
      <c r="DL100" s="33">
        <f>[2]装备!AP101*8</f>
        <v>66720</v>
      </c>
      <c r="DO100" s="13">
        <v>96</v>
      </c>
      <c r="DP100" s="13">
        <v>1</v>
      </c>
      <c r="DQ100" s="13">
        <f t="shared" si="17"/>
        <v>27800</v>
      </c>
    </row>
    <row r="101" spans="49:121" ht="16.5" x14ac:dyDescent="0.2">
      <c r="AW101" s="33">
        <v>3</v>
      </c>
      <c r="AX101" s="33">
        <v>45</v>
      </c>
      <c r="AY101" s="34">
        <f>INDEX($CF$5:$CF$56,数据母表!AX101)</f>
        <v>18</v>
      </c>
      <c r="AZ101" s="33">
        <f>[2]卡牌消耗!AB101</f>
        <v>0</v>
      </c>
      <c r="BA101" s="33">
        <f>[2]卡牌消耗!AC101</f>
        <v>0</v>
      </c>
      <c r="BB101" s="33">
        <f>[2]卡牌消耗!AD101</f>
        <v>0</v>
      </c>
      <c r="BC101" s="33">
        <f>[2]卡牌消耗!AE101</f>
        <v>0</v>
      </c>
      <c r="BD101" s="33">
        <f>[2]卡牌消耗!AF101</f>
        <v>10</v>
      </c>
      <c r="BE101" s="33">
        <f>[2]卡牌消耗!AG101</f>
        <v>2</v>
      </c>
      <c r="BF101" s="33">
        <f>[2]卡牌消耗!AH101</f>
        <v>37600</v>
      </c>
      <c r="CL101" s="34">
        <v>97</v>
      </c>
      <c r="CM101" s="34">
        <v>2</v>
      </c>
      <c r="CN101" s="13">
        <f>[2]卡牌消耗!DA101</f>
        <v>32450</v>
      </c>
      <c r="CO101" s="13">
        <f t="shared" si="16"/>
        <v>12980</v>
      </c>
      <c r="DH101" s="33">
        <v>97</v>
      </c>
      <c r="DI101" s="33">
        <f>[2]装备!AM102*8</f>
        <v>28840</v>
      </c>
      <c r="DJ101" s="33">
        <f>[2]装备!AN102*8</f>
        <v>46120</v>
      </c>
      <c r="DK101" s="33">
        <f>[2]装备!AO102*8</f>
        <v>57640</v>
      </c>
      <c r="DL101" s="33">
        <f>[2]装备!AP102*8</f>
        <v>69160</v>
      </c>
      <c r="DO101" s="13">
        <v>97</v>
      </c>
      <c r="DP101" s="13">
        <v>1</v>
      </c>
      <c r="DQ101" s="13">
        <f t="shared" si="17"/>
        <v>28840</v>
      </c>
    </row>
    <row r="102" spans="49:121" ht="16.5" x14ac:dyDescent="0.2">
      <c r="AW102" s="33">
        <v>3</v>
      </c>
      <c r="AX102" s="33">
        <v>46</v>
      </c>
      <c r="AY102" s="34">
        <f>INDEX($CF$5:$CF$56,数据母表!AX102)</f>
        <v>19</v>
      </c>
      <c r="AZ102" s="33">
        <f>[2]卡牌消耗!AB102</f>
        <v>0</v>
      </c>
      <c r="BA102" s="33">
        <f>[2]卡牌消耗!AC102</f>
        <v>0</v>
      </c>
      <c r="BB102" s="33">
        <f>[2]卡牌消耗!AD102</f>
        <v>0</v>
      </c>
      <c r="BC102" s="33">
        <f>[2]卡牌消耗!AE102</f>
        <v>0</v>
      </c>
      <c r="BD102" s="33">
        <f>[2]卡牌消耗!AF102</f>
        <v>10</v>
      </c>
      <c r="BE102" s="33">
        <f>[2]卡牌消耗!AG102</f>
        <v>2</v>
      </c>
      <c r="BF102" s="33">
        <f>[2]卡牌消耗!AH102</f>
        <v>40300</v>
      </c>
      <c r="CL102" s="34">
        <v>98</v>
      </c>
      <c r="CM102" s="34">
        <v>2</v>
      </c>
      <c r="CN102" s="13">
        <f>[2]卡牌消耗!DA102</f>
        <v>33900</v>
      </c>
      <c r="CO102" s="13">
        <f t="shared" si="16"/>
        <v>13560</v>
      </c>
      <c r="DH102" s="33">
        <v>98</v>
      </c>
      <c r="DI102" s="33">
        <f>[2]装备!AM103*8</f>
        <v>29840</v>
      </c>
      <c r="DJ102" s="33">
        <f>[2]装备!AN103*8</f>
        <v>47760</v>
      </c>
      <c r="DK102" s="33">
        <f>[2]装备!AO103*8</f>
        <v>59680</v>
      </c>
      <c r="DL102" s="33">
        <f>[2]装备!AP103*8</f>
        <v>71640</v>
      </c>
      <c r="DO102" s="13">
        <v>98</v>
      </c>
      <c r="DP102" s="13">
        <v>1</v>
      </c>
      <c r="DQ102" s="13">
        <f t="shared" si="17"/>
        <v>29840</v>
      </c>
    </row>
    <row r="103" spans="49:121" ht="16.5" x14ac:dyDescent="0.2">
      <c r="AW103" s="33">
        <v>3</v>
      </c>
      <c r="AX103" s="33">
        <v>47</v>
      </c>
      <c r="AY103" s="34">
        <f>INDEX($CF$5:$CF$56,数据母表!AX103)</f>
        <v>19</v>
      </c>
      <c r="AZ103" s="33">
        <f>[2]卡牌消耗!AB103</f>
        <v>0</v>
      </c>
      <c r="BA103" s="33">
        <f>[2]卡牌消耗!AC103</f>
        <v>0</v>
      </c>
      <c r="BB103" s="33">
        <f>[2]卡牌消耗!AD103</f>
        <v>0</v>
      </c>
      <c r="BC103" s="33">
        <f>[2]卡牌消耗!AE103</f>
        <v>0</v>
      </c>
      <c r="BD103" s="33">
        <f>[2]卡牌消耗!AF103</f>
        <v>10</v>
      </c>
      <c r="BE103" s="33">
        <f>[2]卡牌消耗!AG103</f>
        <v>2</v>
      </c>
      <c r="BF103" s="33">
        <f>[2]卡牌消耗!AH103</f>
        <v>195400</v>
      </c>
      <c r="CL103" s="34">
        <v>99</v>
      </c>
      <c r="CM103" s="34">
        <v>2</v>
      </c>
      <c r="CN103" s="13">
        <f>[2]卡牌消耗!DA103</f>
        <v>35400</v>
      </c>
      <c r="CO103" s="13">
        <f t="shared" si="16"/>
        <v>14160</v>
      </c>
      <c r="DH103" s="33">
        <v>99</v>
      </c>
      <c r="DI103" s="33">
        <f>[2]装备!AM104*8</f>
        <v>30880</v>
      </c>
      <c r="DJ103" s="33">
        <f>[2]装备!AN104*8</f>
        <v>49400</v>
      </c>
      <c r="DK103" s="33">
        <f>[2]装备!AO104*8</f>
        <v>61760</v>
      </c>
      <c r="DL103" s="33">
        <f>[2]装备!AP104*8</f>
        <v>74080</v>
      </c>
      <c r="DO103" s="13">
        <v>99</v>
      </c>
      <c r="DP103" s="13">
        <v>1</v>
      </c>
      <c r="DQ103" s="13">
        <f t="shared" si="17"/>
        <v>30880</v>
      </c>
    </row>
    <row r="104" spans="49:121" ht="16.5" x14ac:dyDescent="0.2">
      <c r="AW104" s="33">
        <v>3</v>
      </c>
      <c r="AX104" s="33">
        <v>48</v>
      </c>
      <c r="AY104" s="34">
        <f>INDEX($CF$5:$CF$56,数据母表!AX104)</f>
        <v>19</v>
      </c>
      <c r="AZ104" s="33">
        <f>[2]卡牌消耗!AB104</f>
        <v>0</v>
      </c>
      <c r="BA104" s="33">
        <f>[2]卡牌消耗!AC104</f>
        <v>0</v>
      </c>
      <c r="BB104" s="33">
        <f>[2]卡牌消耗!AD104</f>
        <v>0</v>
      </c>
      <c r="BC104" s="33">
        <f>[2]卡牌消耗!AE104</f>
        <v>0</v>
      </c>
      <c r="BD104" s="33">
        <f>[2]卡牌消耗!AF104</f>
        <v>10</v>
      </c>
      <c r="BE104" s="33">
        <f>[2]卡牌消耗!AG104</f>
        <v>2</v>
      </c>
      <c r="BF104" s="33">
        <f>[2]卡牌消耗!AH104</f>
        <v>195400</v>
      </c>
      <c r="CL104" s="34">
        <v>100</v>
      </c>
      <c r="CM104" s="34">
        <v>2</v>
      </c>
      <c r="CN104" s="13">
        <f>[2]卡牌消耗!DA104</f>
        <v>32850</v>
      </c>
      <c r="CO104" s="13">
        <f t="shared" si="16"/>
        <v>13140</v>
      </c>
      <c r="DH104" s="33">
        <v>100</v>
      </c>
      <c r="DI104" s="33">
        <f>[2]装备!AM105*8</f>
        <v>31880</v>
      </c>
      <c r="DJ104" s="33">
        <f>[2]装备!AN105*8</f>
        <v>51040</v>
      </c>
      <c r="DK104" s="33">
        <f>[2]装备!AO105*8</f>
        <v>63800</v>
      </c>
      <c r="DL104" s="33">
        <f>[2]装备!AP105*8</f>
        <v>76560</v>
      </c>
      <c r="DO104" s="13">
        <v>100</v>
      </c>
      <c r="DP104" s="13">
        <v>1</v>
      </c>
      <c r="DQ104" s="13">
        <f t="shared" si="17"/>
        <v>31880</v>
      </c>
    </row>
    <row r="105" spans="49:121" ht="16.5" x14ac:dyDescent="0.2">
      <c r="AW105" s="33">
        <v>3</v>
      </c>
      <c r="AX105" s="33">
        <v>49</v>
      </c>
      <c r="AY105" s="34">
        <f>INDEX($CF$5:$CF$56,数据母表!AX105)</f>
        <v>20</v>
      </c>
      <c r="AZ105" s="33">
        <f>[2]卡牌消耗!AB105</f>
        <v>0</v>
      </c>
      <c r="BA105" s="33">
        <f>[2]卡牌消耗!AC105</f>
        <v>0</v>
      </c>
      <c r="BB105" s="33">
        <f>[2]卡牌消耗!AD105</f>
        <v>0</v>
      </c>
      <c r="BC105" s="33">
        <f>[2]卡牌消耗!AE105</f>
        <v>0</v>
      </c>
      <c r="BD105" s="33">
        <f>[2]卡牌消耗!AF105</f>
        <v>15</v>
      </c>
      <c r="BE105" s="33">
        <f>[2]卡牌消耗!AG105</f>
        <v>2</v>
      </c>
      <c r="BF105" s="33">
        <f>[2]卡牌消耗!AH105</f>
        <v>195400</v>
      </c>
      <c r="CL105" s="34">
        <v>101</v>
      </c>
      <c r="CM105" s="34">
        <v>2</v>
      </c>
      <c r="CN105" s="13">
        <f>[2]卡牌消耗!DA105</f>
        <v>34500</v>
      </c>
      <c r="CO105" s="13">
        <f t="shared" si="16"/>
        <v>13800</v>
      </c>
      <c r="DH105" s="33">
        <v>101</v>
      </c>
      <c r="DI105" s="33">
        <f>[2]装备!AM106*8</f>
        <v>32920</v>
      </c>
      <c r="DJ105" s="33">
        <f>[2]装备!AN106*8</f>
        <v>52680</v>
      </c>
      <c r="DK105" s="33">
        <f>[2]装备!AO106*8</f>
        <v>65840</v>
      </c>
      <c r="DL105" s="33">
        <f>[2]装备!AP106*8</f>
        <v>79000</v>
      </c>
      <c r="DO105" s="13">
        <v>101</v>
      </c>
      <c r="DP105" s="13">
        <v>1</v>
      </c>
      <c r="DQ105" s="13">
        <f t="shared" si="17"/>
        <v>32920</v>
      </c>
    </row>
    <row r="106" spans="49:121" ht="16.5" x14ac:dyDescent="0.2">
      <c r="AW106" s="33">
        <v>3</v>
      </c>
      <c r="AX106" s="33">
        <v>50</v>
      </c>
      <c r="AY106" s="34">
        <f>INDEX($CF$5:$CF$56,数据母表!AX106)</f>
        <v>20</v>
      </c>
      <c r="AZ106" s="33">
        <f>[2]卡牌消耗!AB106</f>
        <v>0</v>
      </c>
      <c r="BA106" s="33">
        <f>[2]卡牌消耗!AC106</f>
        <v>0</v>
      </c>
      <c r="BB106" s="33">
        <f>[2]卡牌消耗!AD106</f>
        <v>0</v>
      </c>
      <c r="BC106" s="33">
        <f>[2]卡牌消耗!AE106</f>
        <v>0</v>
      </c>
      <c r="BD106" s="33">
        <f>[2]卡牌消耗!AF106</f>
        <v>15</v>
      </c>
      <c r="BE106" s="33">
        <f>[2]卡牌消耗!AG106</f>
        <v>2</v>
      </c>
      <c r="BF106" s="33">
        <f>[2]卡牌消耗!AH106</f>
        <v>325650</v>
      </c>
      <c r="CL106" s="34">
        <v>102</v>
      </c>
      <c r="CM106" s="34">
        <v>2</v>
      </c>
      <c r="CN106" s="13">
        <f>[2]卡牌消耗!DA106</f>
        <v>36150</v>
      </c>
      <c r="CO106" s="13">
        <f t="shared" si="16"/>
        <v>14460</v>
      </c>
      <c r="DH106" s="33">
        <v>102</v>
      </c>
      <c r="DI106" s="33">
        <f>[2]装备!AM107*8</f>
        <v>33960</v>
      </c>
      <c r="DJ106" s="33">
        <f>[2]装备!AN107*8</f>
        <v>54320</v>
      </c>
      <c r="DK106" s="33">
        <f>[2]装备!AO107*8</f>
        <v>67880</v>
      </c>
      <c r="DL106" s="33">
        <f>[2]装备!AP107*8</f>
        <v>81440</v>
      </c>
      <c r="DO106" s="13">
        <v>102</v>
      </c>
      <c r="DP106" s="13">
        <v>1</v>
      </c>
      <c r="DQ106" s="13">
        <f t="shared" si="17"/>
        <v>33960</v>
      </c>
    </row>
    <row r="107" spans="49:121" ht="16.5" x14ac:dyDescent="0.2">
      <c r="AW107" s="33">
        <v>3</v>
      </c>
      <c r="AX107" s="33">
        <v>51</v>
      </c>
      <c r="AY107" s="34">
        <f>INDEX($CF$5:$CF$56,数据母表!AX107)</f>
        <v>20</v>
      </c>
      <c r="AZ107" s="33">
        <f>[2]卡牌消耗!AB107</f>
        <v>0</v>
      </c>
      <c r="BA107" s="33">
        <f>[2]卡牌消耗!AC107</f>
        <v>0</v>
      </c>
      <c r="BB107" s="33">
        <f>[2]卡牌消耗!AD107</f>
        <v>0</v>
      </c>
      <c r="BC107" s="33">
        <f>[2]卡牌消耗!AE107</f>
        <v>0</v>
      </c>
      <c r="BD107" s="33">
        <f>[2]卡牌消耗!AF107</f>
        <v>15</v>
      </c>
      <c r="BE107" s="33">
        <f>[2]卡牌消耗!AG107</f>
        <v>2</v>
      </c>
      <c r="BF107" s="33">
        <f>[2]卡牌消耗!AH107</f>
        <v>358200</v>
      </c>
      <c r="CL107" s="34">
        <v>103</v>
      </c>
      <c r="CM107" s="34">
        <v>2</v>
      </c>
      <c r="CN107" s="13">
        <f>[2]卡牌消耗!DA107</f>
        <v>37800</v>
      </c>
      <c r="CO107" s="13">
        <f t="shared" si="16"/>
        <v>15120</v>
      </c>
      <c r="DH107" s="33">
        <v>103</v>
      </c>
      <c r="DI107" s="33">
        <f>[2]装备!AM108*8</f>
        <v>34960</v>
      </c>
      <c r="DJ107" s="33">
        <f>[2]装备!AN108*8</f>
        <v>55960</v>
      </c>
      <c r="DK107" s="33">
        <f>[2]装备!AO108*8</f>
        <v>69920</v>
      </c>
      <c r="DL107" s="33">
        <f>[2]装备!AP108*8</f>
        <v>83920</v>
      </c>
      <c r="DO107" s="13">
        <v>103</v>
      </c>
      <c r="DP107" s="13">
        <v>1</v>
      </c>
      <c r="DQ107" s="13">
        <f t="shared" si="17"/>
        <v>34960</v>
      </c>
    </row>
    <row r="108" spans="49:121" ht="16.5" x14ac:dyDescent="0.2">
      <c r="AW108" s="33">
        <v>3</v>
      </c>
      <c r="AX108" s="33">
        <v>52</v>
      </c>
      <c r="AY108" s="34">
        <f>INDEX($CF$5:$CF$56,数据母表!AX108)</f>
        <v>20</v>
      </c>
      <c r="AZ108" s="33">
        <f>[2]卡牌消耗!AB108</f>
        <v>0</v>
      </c>
      <c r="BA108" s="33">
        <f>[2]卡牌消耗!AC108</f>
        <v>0</v>
      </c>
      <c r="BB108" s="33">
        <f>[2]卡牌消耗!AD108</f>
        <v>0</v>
      </c>
      <c r="BC108" s="33">
        <f>[2]卡牌消耗!AE108</f>
        <v>0</v>
      </c>
      <c r="BD108" s="33">
        <f>[2]卡牌消耗!AF108</f>
        <v>15</v>
      </c>
      <c r="BE108" s="33">
        <f>[2]卡牌消耗!AG108</f>
        <v>2</v>
      </c>
      <c r="BF108" s="33">
        <f>[2]卡牌消耗!AH108</f>
        <v>358200</v>
      </c>
      <c r="CL108" s="34">
        <v>104</v>
      </c>
      <c r="CM108" s="34">
        <v>2</v>
      </c>
      <c r="CN108" s="13">
        <f>[2]卡牌消耗!DA108</f>
        <v>39450</v>
      </c>
      <c r="CO108" s="13">
        <f t="shared" si="16"/>
        <v>15780</v>
      </c>
      <c r="DH108" s="33">
        <v>104</v>
      </c>
      <c r="DI108" s="33">
        <f>[2]装备!AM109*8</f>
        <v>36000</v>
      </c>
      <c r="DJ108" s="33">
        <f>[2]装备!AN109*8</f>
        <v>57600</v>
      </c>
      <c r="DK108" s="33">
        <f>[2]装备!AO109*8</f>
        <v>71960</v>
      </c>
      <c r="DL108" s="33">
        <f>[2]装备!AP109*8</f>
        <v>86360</v>
      </c>
      <c r="DO108" s="13">
        <v>104</v>
      </c>
      <c r="DP108" s="13">
        <v>1</v>
      </c>
      <c r="DQ108" s="13">
        <f t="shared" si="17"/>
        <v>36000</v>
      </c>
    </row>
    <row r="109" spans="49:121" ht="16.5" x14ac:dyDescent="0.2">
      <c r="AW109" s="33">
        <v>4</v>
      </c>
      <c r="AX109" s="33">
        <v>1</v>
      </c>
      <c r="AY109" s="34">
        <f>INDEX($CF$5:$CF$56,数据母表!AX109)</f>
        <v>1</v>
      </c>
      <c r="AZ109" s="33">
        <f>[2]卡牌消耗!AB109</f>
        <v>30</v>
      </c>
      <c r="BA109" s="33">
        <f>[2]卡牌消耗!AC109</f>
        <v>0</v>
      </c>
      <c r="BB109" s="33">
        <f>[2]卡牌消耗!AD109</f>
        <v>0</v>
      </c>
      <c r="BC109" s="33">
        <f>[2]卡牌消耗!AE109</f>
        <v>0</v>
      </c>
      <c r="BD109" s="33">
        <f>[2]卡牌消耗!AF109</f>
        <v>0</v>
      </c>
      <c r="BE109" s="33">
        <f>[2]卡牌消耗!AG109</f>
        <v>0</v>
      </c>
      <c r="BF109" s="33">
        <f>[2]卡牌消耗!AH109</f>
        <v>1300</v>
      </c>
      <c r="CL109" s="34">
        <v>105</v>
      </c>
      <c r="CM109" s="34">
        <v>2</v>
      </c>
      <c r="CN109" s="13">
        <f>[2]卡牌消耗!DA109</f>
        <v>35550</v>
      </c>
      <c r="CO109" s="13">
        <f t="shared" si="16"/>
        <v>14220</v>
      </c>
      <c r="DH109" s="33">
        <v>105</v>
      </c>
      <c r="DI109" s="33">
        <f>[2]装备!AM110*8</f>
        <v>37000</v>
      </c>
      <c r="DJ109" s="33">
        <f>[2]装备!AN110*8</f>
        <v>59200</v>
      </c>
      <c r="DK109" s="33">
        <f>[2]装备!AO110*8</f>
        <v>74040</v>
      </c>
      <c r="DL109" s="33">
        <f>[2]装备!AP110*8</f>
        <v>88840</v>
      </c>
      <c r="DO109" s="13">
        <v>105</v>
      </c>
      <c r="DP109" s="13">
        <v>1</v>
      </c>
      <c r="DQ109" s="13">
        <f t="shared" si="17"/>
        <v>37000</v>
      </c>
    </row>
    <row r="110" spans="49:121" ht="16.5" x14ac:dyDescent="0.2">
      <c r="AW110" s="33">
        <v>4</v>
      </c>
      <c r="AX110" s="33">
        <v>2</v>
      </c>
      <c r="AY110" s="34">
        <f>INDEX($CF$5:$CF$56,数据母表!AX110)</f>
        <v>2</v>
      </c>
      <c r="AZ110" s="33">
        <f>[2]卡牌消耗!AB110</f>
        <v>105</v>
      </c>
      <c r="BA110" s="33">
        <f>[2]卡牌消耗!AC110</f>
        <v>0</v>
      </c>
      <c r="BB110" s="33">
        <f>[2]卡牌消耗!AD110</f>
        <v>0</v>
      </c>
      <c r="BC110" s="33">
        <f>[2]卡牌消耗!AE110</f>
        <v>0</v>
      </c>
      <c r="BD110" s="33">
        <f>[2]卡牌消耗!AF110</f>
        <v>0</v>
      </c>
      <c r="BE110" s="33">
        <f>[2]卡牌消耗!AG110</f>
        <v>0</v>
      </c>
      <c r="BF110" s="33">
        <f>[2]卡牌消耗!AH110</f>
        <v>1550</v>
      </c>
      <c r="CL110" s="34">
        <v>106</v>
      </c>
      <c r="CM110" s="34">
        <v>2</v>
      </c>
      <c r="CN110" s="13">
        <f>[2]卡牌消耗!DA110</f>
        <v>37350</v>
      </c>
      <c r="CO110" s="13">
        <f t="shared" si="16"/>
        <v>14940</v>
      </c>
      <c r="DH110" s="33">
        <v>106</v>
      </c>
      <c r="DI110" s="33">
        <f>[2]装备!AM111*8</f>
        <v>38040</v>
      </c>
      <c r="DJ110" s="33">
        <f>[2]装备!AN111*8</f>
        <v>60840</v>
      </c>
      <c r="DK110" s="33">
        <f>[2]装备!AO111*8</f>
        <v>76080</v>
      </c>
      <c r="DL110" s="33">
        <f>[2]装备!AP111*8</f>
        <v>91280</v>
      </c>
      <c r="DO110" s="13">
        <v>106</v>
      </c>
      <c r="DP110" s="13">
        <v>1</v>
      </c>
      <c r="DQ110" s="13">
        <f t="shared" si="17"/>
        <v>38040</v>
      </c>
    </row>
    <row r="111" spans="49:121" ht="16.5" x14ac:dyDescent="0.2">
      <c r="AW111" s="33">
        <v>4</v>
      </c>
      <c r="AX111" s="33">
        <v>3</v>
      </c>
      <c r="AY111" s="34">
        <f>INDEX($CF$5:$CF$56,数据母表!AX111)</f>
        <v>2</v>
      </c>
      <c r="AZ111" s="33">
        <f>[2]卡牌消耗!AB111</f>
        <v>125</v>
      </c>
      <c r="BA111" s="33">
        <f>[2]卡牌消耗!AC111</f>
        <v>0</v>
      </c>
      <c r="BB111" s="33">
        <f>[2]卡牌消耗!AD111</f>
        <v>0</v>
      </c>
      <c r="BC111" s="33">
        <f>[2]卡牌消耗!AE111</f>
        <v>0</v>
      </c>
      <c r="BD111" s="33">
        <f>[2]卡牌消耗!AF111</f>
        <v>0</v>
      </c>
      <c r="BE111" s="33">
        <f>[2]卡牌消耗!AG111</f>
        <v>0</v>
      </c>
      <c r="BF111" s="33">
        <f>[2]卡牌消耗!AH111</f>
        <v>1550</v>
      </c>
      <c r="CL111" s="34">
        <v>107</v>
      </c>
      <c r="CM111" s="34">
        <v>2</v>
      </c>
      <c r="CN111" s="13">
        <f>[2]卡牌消耗!DA111</f>
        <v>39100</v>
      </c>
      <c r="CO111" s="13">
        <f t="shared" si="16"/>
        <v>15640</v>
      </c>
      <c r="DH111" s="33">
        <v>107</v>
      </c>
      <c r="DI111" s="33">
        <f>[2]装备!AM112*8</f>
        <v>39040</v>
      </c>
      <c r="DJ111" s="33">
        <f>[2]装备!AN112*8</f>
        <v>62480</v>
      </c>
      <c r="DK111" s="33">
        <f>[2]装备!AO112*8</f>
        <v>78120</v>
      </c>
      <c r="DL111" s="33">
        <f>[2]装备!AP112*8</f>
        <v>93720</v>
      </c>
      <c r="DO111" s="13">
        <v>107</v>
      </c>
      <c r="DP111" s="13">
        <v>1</v>
      </c>
      <c r="DQ111" s="13">
        <f t="shared" si="17"/>
        <v>39040</v>
      </c>
    </row>
    <row r="112" spans="49:121" ht="16.5" x14ac:dyDescent="0.2">
      <c r="AW112" s="33">
        <v>4</v>
      </c>
      <c r="AX112" s="33">
        <v>4</v>
      </c>
      <c r="AY112" s="34">
        <f>INDEX($CF$5:$CF$56,数据母表!AX112)</f>
        <v>3</v>
      </c>
      <c r="AZ112" s="33">
        <f>[2]卡牌消耗!AB112</f>
        <v>170</v>
      </c>
      <c r="BA112" s="33">
        <f>[2]卡牌消耗!AC112</f>
        <v>0</v>
      </c>
      <c r="BB112" s="33">
        <f>[2]卡牌消耗!AD112</f>
        <v>0</v>
      </c>
      <c r="BC112" s="33">
        <f>[2]卡牌消耗!AE112</f>
        <v>0</v>
      </c>
      <c r="BD112" s="33">
        <f>[2]卡牌消耗!AF112</f>
        <v>0</v>
      </c>
      <c r="BE112" s="33">
        <f>[2]卡牌消耗!AG112</f>
        <v>0</v>
      </c>
      <c r="BF112" s="33">
        <f>[2]卡牌消耗!AH112</f>
        <v>1550</v>
      </c>
      <c r="CL112" s="34">
        <v>108</v>
      </c>
      <c r="CM112" s="34">
        <v>2</v>
      </c>
      <c r="CN112" s="13">
        <f>[2]卡牌消耗!DA112</f>
        <v>40900</v>
      </c>
      <c r="CO112" s="13">
        <f t="shared" si="16"/>
        <v>16360</v>
      </c>
      <c r="DH112" s="33">
        <v>108</v>
      </c>
      <c r="DI112" s="33">
        <f>[2]装备!AM113*8</f>
        <v>40080</v>
      </c>
      <c r="DJ112" s="33">
        <f>[2]装备!AN113*8</f>
        <v>64120</v>
      </c>
      <c r="DK112" s="33">
        <f>[2]装备!AO113*8</f>
        <v>80160</v>
      </c>
      <c r="DL112" s="33">
        <f>[2]装备!AP113*8</f>
        <v>96200</v>
      </c>
      <c r="DO112" s="13">
        <v>108</v>
      </c>
      <c r="DP112" s="13">
        <v>1</v>
      </c>
      <c r="DQ112" s="13">
        <f t="shared" si="17"/>
        <v>40080</v>
      </c>
    </row>
    <row r="113" spans="49:121" ht="16.5" x14ac:dyDescent="0.2">
      <c r="AW113" s="33">
        <v>4</v>
      </c>
      <c r="AX113" s="33">
        <v>5</v>
      </c>
      <c r="AY113" s="34">
        <f>INDEX($CF$5:$CF$56,数据母表!AX113)</f>
        <v>3</v>
      </c>
      <c r="AZ113" s="33">
        <f>[2]卡牌消耗!AB113</f>
        <v>185</v>
      </c>
      <c r="BA113" s="33">
        <f>[2]卡牌消耗!AC113</f>
        <v>0</v>
      </c>
      <c r="BB113" s="33">
        <f>[2]卡牌消耗!AD113</f>
        <v>0</v>
      </c>
      <c r="BC113" s="33">
        <f>[2]卡牌消耗!AE113</f>
        <v>0</v>
      </c>
      <c r="BD113" s="33">
        <f>[2]卡牌消耗!AF113</f>
        <v>0</v>
      </c>
      <c r="BE113" s="33">
        <f>[2]卡牌消耗!AG113</f>
        <v>0</v>
      </c>
      <c r="BF113" s="33">
        <f>[2]卡牌消耗!AH113</f>
        <v>1550</v>
      </c>
      <c r="CL113" s="34">
        <v>109</v>
      </c>
      <c r="CM113" s="34">
        <v>2</v>
      </c>
      <c r="CN113" s="13">
        <f>[2]卡牌消耗!DA113</f>
        <v>42650</v>
      </c>
      <c r="CO113" s="13">
        <f t="shared" si="16"/>
        <v>17060</v>
      </c>
      <c r="DH113" s="33">
        <v>109</v>
      </c>
      <c r="DI113" s="33">
        <f>[2]装备!AM114*8</f>
        <v>41120</v>
      </c>
      <c r="DJ113" s="33">
        <f>[2]装备!AN114*8</f>
        <v>65760</v>
      </c>
      <c r="DK113" s="33">
        <f>[2]装备!AO114*8</f>
        <v>82200</v>
      </c>
      <c r="DL113" s="33">
        <f>[2]装备!AP114*8</f>
        <v>98640</v>
      </c>
      <c r="DO113" s="13">
        <v>109</v>
      </c>
      <c r="DP113" s="13">
        <v>1</v>
      </c>
      <c r="DQ113" s="13">
        <f t="shared" si="17"/>
        <v>41120</v>
      </c>
    </row>
    <row r="114" spans="49:121" ht="16.5" x14ac:dyDescent="0.2">
      <c r="AW114" s="33">
        <v>4</v>
      </c>
      <c r="AX114" s="33">
        <v>6</v>
      </c>
      <c r="AY114" s="34">
        <f>INDEX($CF$5:$CF$56,数据母表!AX114)</f>
        <v>4</v>
      </c>
      <c r="AZ114" s="33">
        <f>[2]卡牌消耗!AB114</f>
        <v>0</v>
      </c>
      <c r="BA114" s="33">
        <f>[2]卡牌消耗!AC114</f>
        <v>35</v>
      </c>
      <c r="BB114" s="33">
        <f>[2]卡牌消耗!AD114</f>
        <v>0</v>
      </c>
      <c r="BC114" s="33">
        <f>[2]卡牌消耗!AE114</f>
        <v>0</v>
      </c>
      <c r="BD114" s="33">
        <f>[2]卡牌消耗!AF114</f>
        <v>0</v>
      </c>
      <c r="BE114" s="33">
        <f>[2]卡牌消耗!AG114</f>
        <v>0</v>
      </c>
      <c r="BF114" s="33">
        <f>[2]卡牌消耗!AH114</f>
        <v>1900</v>
      </c>
      <c r="CL114" s="34">
        <v>110</v>
      </c>
      <c r="CM114" s="34">
        <v>2</v>
      </c>
      <c r="CN114" s="13">
        <f>[2]卡牌消耗!DA114</f>
        <v>39650</v>
      </c>
      <c r="CO114" s="13">
        <f t="shared" si="16"/>
        <v>15860</v>
      </c>
      <c r="DH114" s="33">
        <v>110</v>
      </c>
      <c r="DI114" s="33">
        <f>[2]装备!AM115*8</f>
        <v>42120</v>
      </c>
      <c r="DJ114" s="33">
        <f>[2]装备!AN115*8</f>
        <v>67400</v>
      </c>
      <c r="DK114" s="33">
        <f>[2]装备!AO115*8</f>
        <v>84240</v>
      </c>
      <c r="DL114" s="33">
        <f>[2]装备!AP115*8</f>
        <v>101120</v>
      </c>
      <c r="DO114" s="13">
        <v>110</v>
      </c>
      <c r="DP114" s="13">
        <v>1</v>
      </c>
      <c r="DQ114" s="13">
        <f t="shared" si="17"/>
        <v>42120</v>
      </c>
    </row>
    <row r="115" spans="49:121" ht="16.5" x14ac:dyDescent="0.2">
      <c r="AW115" s="33">
        <v>4</v>
      </c>
      <c r="AX115" s="33">
        <v>7</v>
      </c>
      <c r="AY115" s="34">
        <f>INDEX($CF$5:$CF$56,数据母表!AX115)</f>
        <v>4</v>
      </c>
      <c r="AZ115" s="33">
        <f>[2]卡牌消耗!AB115</f>
        <v>0</v>
      </c>
      <c r="BA115" s="33">
        <f>[2]卡牌消耗!AC115</f>
        <v>35</v>
      </c>
      <c r="BB115" s="33">
        <f>[2]卡牌消耗!AD115</f>
        <v>0</v>
      </c>
      <c r="BC115" s="33">
        <f>[2]卡牌消耗!AE115</f>
        <v>0</v>
      </c>
      <c r="BD115" s="33">
        <f>[2]卡牌消耗!AF115</f>
        <v>0</v>
      </c>
      <c r="BE115" s="33">
        <f>[2]卡牌消耗!AG115</f>
        <v>0</v>
      </c>
      <c r="BF115" s="33">
        <f>[2]卡牌消耗!AH115</f>
        <v>1900</v>
      </c>
      <c r="CL115" s="34">
        <v>111</v>
      </c>
      <c r="CM115" s="34">
        <v>2</v>
      </c>
      <c r="CN115" s="13">
        <f>[2]卡牌消耗!DA115</f>
        <v>41650</v>
      </c>
      <c r="CO115" s="13">
        <f t="shared" si="16"/>
        <v>16660</v>
      </c>
      <c r="DH115" s="33">
        <v>111</v>
      </c>
      <c r="DI115" s="33">
        <f>[2]装备!AM116*8</f>
        <v>47000</v>
      </c>
      <c r="DJ115" s="33">
        <f>[2]装备!AN116*8</f>
        <v>75200</v>
      </c>
      <c r="DK115" s="33">
        <f>[2]装备!AO116*8</f>
        <v>94000</v>
      </c>
      <c r="DL115" s="33">
        <f>[2]装备!AP116*8</f>
        <v>112800</v>
      </c>
      <c r="DO115" s="13">
        <v>111</v>
      </c>
      <c r="DP115" s="13">
        <v>1</v>
      </c>
      <c r="DQ115" s="13">
        <f t="shared" si="17"/>
        <v>47000</v>
      </c>
    </row>
    <row r="116" spans="49:121" ht="16.5" x14ac:dyDescent="0.2">
      <c r="AW116" s="33">
        <v>4</v>
      </c>
      <c r="AX116" s="33">
        <v>8</v>
      </c>
      <c r="AY116" s="34">
        <f>INDEX($CF$5:$CF$56,数据母表!AX116)</f>
        <v>5</v>
      </c>
      <c r="AZ116" s="33">
        <f>[2]卡牌消耗!AB116</f>
        <v>0</v>
      </c>
      <c r="BA116" s="33">
        <f>[2]卡牌消耗!AC116</f>
        <v>70</v>
      </c>
      <c r="BB116" s="33">
        <f>[2]卡牌消耗!AD116</f>
        <v>0</v>
      </c>
      <c r="BC116" s="33">
        <f>[2]卡牌消耗!AE116</f>
        <v>0</v>
      </c>
      <c r="BD116" s="33">
        <f>[2]卡牌消耗!AF116</f>
        <v>0</v>
      </c>
      <c r="BE116" s="33">
        <f>[2]卡牌消耗!AG116</f>
        <v>0</v>
      </c>
      <c r="BF116" s="33">
        <f>[2]卡牌消耗!AH116</f>
        <v>2850</v>
      </c>
      <c r="CL116" s="34">
        <v>112</v>
      </c>
      <c r="CM116" s="34">
        <v>2</v>
      </c>
      <c r="CN116" s="13">
        <f>[2]卡牌消耗!DA116</f>
        <v>43600</v>
      </c>
      <c r="CO116" s="13">
        <f t="shared" si="16"/>
        <v>17440</v>
      </c>
      <c r="DH116" s="33">
        <v>112</v>
      </c>
      <c r="DI116" s="33">
        <f>[2]装备!AM117*8</f>
        <v>48320</v>
      </c>
      <c r="DJ116" s="33">
        <f>[2]装备!AN117*8</f>
        <v>77280</v>
      </c>
      <c r="DK116" s="33">
        <f>[2]装备!AO117*8</f>
        <v>96640</v>
      </c>
      <c r="DL116" s="33">
        <f>[2]装备!AP117*8</f>
        <v>115960</v>
      </c>
      <c r="DO116" s="13">
        <v>112</v>
      </c>
      <c r="DP116" s="13">
        <v>1</v>
      </c>
      <c r="DQ116" s="13">
        <f t="shared" si="17"/>
        <v>48320</v>
      </c>
    </row>
    <row r="117" spans="49:121" ht="16.5" x14ac:dyDescent="0.2">
      <c r="AW117" s="33">
        <v>4</v>
      </c>
      <c r="AX117" s="33">
        <v>9</v>
      </c>
      <c r="AY117" s="34">
        <f>INDEX($CF$5:$CF$56,数据母表!AX117)</f>
        <v>5</v>
      </c>
      <c r="AZ117" s="33">
        <f>[2]卡牌消耗!AB117</f>
        <v>0</v>
      </c>
      <c r="BA117" s="33">
        <f>[2]卡牌消耗!AC117</f>
        <v>70</v>
      </c>
      <c r="BB117" s="33">
        <f>[2]卡牌消耗!AD117</f>
        <v>0</v>
      </c>
      <c r="BC117" s="33">
        <f>[2]卡牌消耗!AE117</f>
        <v>0</v>
      </c>
      <c r="BD117" s="33">
        <f>[2]卡牌消耗!AF117</f>
        <v>0</v>
      </c>
      <c r="BE117" s="33">
        <f>[2]卡牌消耗!AG117</f>
        <v>0</v>
      </c>
      <c r="BF117" s="33">
        <f>[2]卡牌消耗!AH117</f>
        <v>2850</v>
      </c>
      <c r="CL117" s="34">
        <v>113</v>
      </c>
      <c r="CM117" s="34">
        <v>2</v>
      </c>
      <c r="CN117" s="13">
        <f>[2]卡牌消耗!DA117</f>
        <v>45600</v>
      </c>
      <c r="CO117" s="13">
        <f t="shared" si="16"/>
        <v>18240</v>
      </c>
      <c r="DH117" s="33">
        <v>113</v>
      </c>
      <c r="DI117" s="33">
        <f>[2]装备!AM118*8</f>
        <v>49600</v>
      </c>
      <c r="DJ117" s="33">
        <f>[2]装备!AN118*8</f>
        <v>79400</v>
      </c>
      <c r="DK117" s="33">
        <f>[2]装备!AO118*8</f>
        <v>99240</v>
      </c>
      <c r="DL117" s="33">
        <f>[2]装备!AP118*8</f>
        <v>119080</v>
      </c>
      <c r="DO117" s="13">
        <v>113</v>
      </c>
      <c r="DP117" s="13">
        <v>1</v>
      </c>
      <c r="DQ117" s="13">
        <f t="shared" si="17"/>
        <v>49600</v>
      </c>
    </row>
    <row r="118" spans="49:121" ht="16.5" x14ac:dyDescent="0.2">
      <c r="AW118" s="33">
        <v>4</v>
      </c>
      <c r="AX118" s="33">
        <v>10</v>
      </c>
      <c r="AY118" s="34">
        <f>INDEX($CF$5:$CF$56,数据母表!AX118)</f>
        <v>6</v>
      </c>
      <c r="AZ118" s="33">
        <f>[2]卡牌消耗!AB118</f>
        <v>0</v>
      </c>
      <c r="BA118" s="33">
        <f>[2]卡牌消耗!AC118</f>
        <v>105</v>
      </c>
      <c r="BB118" s="33">
        <f>[2]卡牌消耗!AD118</f>
        <v>0</v>
      </c>
      <c r="BC118" s="33">
        <f>[2]卡牌消耗!AE118</f>
        <v>0</v>
      </c>
      <c r="BD118" s="33">
        <f>[2]卡牌消耗!AF118</f>
        <v>0</v>
      </c>
      <c r="BE118" s="33">
        <f>[2]卡牌消耗!AG118</f>
        <v>0</v>
      </c>
      <c r="BF118" s="33">
        <f>[2]卡牌消耗!AH118</f>
        <v>4750</v>
      </c>
      <c r="CL118" s="34">
        <v>114</v>
      </c>
      <c r="CM118" s="34">
        <v>2</v>
      </c>
      <c r="CN118" s="13">
        <f>[2]卡牌消耗!DA118</f>
        <v>47600</v>
      </c>
      <c r="CO118" s="13">
        <f t="shared" si="16"/>
        <v>19040</v>
      </c>
      <c r="DH118" s="33">
        <v>114</v>
      </c>
      <c r="DI118" s="33">
        <f>[2]装备!AM119*8</f>
        <v>50920</v>
      </c>
      <c r="DJ118" s="33">
        <f>[2]装备!AN119*8</f>
        <v>81480</v>
      </c>
      <c r="DK118" s="33">
        <f>[2]装备!AO119*8</f>
        <v>101840</v>
      </c>
      <c r="DL118" s="33">
        <f>[2]装备!AP119*8</f>
        <v>122200</v>
      </c>
      <c r="DO118" s="13">
        <v>114</v>
      </c>
      <c r="DP118" s="13">
        <v>1</v>
      </c>
      <c r="DQ118" s="13">
        <f t="shared" si="17"/>
        <v>50920</v>
      </c>
    </row>
    <row r="119" spans="49:121" ht="16.5" x14ac:dyDescent="0.2">
      <c r="AW119" s="33">
        <v>4</v>
      </c>
      <c r="AX119" s="33">
        <v>11</v>
      </c>
      <c r="AY119" s="34">
        <f>INDEX($CF$5:$CF$56,数据母表!AX119)</f>
        <v>6</v>
      </c>
      <c r="AZ119" s="33">
        <f>[2]卡牌消耗!AB119</f>
        <v>0</v>
      </c>
      <c r="BA119" s="33">
        <f>[2]卡牌消耗!AC119</f>
        <v>105</v>
      </c>
      <c r="BB119" s="33">
        <f>[2]卡牌消耗!AD119</f>
        <v>0</v>
      </c>
      <c r="BC119" s="33">
        <f>[2]卡牌消耗!AE119</f>
        <v>0</v>
      </c>
      <c r="BD119" s="33">
        <f>[2]卡牌消耗!AF119</f>
        <v>0</v>
      </c>
      <c r="BE119" s="33">
        <f>[2]卡牌消耗!AG119</f>
        <v>0</v>
      </c>
      <c r="BF119" s="33">
        <f>[2]卡牌消耗!AH119</f>
        <v>4750</v>
      </c>
      <c r="CL119" s="34">
        <v>115</v>
      </c>
      <c r="CM119" s="34">
        <v>2</v>
      </c>
      <c r="CN119" s="13">
        <f>[2]卡牌消耗!DA119</f>
        <v>43000</v>
      </c>
      <c r="CO119" s="13">
        <f t="shared" si="16"/>
        <v>17200</v>
      </c>
      <c r="DH119" s="33">
        <v>115</v>
      </c>
      <c r="DI119" s="33">
        <f>[2]装备!AM120*8</f>
        <v>52240</v>
      </c>
      <c r="DJ119" s="33">
        <f>[2]装备!AN120*8</f>
        <v>83560</v>
      </c>
      <c r="DK119" s="33">
        <f>[2]装备!AO120*8</f>
        <v>104440</v>
      </c>
      <c r="DL119" s="33">
        <f>[2]装备!AP120*8</f>
        <v>125360</v>
      </c>
      <c r="DO119" s="13">
        <v>115</v>
      </c>
      <c r="DP119" s="13">
        <v>1</v>
      </c>
      <c r="DQ119" s="13">
        <f t="shared" si="17"/>
        <v>52240</v>
      </c>
    </row>
    <row r="120" spans="49:121" ht="16.5" x14ac:dyDescent="0.2">
      <c r="AW120" s="33">
        <v>4</v>
      </c>
      <c r="AX120" s="33">
        <v>12</v>
      </c>
      <c r="AY120" s="34">
        <f>INDEX($CF$5:$CF$56,数据母表!AX120)</f>
        <v>7</v>
      </c>
      <c r="AZ120" s="33">
        <f>[2]卡牌消耗!AB120</f>
        <v>0</v>
      </c>
      <c r="BA120" s="33">
        <f>[2]卡牌消耗!AC120</f>
        <v>140</v>
      </c>
      <c r="BB120" s="33">
        <f>[2]卡牌消耗!AD120</f>
        <v>0</v>
      </c>
      <c r="BC120" s="33">
        <f>[2]卡牌消耗!AE120</f>
        <v>0</v>
      </c>
      <c r="BD120" s="33">
        <f>[2]卡牌消耗!AF120</f>
        <v>0</v>
      </c>
      <c r="BE120" s="33">
        <f>[2]卡牌消耗!AG120</f>
        <v>0</v>
      </c>
      <c r="BF120" s="33">
        <f>[2]卡牌消耗!AH120</f>
        <v>4100</v>
      </c>
      <c r="CL120" s="34">
        <v>116</v>
      </c>
      <c r="CM120" s="34">
        <v>2</v>
      </c>
      <c r="CN120" s="13">
        <f>[2]卡牌消耗!DA120</f>
        <v>45150</v>
      </c>
      <c r="CO120" s="13">
        <f t="shared" si="16"/>
        <v>18060</v>
      </c>
      <c r="DH120" s="33">
        <v>116</v>
      </c>
      <c r="DI120" s="33">
        <f>[2]装备!AM121*8</f>
        <v>53520</v>
      </c>
      <c r="DJ120" s="33">
        <f>[2]装备!AN121*8</f>
        <v>85640</v>
      </c>
      <c r="DK120" s="33">
        <f>[2]装备!AO121*8</f>
        <v>107080</v>
      </c>
      <c r="DL120" s="33">
        <f>[2]装备!AP121*8</f>
        <v>128480</v>
      </c>
      <c r="DO120" s="13">
        <v>116</v>
      </c>
      <c r="DP120" s="13">
        <v>1</v>
      </c>
      <c r="DQ120" s="13">
        <f t="shared" si="17"/>
        <v>53520</v>
      </c>
    </row>
    <row r="121" spans="49:121" ht="16.5" x14ac:dyDescent="0.2">
      <c r="AW121" s="33">
        <v>4</v>
      </c>
      <c r="AX121" s="33">
        <v>13</v>
      </c>
      <c r="AY121" s="34">
        <f>INDEX($CF$5:$CF$56,数据母表!AX121)</f>
        <v>7</v>
      </c>
      <c r="AZ121" s="33">
        <f>[2]卡牌消耗!AB121</f>
        <v>0</v>
      </c>
      <c r="BA121" s="33">
        <f>[2]卡牌消耗!AC121</f>
        <v>140</v>
      </c>
      <c r="BB121" s="33">
        <f>[2]卡牌消耗!AD121</f>
        <v>0</v>
      </c>
      <c r="BC121" s="33">
        <f>[2]卡牌消耗!AE121</f>
        <v>0</v>
      </c>
      <c r="BD121" s="33">
        <f>[2]卡牌消耗!AF121</f>
        <v>0</v>
      </c>
      <c r="BE121" s="33">
        <f>[2]卡牌消耗!AG121</f>
        <v>0</v>
      </c>
      <c r="BF121" s="33">
        <f>[2]卡牌消耗!AH121</f>
        <v>4100</v>
      </c>
      <c r="CL121" s="34">
        <v>117</v>
      </c>
      <c r="CM121" s="34">
        <v>2</v>
      </c>
      <c r="CN121" s="13">
        <f>[2]卡牌消耗!DA121</f>
        <v>47350</v>
      </c>
      <c r="CO121" s="13">
        <f t="shared" si="16"/>
        <v>18940</v>
      </c>
      <c r="DH121" s="33">
        <v>117</v>
      </c>
      <c r="DI121" s="33">
        <f>[2]装备!AM122*8</f>
        <v>54840</v>
      </c>
      <c r="DJ121" s="33">
        <f>[2]装备!AN122*8</f>
        <v>87760</v>
      </c>
      <c r="DK121" s="33">
        <f>[2]装备!AO122*8</f>
        <v>109680</v>
      </c>
      <c r="DL121" s="33">
        <f>[2]装备!AP122*8</f>
        <v>131600</v>
      </c>
      <c r="DO121" s="13">
        <v>117</v>
      </c>
      <c r="DP121" s="13">
        <v>1</v>
      </c>
      <c r="DQ121" s="13">
        <f t="shared" si="17"/>
        <v>54840</v>
      </c>
    </row>
    <row r="122" spans="49:121" ht="16.5" x14ac:dyDescent="0.2">
      <c r="AW122" s="33">
        <v>4</v>
      </c>
      <c r="AX122" s="33">
        <v>14</v>
      </c>
      <c r="AY122" s="34">
        <f>INDEX($CF$5:$CF$56,数据母表!AX122)</f>
        <v>8</v>
      </c>
      <c r="AZ122" s="33">
        <f>[2]卡牌消耗!AB122</f>
        <v>0</v>
      </c>
      <c r="BA122" s="33">
        <f>[2]卡牌消耗!AC122</f>
        <v>0</v>
      </c>
      <c r="BB122" s="33">
        <f>[2]卡牌消耗!AD122</f>
        <v>30</v>
      </c>
      <c r="BC122" s="33">
        <f>[2]卡牌消耗!AE122</f>
        <v>0</v>
      </c>
      <c r="BD122" s="33">
        <f>[2]卡牌消耗!AF122</f>
        <v>0</v>
      </c>
      <c r="BE122" s="33">
        <f>[2]卡牌消耗!AG122</f>
        <v>0</v>
      </c>
      <c r="BF122" s="33">
        <f>[2]卡牌消耗!AH122</f>
        <v>4500</v>
      </c>
      <c r="CL122" s="34">
        <v>118</v>
      </c>
      <c r="CM122" s="34">
        <v>2</v>
      </c>
      <c r="CN122" s="13">
        <f>[2]卡牌消耗!DA122</f>
        <v>49500</v>
      </c>
      <c r="CO122" s="13">
        <f t="shared" si="16"/>
        <v>19800</v>
      </c>
      <c r="DH122" s="33">
        <v>118</v>
      </c>
      <c r="DI122" s="33">
        <f>[2]装备!AM123*8</f>
        <v>56160</v>
      </c>
      <c r="DJ122" s="33">
        <f>[2]装备!AN123*8</f>
        <v>89840</v>
      </c>
      <c r="DK122" s="33">
        <f>[2]装备!AO123*8</f>
        <v>112280</v>
      </c>
      <c r="DL122" s="33">
        <f>[2]装备!AP123*8</f>
        <v>134760</v>
      </c>
      <c r="DO122" s="13">
        <v>118</v>
      </c>
      <c r="DP122" s="13">
        <v>1</v>
      </c>
      <c r="DQ122" s="13">
        <f t="shared" si="17"/>
        <v>56160</v>
      </c>
    </row>
    <row r="123" spans="49:121" ht="16.5" x14ac:dyDescent="0.2">
      <c r="AW123" s="33">
        <v>4</v>
      </c>
      <c r="AX123" s="33">
        <v>15</v>
      </c>
      <c r="AY123" s="34">
        <f>INDEX($CF$5:$CF$56,数据母表!AX123)</f>
        <v>8</v>
      </c>
      <c r="AZ123" s="33">
        <f>[2]卡牌消耗!AB123</f>
        <v>0</v>
      </c>
      <c r="BA123" s="33">
        <f>[2]卡牌消耗!AC123</f>
        <v>0</v>
      </c>
      <c r="BB123" s="33">
        <f>[2]卡牌消耗!AD123</f>
        <v>30</v>
      </c>
      <c r="BC123" s="33">
        <f>[2]卡牌消耗!AE123</f>
        <v>0</v>
      </c>
      <c r="BD123" s="33">
        <f>[2]卡牌消耗!AF123</f>
        <v>0</v>
      </c>
      <c r="BE123" s="33">
        <f>[2]卡牌消耗!AG123</f>
        <v>0</v>
      </c>
      <c r="BF123" s="33">
        <f>[2]卡牌消耗!AH123</f>
        <v>4900</v>
      </c>
      <c r="CL123" s="34">
        <v>119</v>
      </c>
      <c r="CM123" s="34">
        <v>2</v>
      </c>
      <c r="CN123" s="13">
        <f>[2]卡牌消耗!DA123</f>
        <v>51650</v>
      </c>
      <c r="CO123" s="13">
        <f t="shared" si="16"/>
        <v>20660</v>
      </c>
      <c r="DH123" s="33">
        <v>119</v>
      </c>
      <c r="DI123" s="33">
        <f>[2]装备!AM124*8</f>
        <v>57440</v>
      </c>
      <c r="DJ123" s="33">
        <f>[2]装备!AN124*8</f>
        <v>91920</v>
      </c>
      <c r="DK123" s="33">
        <f>[2]装备!AO124*8</f>
        <v>114920</v>
      </c>
      <c r="DL123" s="33">
        <f>[2]装备!AP124*8</f>
        <v>137880</v>
      </c>
      <c r="DO123" s="13">
        <v>119</v>
      </c>
      <c r="DP123" s="13">
        <v>1</v>
      </c>
      <c r="DQ123" s="13">
        <f t="shared" si="17"/>
        <v>57440</v>
      </c>
    </row>
    <row r="124" spans="49:121" ht="16.5" x14ac:dyDescent="0.2">
      <c r="AW124" s="33">
        <v>4</v>
      </c>
      <c r="AX124" s="33">
        <v>16</v>
      </c>
      <c r="AY124" s="34">
        <f>INDEX($CF$5:$CF$56,数据母表!AX124)</f>
        <v>9</v>
      </c>
      <c r="AZ124" s="33">
        <f>[2]卡牌消耗!AB124</f>
        <v>0</v>
      </c>
      <c r="BA124" s="33">
        <f>[2]卡牌消耗!AC124</f>
        <v>0</v>
      </c>
      <c r="BB124" s="33">
        <f>[2]卡牌消耗!AD124</f>
        <v>30</v>
      </c>
      <c r="BC124" s="33">
        <f>[2]卡牌消耗!AE124</f>
        <v>0</v>
      </c>
      <c r="BD124" s="33">
        <f>[2]卡牌消耗!AF124</f>
        <v>0</v>
      </c>
      <c r="BE124" s="33">
        <f>[2]卡牌消耗!AG124</f>
        <v>0</v>
      </c>
      <c r="BF124" s="33">
        <f>[2]卡牌消耗!AH124</f>
        <v>4900</v>
      </c>
      <c r="CL124" s="34">
        <v>120</v>
      </c>
      <c r="CM124" s="34">
        <v>2</v>
      </c>
      <c r="CN124" s="13">
        <f>[2]卡牌消耗!DA124</f>
        <v>49650</v>
      </c>
      <c r="CO124" s="13">
        <f t="shared" si="16"/>
        <v>19860</v>
      </c>
      <c r="DH124" s="33">
        <v>120</v>
      </c>
      <c r="DI124" s="33">
        <f>[2]装备!AM125*8</f>
        <v>58760</v>
      </c>
      <c r="DJ124" s="33">
        <f>[2]装备!AN125*8</f>
        <v>94000</v>
      </c>
      <c r="DK124" s="33">
        <f>[2]装备!AO125*8</f>
        <v>117520</v>
      </c>
      <c r="DL124" s="33">
        <f>[2]装备!AP125*8</f>
        <v>141000</v>
      </c>
      <c r="DO124" s="13">
        <v>120</v>
      </c>
      <c r="DP124" s="13">
        <v>1</v>
      </c>
      <c r="DQ124" s="13">
        <f t="shared" si="17"/>
        <v>58760</v>
      </c>
    </row>
    <row r="125" spans="49:121" ht="16.5" x14ac:dyDescent="0.2">
      <c r="AW125" s="33">
        <v>4</v>
      </c>
      <c r="AX125" s="33">
        <v>17</v>
      </c>
      <c r="AY125" s="34">
        <f>INDEX($CF$5:$CF$56,数据母表!AX125)</f>
        <v>9</v>
      </c>
      <c r="AZ125" s="33">
        <f>[2]卡牌消耗!AB125</f>
        <v>0</v>
      </c>
      <c r="BA125" s="33">
        <f>[2]卡牌消耗!AC125</f>
        <v>0</v>
      </c>
      <c r="BB125" s="33">
        <f>[2]卡牌消耗!AD125</f>
        <v>55</v>
      </c>
      <c r="BC125" s="33">
        <f>[2]卡牌消耗!AE125</f>
        <v>0</v>
      </c>
      <c r="BD125" s="33">
        <f>[2]卡牌消耗!AF125</f>
        <v>0</v>
      </c>
      <c r="BE125" s="33">
        <f>[2]卡牌消耗!AG125</f>
        <v>0</v>
      </c>
      <c r="BF125" s="33">
        <f>[2]卡牌消耗!AH125</f>
        <v>6150</v>
      </c>
      <c r="CL125" s="34">
        <v>121</v>
      </c>
      <c r="CM125" s="34">
        <v>2</v>
      </c>
      <c r="CN125" s="13">
        <f>[2]卡牌消耗!DA125</f>
        <v>52150</v>
      </c>
      <c r="CO125" s="13">
        <f t="shared" si="16"/>
        <v>20860</v>
      </c>
      <c r="DH125" s="33">
        <v>121</v>
      </c>
      <c r="DI125" s="33">
        <f>[2]装备!AM126*8</f>
        <v>60080</v>
      </c>
      <c r="DJ125" s="33">
        <f>[2]装备!AN126*8</f>
        <v>96120</v>
      </c>
      <c r="DK125" s="33">
        <f>[2]装备!AO126*8</f>
        <v>120120</v>
      </c>
      <c r="DL125" s="33">
        <f>[2]装备!AP126*8</f>
        <v>144160</v>
      </c>
      <c r="DO125" s="13">
        <v>121</v>
      </c>
      <c r="DP125" s="13">
        <v>1</v>
      </c>
      <c r="DQ125" s="13">
        <f t="shared" si="17"/>
        <v>60080</v>
      </c>
    </row>
    <row r="126" spans="49:121" ht="16.5" x14ac:dyDescent="0.2">
      <c r="AW126" s="33">
        <v>4</v>
      </c>
      <c r="AX126" s="33">
        <v>18</v>
      </c>
      <c r="AY126" s="34">
        <f>INDEX($CF$5:$CF$56,数据母表!AX126)</f>
        <v>9</v>
      </c>
      <c r="AZ126" s="33">
        <f>[2]卡牌消耗!AB126</f>
        <v>0</v>
      </c>
      <c r="BA126" s="33">
        <f>[2]卡牌消耗!AC126</f>
        <v>0</v>
      </c>
      <c r="BB126" s="33">
        <f>[2]卡牌消耗!AD126</f>
        <v>55</v>
      </c>
      <c r="BC126" s="33">
        <f>[2]卡牌消耗!AE126</f>
        <v>0</v>
      </c>
      <c r="BD126" s="33">
        <f>[2]卡牌消耗!AF126</f>
        <v>0</v>
      </c>
      <c r="BE126" s="33">
        <f>[2]卡牌消耗!AG126</f>
        <v>0</v>
      </c>
      <c r="BF126" s="33">
        <f>[2]卡牌消耗!AH126</f>
        <v>6150</v>
      </c>
      <c r="CL126" s="34">
        <v>122</v>
      </c>
      <c r="CM126" s="34">
        <v>2</v>
      </c>
      <c r="CN126" s="13">
        <f>[2]卡牌消耗!DA126</f>
        <v>54650</v>
      </c>
      <c r="CO126" s="13">
        <f t="shared" si="16"/>
        <v>21860</v>
      </c>
      <c r="DH126" s="33">
        <v>122</v>
      </c>
      <c r="DI126" s="33">
        <f>[2]装备!AM127*8</f>
        <v>61360</v>
      </c>
      <c r="DJ126" s="33">
        <f>[2]装备!AN127*8</f>
        <v>98200</v>
      </c>
      <c r="DK126" s="33">
        <f>[2]装备!AO127*8</f>
        <v>122720</v>
      </c>
      <c r="DL126" s="33">
        <f>[2]装备!AP127*8</f>
        <v>147280</v>
      </c>
      <c r="DO126" s="13">
        <v>122</v>
      </c>
      <c r="DP126" s="13">
        <v>1</v>
      </c>
      <c r="DQ126" s="13">
        <f t="shared" si="17"/>
        <v>61360</v>
      </c>
    </row>
    <row r="127" spans="49:121" ht="16.5" x14ac:dyDescent="0.2">
      <c r="AW127" s="33">
        <v>4</v>
      </c>
      <c r="AX127" s="33">
        <v>19</v>
      </c>
      <c r="AY127" s="34">
        <f>INDEX($CF$5:$CF$56,数据母表!AX127)</f>
        <v>10</v>
      </c>
      <c r="AZ127" s="33">
        <f>[2]卡牌消耗!AB127</f>
        <v>0</v>
      </c>
      <c r="BA127" s="33">
        <f>[2]卡牌消耗!AC127</f>
        <v>0</v>
      </c>
      <c r="BB127" s="33">
        <f>[2]卡牌消耗!AD127</f>
        <v>55</v>
      </c>
      <c r="BC127" s="33">
        <f>[2]卡牌消耗!AE127</f>
        <v>0</v>
      </c>
      <c r="BD127" s="33">
        <f>[2]卡牌消耗!AF127</f>
        <v>0</v>
      </c>
      <c r="BE127" s="33">
        <f>[2]卡牌消耗!AG127</f>
        <v>0</v>
      </c>
      <c r="BF127" s="33">
        <f>[2]卡牌消耗!AH127</f>
        <v>6150</v>
      </c>
      <c r="CL127" s="34">
        <v>123</v>
      </c>
      <c r="CM127" s="34">
        <v>2</v>
      </c>
      <c r="CN127" s="13">
        <f>[2]卡牌消耗!DA127</f>
        <v>57100</v>
      </c>
      <c r="CO127" s="13">
        <f t="shared" si="16"/>
        <v>22840</v>
      </c>
      <c r="DH127" s="33">
        <v>123</v>
      </c>
      <c r="DI127" s="33">
        <f>[2]装备!AM128*8</f>
        <v>62680</v>
      </c>
      <c r="DJ127" s="33">
        <f>[2]装备!AN128*8</f>
        <v>100280</v>
      </c>
      <c r="DK127" s="33">
        <f>[2]装备!AO128*8</f>
        <v>125360</v>
      </c>
      <c r="DL127" s="33">
        <f>[2]装备!AP128*8</f>
        <v>150400</v>
      </c>
      <c r="DO127" s="13">
        <v>123</v>
      </c>
      <c r="DP127" s="13">
        <v>1</v>
      </c>
      <c r="DQ127" s="13">
        <f t="shared" si="17"/>
        <v>62680</v>
      </c>
    </row>
    <row r="128" spans="49:121" ht="16.5" x14ac:dyDescent="0.2">
      <c r="AW128" s="33">
        <v>4</v>
      </c>
      <c r="AX128" s="33">
        <v>20</v>
      </c>
      <c r="AY128" s="34">
        <f>INDEX($CF$5:$CF$56,数据母表!AX128)</f>
        <v>10</v>
      </c>
      <c r="AZ128" s="33">
        <f>[2]卡牌消耗!AB128</f>
        <v>0</v>
      </c>
      <c r="BA128" s="33">
        <f>[2]卡牌消耗!AC128</f>
        <v>0</v>
      </c>
      <c r="BB128" s="33">
        <f>[2]卡牌消耗!AD128</f>
        <v>85</v>
      </c>
      <c r="BC128" s="33">
        <f>[2]卡牌消耗!AE128</f>
        <v>0</v>
      </c>
      <c r="BD128" s="33">
        <f>[2]卡牌消耗!AF128</f>
        <v>0</v>
      </c>
      <c r="BE128" s="33">
        <f>[2]卡牌消耗!AG128</f>
        <v>0</v>
      </c>
      <c r="BF128" s="33">
        <f>[2]卡牌消耗!AH128</f>
        <v>7550</v>
      </c>
      <c r="CL128" s="34">
        <v>124</v>
      </c>
      <c r="CM128" s="34">
        <v>2</v>
      </c>
      <c r="CN128" s="13">
        <f>[2]卡牌消耗!DA128</f>
        <v>59600</v>
      </c>
      <c r="CO128" s="13">
        <f t="shared" si="16"/>
        <v>23840</v>
      </c>
      <c r="DH128" s="33">
        <v>124</v>
      </c>
      <c r="DI128" s="33">
        <f>[2]装备!AM129*8</f>
        <v>64000</v>
      </c>
      <c r="DJ128" s="33">
        <f>[2]装备!AN129*8</f>
        <v>102360</v>
      </c>
      <c r="DK128" s="33">
        <f>[2]装备!AO129*8</f>
        <v>127960</v>
      </c>
      <c r="DL128" s="33">
        <f>[2]装备!AP129*8</f>
        <v>153560</v>
      </c>
      <c r="DO128" s="13">
        <v>124</v>
      </c>
      <c r="DP128" s="13">
        <v>1</v>
      </c>
      <c r="DQ128" s="13">
        <f t="shared" si="17"/>
        <v>64000</v>
      </c>
    </row>
    <row r="129" spans="49:121" ht="16.5" x14ac:dyDescent="0.2">
      <c r="AW129" s="33">
        <v>4</v>
      </c>
      <c r="AX129" s="33">
        <v>21</v>
      </c>
      <c r="AY129" s="34">
        <f>INDEX($CF$5:$CF$56,数据母表!AX129)</f>
        <v>10</v>
      </c>
      <c r="AZ129" s="33">
        <f>[2]卡牌消耗!AB129</f>
        <v>0</v>
      </c>
      <c r="BA129" s="33">
        <f>[2]卡牌消耗!AC129</f>
        <v>0</v>
      </c>
      <c r="BB129" s="33">
        <f>[2]卡牌消耗!AD129</f>
        <v>85</v>
      </c>
      <c r="BC129" s="33">
        <f>[2]卡牌消耗!AE129</f>
        <v>0</v>
      </c>
      <c r="BD129" s="33">
        <f>[2]卡牌消耗!AF129</f>
        <v>0</v>
      </c>
      <c r="BE129" s="33">
        <f>[2]卡牌消耗!AG129</f>
        <v>0</v>
      </c>
      <c r="BF129" s="33">
        <f>[2]卡牌消耗!AH129</f>
        <v>7550</v>
      </c>
      <c r="CL129" s="34">
        <v>125</v>
      </c>
      <c r="CM129" s="34">
        <v>2</v>
      </c>
      <c r="CN129" s="13">
        <f>[2]卡牌消耗!DA129</f>
        <v>59800</v>
      </c>
      <c r="CO129" s="13">
        <f t="shared" si="16"/>
        <v>23920</v>
      </c>
      <c r="DH129" s="33">
        <v>125</v>
      </c>
      <c r="DI129" s="33">
        <f>[2]装备!AM130*8</f>
        <v>65280</v>
      </c>
      <c r="DJ129" s="33">
        <f>[2]装备!AN130*8</f>
        <v>104440</v>
      </c>
      <c r="DK129" s="33">
        <f>[2]装备!AO130*8</f>
        <v>130560</v>
      </c>
      <c r="DL129" s="33">
        <f>[2]装备!AP130*8</f>
        <v>156680</v>
      </c>
      <c r="DO129" s="13">
        <v>125</v>
      </c>
      <c r="DP129" s="13">
        <v>1</v>
      </c>
      <c r="DQ129" s="13">
        <f t="shared" si="17"/>
        <v>65280</v>
      </c>
    </row>
    <row r="130" spans="49:121" ht="16.5" x14ac:dyDescent="0.2">
      <c r="AW130" s="33">
        <v>4</v>
      </c>
      <c r="AX130" s="33">
        <v>22</v>
      </c>
      <c r="AY130" s="34">
        <f>INDEX($CF$5:$CF$56,数据母表!AX130)</f>
        <v>11</v>
      </c>
      <c r="AZ130" s="33">
        <f>[2]卡牌消耗!AB130</f>
        <v>0</v>
      </c>
      <c r="BA130" s="33">
        <f>[2]卡牌消耗!AC130</f>
        <v>0</v>
      </c>
      <c r="BB130" s="33">
        <f>[2]卡牌消耗!AD130</f>
        <v>85</v>
      </c>
      <c r="BC130" s="33">
        <f>[2]卡牌消耗!AE130</f>
        <v>0</v>
      </c>
      <c r="BD130" s="33">
        <f>[2]卡牌消耗!AF130</f>
        <v>0</v>
      </c>
      <c r="BE130" s="33">
        <f>[2]卡牌消耗!AG130</f>
        <v>0</v>
      </c>
      <c r="BF130" s="33">
        <f>[2]卡牌消耗!AH130</f>
        <v>7550</v>
      </c>
      <c r="CL130" s="34">
        <v>126</v>
      </c>
      <c r="CM130" s="34">
        <v>2</v>
      </c>
      <c r="CN130" s="13">
        <f>[2]卡牌消耗!DA130</f>
        <v>62800</v>
      </c>
      <c r="CO130" s="13">
        <f t="shared" si="16"/>
        <v>25120</v>
      </c>
      <c r="DH130" s="33">
        <v>126</v>
      </c>
      <c r="DI130" s="33">
        <f>[2]装备!AM131*8</f>
        <v>66600</v>
      </c>
      <c r="DJ130" s="33">
        <f>[2]装备!AN131*8</f>
        <v>106560</v>
      </c>
      <c r="DK130" s="33">
        <f>[2]装备!AO131*8</f>
        <v>133200</v>
      </c>
      <c r="DL130" s="33">
        <f>[2]装备!AP131*8</f>
        <v>159840</v>
      </c>
      <c r="DO130" s="13">
        <v>126</v>
      </c>
      <c r="DP130" s="13">
        <v>1</v>
      </c>
      <c r="DQ130" s="13">
        <f t="shared" si="17"/>
        <v>66600</v>
      </c>
    </row>
    <row r="131" spans="49:121" ht="16.5" x14ac:dyDescent="0.2">
      <c r="AW131" s="33">
        <v>4</v>
      </c>
      <c r="AX131" s="33">
        <v>23</v>
      </c>
      <c r="AY131" s="34">
        <f>INDEX($CF$5:$CF$56,数据母表!AX131)</f>
        <v>11</v>
      </c>
      <c r="AZ131" s="33">
        <f>[2]卡牌消耗!AB131</f>
        <v>0</v>
      </c>
      <c r="BA131" s="33">
        <f>[2]卡牌消耗!AC131</f>
        <v>0</v>
      </c>
      <c r="BB131" s="33">
        <f>[2]卡牌消耗!AD131</f>
        <v>0</v>
      </c>
      <c r="BC131" s="33">
        <f>[2]卡牌消耗!AE131</f>
        <v>25</v>
      </c>
      <c r="BD131" s="33">
        <f>[2]卡牌消耗!AF131</f>
        <v>0</v>
      </c>
      <c r="BE131" s="33">
        <f>[2]卡牌消耗!AG131</f>
        <v>0</v>
      </c>
      <c r="BF131" s="33">
        <f>[2]卡牌消耗!AH131</f>
        <v>10350</v>
      </c>
      <c r="CL131" s="34">
        <v>127</v>
      </c>
      <c r="CM131" s="34">
        <v>2</v>
      </c>
      <c r="CN131" s="13">
        <f>[2]卡牌消耗!DA131</f>
        <v>65800</v>
      </c>
      <c r="CO131" s="13">
        <f t="shared" si="16"/>
        <v>26320</v>
      </c>
      <c r="DH131" s="33">
        <v>127</v>
      </c>
      <c r="DI131" s="33">
        <f>[2]装备!AM132*8</f>
        <v>67880</v>
      </c>
      <c r="DJ131" s="33">
        <f>[2]装备!AN132*8</f>
        <v>108640</v>
      </c>
      <c r="DK131" s="33">
        <f>[2]装备!AO132*8</f>
        <v>135800</v>
      </c>
      <c r="DL131" s="33">
        <f>[2]装备!AP132*8</f>
        <v>162960</v>
      </c>
      <c r="DO131" s="13">
        <v>127</v>
      </c>
      <c r="DP131" s="13">
        <v>1</v>
      </c>
      <c r="DQ131" s="13">
        <f t="shared" si="17"/>
        <v>67880</v>
      </c>
    </row>
    <row r="132" spans="49:121" ht="16.5" x14ac:dyDescent="0.2">
      <c r="AW132" s="33">
        <v>4</v>
      </c>
      <c r="AX132" s="33">
        <v>24</v>
      </c>
      <c r="AY132" s="34">
        <f>INDEX($CF$5:$CF$56,数据母表!AX132)</f>
        <v>11</v>
      </c>
      <c r="AZ132" s="33">
        <f>[2]卡牌消耗!AB132</f>
        <v>0</v>
      </c>
      <c r="BA132" s="33">
        <f>[2]卡牌消耗!AC132</f>
        <v>0</v>
      </c>
      <c r="BB132" s="33">
        <f>[2]卡牌消耗!AD132</f>
        <v>0</v>
      </c>
      <c r="BC132" s="33">
        <f>[2]卡牌消耗!AE132</f>
        <v>25</v>
      </c>
      <c r="BD132" s="33">
        <f>[2]卡牌消耗!AF132</f>
        <v>0</v>
      </c>
      <c r="BE132" s="33">
        <f>[2]卡牌消耗!AG132</f>
        <v>0</v>
      </c>
      <c r="BF132" s="33">
        <f>[2]卡牌消耗!AH132</f>
        <v>10350</v>
      </c>
      <c r="CL132" s="34">
        <v>128</v>
      </c>
      <c r="CM132" s="34">
        <v>2</v>
      </c>
      <c r="CN132" s="13">
        <f>[2]卡牌消耗!DA132</f>
        <v>68750</v>
      </c>
      <c r="CO132" s="13">
        <f t="shared" si="16"/>
        <v>27500</v>
      </c>
      <c r="DH132" s="33">
        <v>128</v>
      </c>
      <c r="DI132" s="33">
        <f>[2]装备!AM133*8</f>
        <v>69200</v>
      </c>
      <c r="DJ132" s="33">
        <f>[2]装备!AN133*8</f>
        <v>110720</v>
      </c>
      <c r="DK132" s="33">
        <f>[2]装备!AO133*8</f>
        <v>138400</v>
      </c>
      <c r="DL132" s="33">
        <f>[2]装备!AP133*8</f>
        <v>166080</v>
      </c>
      <c r="DO132" s="13">
        <v>128</v>
      </c>
      <c r="DP132" s="13">
        <v>1</v>
      </c>
      <c r="DQ132" s="13">
        <f t="shared" si="17"/>
        <v>69200</v>
      </c>
    </row>
    <row r="133" spans="49:121" ht="16.5" x14ac:dyDescent="0.2">
      <c r="AW133" s="33">
        <v>4</v>
      </c>
      <c r="AX133" s="33">
        <v>25</v>
      </c>
      <c r="AY133" s="34">
        <f>INDEX($CF$5:$CF$56,数据母表!AX133)</f>
        <v>12</v>
      </c>
      <c r="AZ133" s="33">
        <f>[2]卡牌消耗!AB133</f>
        <v>0</v>
      </c>
      <c r="BA133" s="33">
        <f>[2]卡牌消耗!AC133</f>
        <v>0</v>
      </c>
      <c r="BB133" s="33">
        <f>[2]卡牌消耗!AD133</f>
        <v>0</v>
      </c>
      <c r="BC133" s="33">
        <f>[2]卡牌消耗!AE133</f>
        <v>25</v>
      </c>
      <c r="BD133" s="33">
        <f>[2]卡牌消耗!AF133</f>
        <v>0</v>
      </c>
      <c r="BE133" s="33">
        <f>[2]卡牌消耗!AG133</f>
        <v>0</v>
      </c>
      <c r="BF133" s="33">
        <f>[2]卡牌消耗!AH133</f>
        <v>11300</v>
      </c>
      <c r="CL133" s="34">
        <v>129</v>
      </c>
      <c r="CM133" s="34">
        <v>2</v>
      </c>
      <c r="CN133" s="13">
        <f>[2]卡牌消耗!DA133</f>
        <v>71750</v>
      </c>
      <c r="CO133" s="13">
        <f t="shared" si="16"/>
        <v>28700</v>
      </c>
      <c r="DH133" s="33">
        <v>129</v>
      </c>
      <c r="DI133" s="33">
        <f>[2]装备!AM134*8</f>
        <v>70520</v>
      </c>
      <c r="DJ133" s="33">
        <f>[2]装备!AN134*8</f>
        <v>112800</v>
      </c>
      <c r="DK133" s="33">
        <f>[2]装备!AO134*8</f>
        <v>141000</v>
      </c>
      <c r="DL133" s="33">
        <f>[2]装备!AP134*8</f>
        <v>169200</v>
      </c>
      <c r="DO133" s="13">
        <v>129</v>
      </c>
      <c r="DP133" s="13">
        <v>1</v>
      </c>
      <c r="DQ133" s="13">
        <f t="shared" si="17"/>
        <v>70520</v>
      </c>
    </row>
    <row r="134" spans="49:121" ht="16.5" x14ac:dyDescent="0.2">
      <c r="AW134" s="33">
        <v>4</v>
      </c>
      <c r="AX134" s="33">
        <v>26</v>
      </c>
      <c r="AY134" s="34">
        <f>INDEX($CF$5:$CF$56,数据母表!AX134)</f>
        <v>12</v>
      </c>
      <c r="AZ134" s="33">
        <f>[2]卡牌消耗!AB134</f>
        <v>0</v>
      </c>
      <c r="BA134" s="33">
        <f>[2]卡牌消耗!AC134</f>
        <v>0</v>
      </c>
      <c r="BB134" s="33">
        <f>[2]卡牌消耗!AD134</f>
        <v>0</v>
      </c>
      <c r="BC134" s="33">
        <f>[2]卡牌消耗!AE134</f>
        <v>30</v>
      </c>
      <c r="BD134" s="33">
        <f>[2]卡牌消耗!AF134</f>
        <v>0</v>
      </c>
      <c r="BE134" s="33">
        <f>[2]卡牌消耗!AG134</f>
        <v>0</v>
      </c>
      <c r="BF134" s="33">
        <f>[2]卡牌消耗!AH134</f>
        <v>13150</v>
      </c>
      <c r="CL134" s="34">
        <v>130</v>
      </c>
      <c r="CM134" s="34">
        <v>2</v>
      </c>
      <c r="CN134" s="13">
        <f>[2]卡牌消耗!DA134</f>
        <v>73850</v>
      </c>
      <c r="CO134" s="13">
        <f t="shared" ref="CO134:CO197" si="18">CN134/2.5</f>
        <v>29540</v>
      </c>
      <c r="DH134" s="33">
        <v>130</v>
      </c>
      <c r="DI134" s="33">
        <f>[2]装备!AM135*8</f>
        <v>71800</v>
      </c>
      <c r="DJ134" s="33">
        <f>[2]装备!AN135*8</f>
        <v>114880</v>
      </c>
      <c r="DK134" s="33">
        <f>[2]装备!AO135*8</f>
        <v>143640</v>
      </c>
      <c r="DL134" s="33">
        <f>[2]装备!AP135*8</f>
        <v>172360</v>
      </c>
      <c r="DO134" s="13">
        <v>130</v>
      </c>
      <c r="DP134" s="13">
        <v>1</v>
      </c>
      <c r="DQ134" s="13">
        <f t="shared" ref="DQ134:DQ197" si="19">INDEX($DI$5:$DL$154,DO134,MIN(DP134,4))</f>
        <v>71800</v>
      </c>
    </row>
    <row r="135" spans="49:121" ht="16.5" x14ac:dyDescent="0.2">
      <c r="AW135" s="33">
        <v>4</v>
      </c>
      <c r="AX135" s="33">
        <v>27</v>
      </c>
      <c r="AY135" s="34">
        <f>INDEX($CF$5:$CF$56,数据母表!AX135)</f>
        <v>12</v>
      </c>
      <c r="AZ135" s="33">
        <f>[2]卡牌消耗!AB135</f>
        <v>0</v>
      </c>
      <c r="BA135" s="33">
        <f>[2]卡牌消耗!AC135</f>
        <v>0</v>
      </c>
      <c r="BB135" s="33">
        <f>[2]卡牌消耗!AD135</f>
        <v>0</v>
      </c>
      <c r="BC135" s="33">
        <f>[2]卡牌消耗!AE135</f>
        <v>30</v>
      </c>
      <c r="BD135" s="33">
        <f>[2]卡牌消耗!AF135</f>
        <v>0</v>
      </c>
      <c r="BE135" s="33">
        <f>[2]卡牌消耗!AG135</f>
        <v>0</v>
      </c>
      <c r="BF135" s="33">
        <f>[2]卡牌消耗!AH135</f>
        <v>13150</v>
      </c>
      <c r="CL135" s="34">
        <v>131</v>
      </c>
      <c r="CM135" s="34">
        <v>2</v>
      </c>
      <c r="CN135" s="13">
        <f>[2]卡牌消耗!DA135</f>
        <v>77550</v>
      </c>
      <c r="CO135" s="13">
        <f t="shared" si="18"/>
        <v>31020</v>
      </c>
      <c r="DH135" s="33">
        <v>131</v>
      </c>
      <c r="DI135" s="33">
        <f>[2]装备!AM136*8</f>
        <v>73120</v>
      </c>
      <c r="DJ135" s="33">
        <f>[2]装备!AN136*8</f>
        <v>117000</v>
      </c>
      <c r="DK135" s="33">
        <f>[2]装备!AO136*8</f>
        <v>146240</v>
      </c>
      <c r="DL135" s="33">
        <f>[2]装备!AP136*8</f>
        <v>175480</v>
      </c>
      <c r="DO135" s="13">
        <v>131</v>
      </c>
      <c r="DP135" s="13">
        <v>1</v>
      </c>
      <c r="DQ135" s="13">
        <f t="shared" si="19"/>
        <v>73120</v>
      </c>
    </row>
    <row r="136" spans="49:121" ht="16.5" x14ac:dyDescent="0.2">
      <c r="AW136" s="33">
        <v>4</v>
      </c>
      <c r="AX136" s="33">
        <v>28</v>
      </c>
      <c r="AY136" s="34">
        <f>INDEX($CF$5:$CF$56,数据母表!AX136)</f>
        <v>13</v>
      </c>
      <c r="AZ136" s="33">
        <f>[2]卡牌消耗!AB136</f>
        <v>0</v>
      </c>
      <c r="BA136" s="33">
        <f>[2]卡牌消耗!AC136</f>
        <v>0</v>
      </c>
      <c r="BB136" s="33">
        <f>[2]卡牌消耗!AD136</f>
        <v>0</v>
      </c>
      <c r="BC136" s="33">
        <f>[2]卡牌消耗!AE136</f>
        <v>30</v>
      </c>
      <c r="BD136" s="33">
        <f>[2]卡牌消耗!AF136</f>
        <v>0</v>
      </c>
      <c r="BE136" s="33">
        <f>[2]卡牌消耗!AG136</f>
        <v>0</v>
      </c>
      <c r="BF136" s="33">
        <f>[2]卡牌消耗!AH136</f>
        <v>13150</v>
      </c>
      <c r="CL136" s="34">
        <v>132</v>
      </c>
      <c r="CM136" s="34">
        <v>2</v>
      </c>
      <c r="CN136" s="13">
        <f>[2]卡牌消耗!DA136</f>
        <v>81250</v>
      </c>
      <c r="CO136" s="13">
        <f t="shared" si="18"/>
        <v>32500</v>
      </c>
      <c r="DH136" s="33">
        <v>132</v>
      </c>
      <c r="DI136" s="33">
        <f>[2]装备!AM137*8</f>
        <v>74440</v>
      </c>
      <c r="DJ136" s="33">
        <f>[2]装备!AN137*8</f>
        <v>119080</v>
      </c>
      <c r="DK136" s="33">
        <f>[2]装备!AO137*8</f>
        <v>148840</v>
      </c>
      <c r="DL136" s="33">
        <f>[2]装备!AP137*8</f>
        <v>178600</v>
      </c>
      <c r="DO136" s="13">
        <v>132</v>
      </c>
      <c r="DP136" s="13">
        <v>1</v>
      </c>
      <c r="DQ136" s="13">
        <f t="shared" si="19"/>
        <v>74440</v>
      </c>
    </row>
    <row r="137" spans="49:121" ht="16.5" x14ac:dyDescent="0.2">
      <c r="AW137" s="33">
        <v>4</v>
      </c>
      <c r="AX137" s="33">
        <v>29</v>
      </c>
      <c r="AY137" s="34">
        <f>INDEX($CF$5:$CF$56,数据母表!AX137)</f>
        <v>13</v>
      </c>
      <c r="AZ137" s="33">
        <f>[2]卡牌消耗!AB137</f>
        <v>0</v>
      </c>
      <c r="BA137" s="33">
        <f>[2]卡牌消耗!AC137</f>
        <v>0</v>
      </c>
      <c r="BB137" s="33">
        <f>[2]卡牌消耗!AD137</f>
        <v>0</v>
      </c>
      <c r="BC137" s="33">
        <f>[2]卡牌消耗!AE137</f>
        <v>30</v>
      </c>
      <c r="BD137" s="33">
        <f>[2]卡牌消耗!AF137</f>
        <v>0</v>
      </c>
      <c r="BE137" s="33">
        <f>[2]卡牌消耗!AG137</f>
        <v>0</v>
      </c>
      <c r="BF137" s="33">
        <f>[2]卡牌消耗!AH137</f>
        <v>13350</v>
      </c>
      <c r="CL137" s="34">
        <v>133</v>
      </c>
      <c r="CM137" s="34">
        <v>2</v>
      </c>
      <c r="CN137" s="13">
        <f>[2]卡牌消耗!DA137</f>
        <v>84950</v>
      </c>
      <c r="CO137" s="13">
        <f t="shared" si="18"/>
        <v>33980</v>
      </c>
      <c r="DH137" s="33">
        <v>133</v>
      </c>
      <c r="DI137" s="33">
        <f>[2]装备!AM138*8</f>
        <v>75720</v>
      </c>
      <c r="DJ137" s="33">
        <f>[2]装备!AN138*8</f>
        <v>121160</v>
      </c>
      <c r="DK137" s="33">
        <f>[2]装备!AO138*8</f>
        <v>151480</v>
      </c>
      <c r="DL137" s="33">
        <f>[2]装备!AP138*8</f>
        <v>181760</v>
      </c>
      <c r="DO137" s="13">
        <v>133</v>
      </c>
      <c r="DP137" s="13">
        <v>1</v>
      </c>
      <c r="DQ137" s="13">
        <f t="shared" si="19"/>
        <v>75720</v>
      </c>
    </row>
    <row r="138" spans="49:121" ht="16.5" x14ac:dyDescent="0.2">
      <c r="AW138" s="33">
        <v>4</v>
      </c>
      <c r="AX138" s="33">
        <v>30</v>
      </c>
      <c r="AY138" s="34">
        <f>INDEX($CF$5:$CF$56,数据母表!AX138)</f>
        <v>13</v>
      </c>
      <c r="AZ138" s="33">
        <f>[2]卡牌消耗!AB138</f>
        <v>0</v>
      </c>
      <c r="BA138" s="33">
        <f>[2]卡牌消耗!AC138</f>
        <v>0</v>
      </c>
      <c r="BB138" s="33">
        <f>[2]卡牌消耗!AD138</f>
        <v>0</v>
      </c>
      <c r="BC138" s="33">
        <f>[2]卡牌消耗!AE138</f>
        <v>30</v>
      </c>
      <c r="BD138" s="33">
        <f>[2]卡牌消耗!AF138</f>
        <v>0</v>
      </c>
      <c r="BE138" s="33">
        <f>[2]卡牌消耗!AG138</f>
        <v>0</v>
      </c>
      <c r="BF138" s="33">
        <f>[2]卡牌消耗!AH138</f>
        <v>13350</v>
      </c>
      <c r="CL138" s="34">
        <v>134</v>
      </c>
      <c r="CM138" s="34">
        <v>2</v>
      </c>
      <c r="CN138" s="13">
        <f>[2]卡牌消耗!DA138</f>
        <v>88650</v>
      </c>
      <c r="CO138" s="13">
        <f t="shared" si="18"/>
        <v>35460</v>
      </c>
      <c r="DH138" s="33">
        <v>134</v>
      </c>
      <c r="DI138" s="33">
        <f>[2]装备!AM139*8</f>
        <v>77040</v>
      </c>
      <c r="DJ138" s="33">
        <f>[2]装备!AN139*8</f>
        <v>123240</v>
      </c>
      <c r="DK138" s="33">
        <f>[2]装备!AO139*8</f>
        <v>154080</v>
      </c>
      <c r="DL138" s="33">
        <f>[2]装备!AP139*8</f>
        <v>184880</v>
      </c>
      <c r="DO138" s="13">
        <v>134</v>
      </c>
      <c r="DP138" s="13">
        <v>1</v>
      </c>
      <c r="DQ138" s="13">
        <f t="shared" si="19"/>
        <v>77040</v>
      </c>
    </row>
    <row r="139" spans="49:121" ht="16.5" x14ac:dyDescent="0.2">
      <c r="AW139" s="33">
        <v>4</v>
      </c>
      <c r="AX139" s="33">
        <v>31</v>
      </c>
      <c r="AY139" s="34">
        <f>INDEX($CF$5:$CF$56,数据母表!AX139)</f>
        <v>14</v>
      </c>
      <c r="AZ139" s="33">
        <f>[2]卡牌消耗!AB139</f>
        <v>0</v>
      </c>
      <c r="BA139" s="33">
        <f>[2]卡牌消耗!AC139</f>
        <v>0</v>
      </c>
      <c r="BB139" s="33">
        <f>[2]卡牌消耗!AD139</f>
        <v>0</v>
      </c>
      <c r="BC139" s="33">
        <f>[2]卡牌消耗!AE139</f>
        <v>30</v>
      </c>
      <c r="BD139" s="33">
        <f>[2]卡牌消耗!AF139</f>
        <v>0</v>
      </c>
      <c r="BE139" s="33">
        <f>[2]卡牌消耗!AG139</f>
        <v>0</v>
      </c>
      <c r="BF139" s="33">
        <f>[2]卡牌消耗!AH139</f>
        <v>13350</v>
      </c>
      <c r="CL139" s="34">
        <v>135</v>
      </c>
      <c r="CM139" s="34">
        <v>2</v>
      </c>
      <c r="CN139" s="13">
        <f>[2]卡牌消耗!DA139</f>
        <v>92700</v>
      </c>
      <c r="CO139" s="13">
        <f t="shared" si="18"/>
        <v>37080</v>
      </c>
      <c r="DH139" s="33">
        <v>135</v>
      </c>
      <c r="DI139" s="33">
        <f>[2]装备!AM140*8</f>
        <v>78360</v>
      </c>
      <c r="DJ139" s="33">
        <f>[2]装备!AN140*8</f>
        <v>125360</v>
      </c>
      <c r="DK139" s="33">
        <f>[2]装备!AO140*8</f>
        <v>156680</v>
      </c>
      <c r="DL139" s="33">
        <f>[2]装备!AP140*8</f>
        <v>188000</v>
      </c>
      <c r="DO139" s="13">
        <v>135</v>
      </c>
      <c r="DP139" s="13">
        <v>1</v>
      </c>
      <c r="DQ139" s="13">
        <f t="shared" si="19"/>
        <v>78360</v>
      </c>
    </row>
    <row r="140" spans="49:121" ht="16.5" x14ac:dyDescent="0.2">
      <c r="AW140" s="33">
        <v>4</v>
      </c>
      <c r="AX140" s="33">
        <v>32</v>
      </c>
      <c r="AY140" s="34">
        <f>INDEX($CF$5:$CF$56,数据母表!AX140)</f>
        <v>14</v>
      </c>
      <c r="AZ140" s="33">
        <f>[2]卡牌消耗!AB140</f>
        <v>0</v>
      </c>
      <c r="BA140" s="33">
        <f>[2]卡牌消耗!AC140</f>
        <v>0</v>
      </c>
      <c r="BB140" s="33">
        <f>[2]卡牌消耗!AD140</f>
        <v>0</v>
      </c>
      <c r="BC140" s="33">
        <f>[2]卡牌消耗!AE140</f>
        <v>30</v>
      </c>
      <c r="BD140" s="33">
        <f>[2]卡牌消耗!AF140</f>
        <v>0</v>
      </c>
      <c r="BE140" s="33">
        <f>[2]卡牌消耗!AG140</f>
        <v>3</v>
      </c>
      <c r="BF140" s="33">
        <f>[2]卡牌消耗!AH140</f>
        <v>18350</v>
      </c>
      <c r="CL140" s="34">
        <v>136</v>
      </c>
      <c r="CM140" s="34">
        <v>2</v>
      </c>
      <c r="CN140" s="13">
        <f>[2]卡牌消耗!DA140</f>
        <v>97300</v>
      </c>
      <c r="CO140" s="13">
        <f t="shared" si="18"/>
        <v>38920</v>
      </c>
      <c r="DH140" s="33">
        <v>136</v>
      </c>
      <c r="DI140" s="33">
        <f>[2]装备!AM141*8</f>
        <v>379920</v>
      </c>
      <c r="DJ140" s="33">
        <f>[2]装备!AN141*8</f>
        <v>607840</v>
      </c>
      <c r="DK140" s="33">
        <f>[2]装备!AO141*8</f>
        <v>759800</v>
      </c>
      <c r="DL140" s="33">
        <f>[2]装备!AP141*8</f>
        <v>911760</v>
      </c>
      <c r="DO140" s="13">
        <v>136</v>
      </c>
      <c r="DP140" s="13">
        <v>1</v>
      </c>
      <c r="DQ140" s="13">
        <f t="shared" si="19"/>
        <v>379920</v>
      </c>
    </row>
    <row r="141" spans="49:121" ht="16.5" x14ac:dyDescent="0.2">
      <c r="AW141" s="33">
        <v>4</v>
      </c>
      <c r="AX141" s="33">
        <v>33</v>
      </c>
      <c r="AY141" s="34">
        <f>INDEX($CF$5:$CF$56,数据母表!AX141)</f>
        <v>14</v>
      </c>
      <c r="AZ141" s="33">
        <f>[2]卡牌消耗!AB141</f>
        <v>0</v>
      </c>
      <c r="BA141" s="33">
        <f>[2]卡牌消耗!AC141</f>
        <v>0</v>
      </c>
      <c r="BB141" s="33">
        <f>[2]卡牌消耗!AD141</f>
        <v>0</v>
      </c>
      <c r="BC141" s="33">
        <f>[2]卡牌消耗!AE141</f>
        <v>30</v>
      </c>
      <c r="BD141" s="33">
        <f>[2]卡牌消耗!AF141</f>
        <v>0</v>
      </c>
      <c r="BE141" s="33">
        <f>[2]卡牌消耗!AG141</f>
        <v>3</v>
      </c>
      <c r="BF141" s="33">
        <f>[2]卡牌消耗!AH141</f>
        <v>18350</v>
      </c>
      <c r="CL141" s="34">
        <v>137</v>
      </c>
      <c r="CM141" s="34">
        <v>2</v>
      </c>
      <c r="CN141" s="13">
        <f>[2]卡牌消耗!DA141</f>
        <v>101950</v>
      </c>
      <c r="CO141" s="13">
        <f t="shared" si="18"/>
        <v>40780</v>
      </c>
      <c r="DH141" s="33">
        <v>137</v>
      </c>
      <c r="DI141" s="33">
        <f>[2]装备!AM142*8</f>
        <v>416080</v>
      </c>
      <c r="DJ141" s="33">
        <f>[2]装备!AN142*8</f>
        <v>665720</v>
      </c>
      <c r="DK141" s="33">
        <f>[2]装备!AO142*8</f>
        <v>832160</v>
      </c>
      <c r="DL141" s="33">
        <f>[2]装备!AP142*8</f>
        <v>998600</v>
      </c>
      <c r="DO141" s="13">
        <v>137</v>
      </c>
      <c r="DP141" s="13">
        <v>1</v>
      </c>
      <c r="DQ141" s="13">
        <f t="shared" si="19"/>
        <v>416080</v>
      </c>
    </row>
    <row r="142" spans="49:121" ht="16.5" x14ac:dyDescent="0.2">
      <c r="AW142" s="33">
        <v>4</v>
      </c>
      <c r="AX142" s="33">
        <v>34</v>
      </c>
      <c r="AY142" s="34">
        <f>INDEX($CF$5:$CF$56,数据母表!AX142)</f>
        <v>15</v>
      </c>
      <c r="AZ142" s="33">
        <f>[2]卡牌消耗!AB142</f>
        <v>0</v>
      </c>
      <c r="BA142" s="33">
        <f>[2]卡牌消耗!AC142</f>
        <v>0</v>
      </c>
      <c r="BB142" s="33">
        <f>[2]卡牌消耗!AD142</f>
        <v>0</v>
      </c>
      <c r="BC142" s="33">
        <f>[2]卡牌消耗!AE142</f>
        <v>35</v>
      </c>
      <c r="BD142" s="33">
        <f>[2]卡牌消耗!AF142</f>
        <v>0</v>
      </c>
      <c r="BE142" s="33">
        <f>[2]卡牌消耗!AG142</f>
        <v>3</v>
      </c>
      <c r="BF142" s="33">
        <f>[2]卡牌消耗!AH142</f>
        <v>18350</v>
      </c>
      <c r="CL142" s="34">
        <v>138</v>
      </c>
      <c r="CM142" s="34">
        <v>2</v>
      </c>
      <c r="CN142" s="13">
        <f>[2]卡牌消耗!DA142</f>
        <v>106600</v>
      </c>
      <c r="CO142" s="13">
        <f t="shared" si="18"/>
        <v>42640</v>
      </c>
      <c r="DH142" s="33">
        <v>138</v>
      </c>
      <c r="DI142" s="33">
        <f>[2]装备!AM143*8</f>
        <v>452280</v>
      </c>
      <c r="DJ142" s="33">
        <f>[2]装备!AN143*8</f>
        <v>723600</v>
      </c>
      <c r="DK142" s="33">
        <f>[2]装备!AO143*8</f>
        <v>904520</v>
      </c>
      <c r="DL142" s="33">
        <f>[2]装备!AP143*8</f>
        <v>1085440</v>
      </c>
      <c r="DO142" s="13">
        <v>138</v>
      </c>
      <c r="DP142" s="13">
        <v>1</v>
      </c>
      <c r="DQ142" s="13">
        <f t="shared" si="19"/>
        <v>452280</v>
      </c>
    </row>
    <row r="143" spans="49:121" ht="16.5" x14ac:dyDescent="0.2">
      <c r="AW143" s="33">
        <v>4</v>
      </c>
      <c r="AX143" s="33">
        <v>35</v>
      </c>
      <c r="AY143" s="34">
        <f>INDEX($CF$5:$CF$56,数据母表!AX143)</f>
        <v>15</v>
      </c>
      <c r="AZ143" s="33">
        <f>[2]卡牌消耗!AB143</f>
        <v>0</v>
      </c>
      <c r="BA143" s="33">
        <f>[2]卡牌消耗!AC143</f>
        <v>0</v>
      </c>
      <c r="BB143" s="33">
        <f>[2]卡牌消耗!AD143</f>
        <v>0</v>
      </c>
      <c r="BC143" s="33">
        <f>[2]卡牌消耗!AE143</f>
        <v>35</v>
      </c>
      <c r="BD143" s="33">
        <f>[2]卡牌消耗!AF143</f>
        <v>0</v>
      </c>
      <c r="BE143" s="33">
        <f>[2]卡牌消耗!AG143</f>
        <v>3</v>
      </c>
      <c r="BF143" s="33">
        <f>[2]卡牌消耗!AH143</f>
        <v>23350</v>
      </c>
      <c r="CL143" s="34">
        <v>139</v>
      </c>
      <c r="CM143" s="34">
        <v>2</v>
      </c>
      <c r="CN143" s="13">
        <f>[2]卡牌消耗!DA143</f>
        <v>111250</v>
      </c>
      <c r="CO143" s="13">
        <f t="shared" si="18"/>
        <v>44500</v>
      </c>
      <c r="DH143" s="33">
        <v>139</v>
      </c>
      <c r="DI143" s="33">
        <f>[2]装备!AM144*8</f>
        <v>488440</v>
      </c>
      <c r="DJ143" s="33">
        <f>[2]装备!AN144*8</f>
        <v>781520</v>
      </c>
      <c r="DK143" s="33">
        <f>[2]装备!AO144*8</f>
        <v>976880</v>
      </c>
      <c r="DL143" s="33">
        <f>[2]装备!AP144*8</f>
        <v>1172240</v>
      </c>
      <c r="DO143" s="13">
        <v>139</v>
      </c>
      <c r="DP143" s="13">
        <v>1</v>
      </c>
      <c r="DQ143" s="13">
        <f t="shared" si="19"/>
        <v>488440</v>
      </c>
    </row>
    <row r="144" spans="49:121" ht="16.5" x14ac:dyDescent="0.2">
      <c r="AW144" s="33">
        <v>4</v>
      </c>
      <c r="AX144" s="33">
        <v>36</v>
      </c>
      <c r="AY144" s="34">
        <f>INDEX($CF$5:$CF$56,数据母表!AX144)</f>
        <v>15</v>
      </c>
      <c r="AZ144" s="33">
        <f>[2]卡牌消耗!AB144</f>
        <v>0</v>
      </c>
      <c r="BA144" s="33">
        <f>[2]卡牌消耗!AC144</f>
        <v>0</v>
      </c>
      <c r="BB144" s="33">
        <f>[2]卡牌消耗!AD144</f>
        <v>0</v>
      </c>
      <c r="BC144" s="33">
        <f>[2]卡牌消耗!AE144</f>
        <v>35</v>
      </c>
      <c r="BD144" s="33">
        <f>[2]卡牌消耗!AF144</f>
        <v>0</v>
      </c>
      <c r="BE144" s="33">
        <f>[2]卡牌消耗!AG144</f>
        <v>3</v>
      </c>
      <c r="BF144" s="33">
        <f>[2]卡牌消耗!AH144</f>
        <v>23350</v>
      </c>
      <c r="CL144" s="34">
        <v>140</v>
      </c>
      <c r="CM144" s="34">
        <v>2</v>
      </c>
      <c r="CN144" s="13">
        <f>[2]卡牌消耗!DA144</f>
        <v>116850</v>
      </c>
      <c r="CO144" s="13">
        <f t="shared" si="18"/>
        <v>46740</v>
      </c>
      <c r="DH144" s="33">
        <v>140</v>
      </c>
      <c r="DI144" s="33">
        <f>[2]装备!AM145*8</f>
        <v>524640</v>
      </c>
      <c r="DJ144" s="33">
        <f>[2]装备!AN145*8</f>
        <v>839400</v>
      </c>
      <c r="DK144" s="33">
        <f>[2]装备!AO145*8</f>
        <v>1049240</v>
      </c>
      <c r="DL144" s="33">
        <f>[2]装备!AP145*8</f>
        <v>1259080</v>
      </c>
      <c r="DO144" s="13">
        <v>140</v>
      </c>
      <c r="DP144" s="13">
        <v>1</v>
      </c>
      <c r="DQ144" s="13">
        <f t="shared" si="19"/>
        <v>524640</v>
      </c>
    </row>
    <row r="145" spans="49:121" ht="16.5" x14ac:dyDescent="0.2">
      <c r="AW145" s="33">
        <v>4</v>
      </c>
      <c r="AX145" s="33">
        <v>37</v>
      </c>
      <c r="AY145" s="34">
        <f>INDEX($CF$5:$CF$56,数据母表!AX145)</f>
        <v>16</v>
      </c>
      <c r="AZ145" s="33">
        <f>[2]卡牌消耗!AB145</f>
        <v>0</v>
      </c>
      <c r="BA145" s="33">
        <f>[2]卡牌消耗!AC145</f>
        <v>0</v>
      </c>
      <c r="BB145" s="33">
        <f>[2]卡牌消耗!AD145</f>
        <v>0</v>
      </c>
      <c r="BC145" s="33">
        <f>[2]卡牌消耗!AE145</f>
        <v>35</v>
      </c>
      <c r="BD145" s="33">
        <f>[2]卡牌消耗!AF145</f>
        <v>0</v>
      </c>
      <c r="BE145" s="33">
        <f>[2]卡牌消耗!AG145</f>
        <v>3</v>
      </c>
      <c r="BF145" s="33">
        <f>[2]卡牌消耗!AH145</f>
        <v>25000</v>
      </c>
      <c r="CL145" s="34">
        <v>141</v>
      </c>
      <c r="CM145" s="34">
        <v>2</v>
      </c>
      <c r="CN145" s="13">
        <f>[2]卡牌消耗!DA145</f>
        <v>122700</v>
      </c>
      <c r="CO145" s="13">
        <f t="shared" si="18"/>
        <v>49080</v>
      </c>
      <c r="DH145" s="33">
        <v>141</v>
      </c>
      <c r="DI145" s="33">
        <f>[2]装备!AM146*8</f>
        <v>560800</v>
      </c>
      <c r="DJ145" s="33">
        <f>[2]装备!AN146*8</f>
        <v>897280</v>
      </c>
      <c r="DK145" s="33">
        <f>[2]装备!AO146*8</f>
        <v>1121600</v>
      </c>
      <c r="DL145" s="33">
        <f>[2]装备!AP146*8</f>
        <v>1345920</v>
      </c>
      <c r="DO145" s="13">
        <v>141</v>
      </c>
      <c r="DP145" s="13">
        <v>1</v>
      </c>
      <c r="DQ145" s="13">
        <f t="shared" si="19"/>
        <v>560800</v>
      </c>
    </row>
    <row r="146" spans="49:121" ht="16.5" x14ac:dyDescent="0.2">
      <c r="AW146" s="33">
        <v>4</v>
      </c>
      <c r="AX146" s="33">
        <v>38</v>
      </c>
      <c r="AY146" s="34">
        <f>INDEX($CF$5:$CF$56,数据母表!AX146)</f>
        <v>16</v>
      </c>
      <c r="AZ146" s="33">
        <f>[2]卡牌消耗!AB146</f>
        <v>0</v>
      </c>
      <c r="BA146" s="33">
        <f>[2]卡牌消耗!AC146</f>
        <v>0</v>
      </c>
      <c r="BB146" s="33">
        <f>[2]卡牌消耗!AD146</f>
        <v>0</v>
      </c>
      <c r="BC146" s="33">
        <f>[2]卡牌消耗!AE146</f>
        <v>0</v>
      </c>
      <c r="BD146" s="33">
        <f>[2]卡牌消耗!AF146</f>
        <v>10</v>
      </c>
      <c r="BE146" s="33">
        <f>[2]卡牌消耗!AG146</f>
        <v>3</v>
      </c>
      <c r="BF146" s="33">
        <f>[2]卡牌消耗!AH146</f>
        <v>32250</v>
      </c>
      <c r="CL146" s="34">
        <v>142</v>
      </c>
      <c r="CM146" s="34">
        <v>2</v>
      </c>
      <c r="CN146" s="13">
        <f>[2]卡牌消耗!DA146</f>
        <v>128550</v>
      </c>
      <c r="CO146" s="13">
        <f t="shared" si="18"/>
        <v>51420</v>
      </c>
      <c r="DH146" s="33">
        <v>142</v>
      </c>
      <c r="DI146" s="33">
        <f>[2]装备!AM147*8</f>
        <v>597000</v>
      </c>
      <c r="DJ146" s="33">
        <f>[2]装备!AN147*8</f>
        <v>955160</v>
      </c>
      <c r="DK146" s="33">
        <f>[2]装备!AO147*8</f>
        <v>1193960</v>
      </c>
      <c r="DL146" s="33">
        <f>[2]装备!AP147*8</f>
        <v>1432760</v>
      </c>
      <c r="DO146" s="13">
        <v>142</v>
      </c>
      <c r="DP146" s="13">
        <v>1</v>
      </c>
      <c r="DQ146" s="13">
        <f t="shared" si="19"/>
        <v>597000</v>
      </c>
    </row>
    <row r="147" spans="49:121" ht="16.5" x14ac:dyDescent="0.2">
      <c r="AW147" s="33">
        <v>4</v>
      </c>
      <c r="AX147" s="33">
        <v>39</v>
      </c>
      <c r="AY147" s="34">
        <f>INDEX($CF$5:$CF$56,数据母表!AX147)</f>
        <v>16</v>
      </c>
      <c r="AZ147" s="33">
        <f>[2]卡牌消耗!AB147</f>
        <v>0</v>
      </c>
      <c r="BA147" s="33">
        <f>[2]卡牌消耗!AC147</f>
        <v>0</v>
      </c>
      <c r="BB147" s="33">
        <f>[2]卡牌消耗!AD147</f>
        <v>0</v>
      </c>
      <c r="BC147" s="33">
        <f>[2]卡牌消耗!AE147</f>
        <v>0</v>
      </c>
      <c r="BD147" s="33">
        <f>[2]卡牌消耗!AF147</f>
        <v>10</v>
      </c>
      <c r="BE147" s="33">
        <f>[2]卡牌消耗!AG147</f>
        <v>3</v>
      </c>
      <c r="BF147" s="33">
        <f>[2]卡牌消耗!AH147</f>
        <v>32250</v>
      </c>
      <c r="CL147" s="34">
        <v>143</v>
      </c>
      <c r="CM147" s="34">
        <v>2</v>
      </c>
      <c r="CN147" s="13">
        <f>[2]卡牌消耗!DA147</f>
        <v>134400</v>
      </c>
      <c r="CO147" s="13">
        <f t="shared" si="18"/>
        <v>53760</v>
      </c>
      <c r="DH147" s="33">
        <v>143</v>
      </c>
      <c r="DI147" s="33">
        <f>[2]装备!AM148*8</f>
        <v>633160</v>
      </c>
      <c r="DJ147" s="33">
        <f>[2]装备!AN148*8</f>
        <v>1013080</v>
      </c>
      <c r="DK147" s="33">
        <f>[2]装备!AO148*8</f>
        <v>1266320</v>
      </c>
      <c r="DL147" s="33">
        <f>[2]装备!AP148*8</f>
        <v>1519600</v>
      </c>
      <c r="DO147" s="13">
        <v>143</v>
      </c>
      <c r="DP147" s="13">
        <v>1</v>
      </c>
      <c r="DQ147" s="13">
        <f t="shared" si="19"/>
        <v>633160</v>
      </c>
    </row>
    <row r="148" spans="49:121" ht="16.5" x14ac:dyDescent="0.2">
      <c r="AW148" s="33">
        <v>4</v>
      </c>
      <c r="AX148" s="33">
        <v>40</v>
      </c>
      <c r="AY148" s="34">
        <f>INDEX($CF$5:$CF$56,数据母表!AX148)</f>
        <v>17</v>
      </c>
      <c r="AZ148" s="33">
        <f>[2]卡牌消耗!AB148</f>
        <v>0</v>
      </c>
      <c r="BA148" s="33">
        <f>[2]卡牌消耗!AC148</f>
        <v>0</v>
      </c>
      <c r="BB148" s="33">
        <f>[2]卡牌消耗!AD148</f>
        <v>0</v>
      </c>
      <c r="BC148" s="33">
        <f>[2]卡牌消耗!AE148</f>
        <v>0</v>
      </c>
      <c r="BD148" s="33">
        <f>[2]卡牌消耗!AF148</f>
        <v>10</v>
      </c>
      <c r="BE148" s="33">
        <f>[2]卡牌消耗!AG148</f>
        <v>3</v>
      </c>
      <c r="BF148" s="33">
        <f>[2]卡牌消耗!AH148</f>
        <v>32250</v>
      </c>
      <c r="CL148" s="34">
        <v>144</v>
      </c>
      <c r="CM148" s="34">
        <v>2</v>
      </c>
      <c r="CN148" s="13">
        <f>[2]卡牌消耗!DA148</f>
        <v>140200</v>
      </c>
      <c r="CO148" s="13">
        <f t="shared" si="18"/>
        <v>56080</v>
      </c>
      <c r="DH148" s="33">
        <v>144</v>
      </c>
      <c r="DI148" s="33">
        <f>[2]装备!AM149*8</f>
        <v>669360</v>
      </c>
      <c r="DJ148" s="33">
        <f>[2]装备!AN149*8</f>
        <v>1070960</v>
      </c>
      <c r="DK148" s="33">
        <f>[2]装备!AO149*8</f>
        <v>1338680</v>
      </c>
      <c r="DL148" s="33">
        <f>[2]装备!AP149*8</f>
        <v>1606440</v>
      </c>
      <c r="DO148" s="13">
        <v>144</v>
      </c>
      <c r="DP148" s="13">
        <v>1</v>
      </c>
      <c r="DQ148" s="13">
        <f t="shared" si="19"/>
        <v>669360</v>
      </c>
    </row>
    <row r="149" spans="49:121" ht="16.5" x14ac:dyDescent="0.2">
      <c r="AW149" s="33">
        <v>4</v>
      </c>
      <c r="AX149" s="33">
        <v>41</v>
      </c>
      <c r="AY149" s="34">
        <f>INDEX($CF$5:$CF$56,数据母表!AX149)</f>
        <v>17</v>
      </c>
      <c r="AZ149" s="33">
        <f>[2]卡牌消耗!AB149</f>
        <v>0</v>
      </c>
      <c r="BA149" s="33">
        <f>[2]卡牌消耗!AC149</f>
        <v>0</v>
      </c>
      <c r="BB149" s="33">
        <f>[2]卡牌消耗!AD149</f>
        <v>0</v>
      </c>
      <c r="BC149" s="33">
        <f>[2]卡牌消耗!AE149</f>
        <v>0</v>
      </c>
      <c r="BD149" s="33">
        <f>[2]卡牌消耗!AF149</f>
        <v>10</v>
      </c>
      <c r="BE149" s="33">
        <f>[2]卡牌消耗!AG149</f>
        <v>3</v>
      </c>
      <c r="BF149" s="33">
        <f>[2]卡牌消耗!AH149</f>
        <v>44300</v>
      </c>
      <c r="CL149" s="34">
        <v>145</v>
      </c>
      <c r="CM149" s="34">
        <v>2</v>
      </c>
      <c r="CN149" s="13">
        <f>[2]卡牌消耗!DA149</f>
        <v>139800</v>
      </c>
      <c r="CO149" s="13">
        <f t="shared" si="18"/>
        <v>55920</v>
      </c>
      <c r="DH149" s="33">
        <v>145</v>
      </c>
      <c r="DI149" s="33">
        <f>[2]装备!AM150*8</f>
        <v>705520</v>
      </c>
      <c r="DJ149" s="33">
        <f>[2]装备!AN150*8</f>
        <v>1128840</v>
      </c>
      <c r="DK149" s="33">
        <f>[2]装备!AO150*8</f>
        <v>1411040</v>
      </c>
      <c r="DL149" s="33">
        <f>[2]装备!AP150*8</f>
        <v>1693240</v>
      </c>
      <c r="DO149" s="13">
        <v>145</v>
      </c>
      <c r="DP149" s="13">
        <v>1</v>
      </c>
      <c r="DQ149" s="13">
        <f t="shared" si="19"/>
        <v>705520</v>
      </c>
    </row>
    <row r="150" spans="49:121" ht="16.5" x14ac:dyDescent="0.2">
      <c r="AW150" s="33">
        <v>4</v>
      </c>
      <c r="AX150" s="33">
        <v>42</v>
      </c>
      <c r="AY150" s="34">
        <f>INDEX($CF$5:$CF$56,数据母表!AX150)</f>
        <v>17</v>
      </c>
      <c r="AZ150" s="33">
        <f>[2]卡牌消耗!AB150</f>
        <v>0</v>
      </c>
      <c r="BA150" s="33">
        <f>[2]卡牌消耗!AC150</f>
        <v>0</v>
      </c>
      <c r="BB150" s="33">
        <f>[2]卡牌消耗!AD150</f>
        <v>0</v>
      </c>
      <c r="BC150" s="33">
        <f>[2]卡牌消耗!AE150</f>
        <v>0</v>
      </c>
      <c r="BD150" s="33">
        <f>[2]卡牌消耗!AF150</f>
        <v>10</v>
      </c>
      <c r="BE150" s="33">
        <f>[2]卡牌消耗!AG150</f>
        <v>3</v>
      </c>
      <c r="BF150" s="33">
        <f>[2]卡牌消耗!AH150</f>
        <v>44300</v>
      </c>
      <c r="CL150" s="34">
        <v>146</v>
      </c>
      <c r="CM150" s="34">
        <v>2</v>
      </c>
      <c r="CN150" s="13">
        <f>[2]卡牌消耗!DA150</f>
        <v>146800</v>
      </c>
      <c r="CO150" s="13">
        <f t="shared" si="18"/>
        <v>58720</v>
      </c>
      <c r="DH150" s="33">
        <v>146</v>
      </c>
      <c r="DI150" s="33">
        <f>[2]装备!AM151*8</f>
        <v>741720</v>
      </c>
      <c r="DJ150" s="33">
        <f>[2]装备!AN151*8</f>
        <v>1186720</v>
      </c>
      <c r="DK150" s="33">
        <f>[2]装备!AO151*8</f>
        <v>1483400</v>
      </c>
      <c r="DL150" s="33">
        <f>[2]装备!AP151*8</f>
        <v>1780080</v>
      </c>
      <c r="DO150" s="13">
        <v>146</v>
      </c>
      <c r="DP150" s="13">
        <v>1</v>
      </c>
      <c r="DQ150" s="13">
        <f t="shared" si="19"/>
        <v>741720</v>
      </c>
    </row>
    <row r="151" spans="49:121" ht="16.5" x14ac:dyDescent="0.2">
      <c r="AW151" s="33">
        <v>4</v>
      </c>
      <c r="AX151" s="33">
        <v>43</v>
      </c>
      <c r="AY151" s="34">
        <f>INDEX($CF$5:$CF$56,数据母表!AX151)</f>
        <v>18</v>
      </c>
      <c r="AZ151" s="33">
        <f>[2]卡牌消耗!AB151</f>
        <v>0</v>
      </c>
      <c r="BA151" s="33">
        <f>[2]卡牌消耗!AC151</f>
        <v>0</v>
      </c>
      <c r="BB151" s="33">
        <f>[2]卡牌消耗!AD151</f>
        <v>0</v>
      </c>
      <c r="BC151" s="33">
        <f>[2]卡牌消耗!AE151</f>
        <v>0</v>
      </c>
      <c r="BD151" s="33">
        <f>[2]卡牌消耗!AF151</f>
        <v>10</v>
      </c>
      <c r="BE151" s="33">
        <f>[2]卡牌消耗!AG151</f>
        <v>3</v>
      </c>
      <c r="BF151" s="33">
        <f>[2]卡牌消耗!AH151</f>
        <v>44300</v>
      </c>
      <c r="CL151" s="34">
        <v>147</v>
      </c>
      <c r="CM151" s="34">
        <v>2</v>
      </c>
      <c r="CN151" s="13">
        <f>[2]卡牌消耗!DA151</f>
        <v>153800</v>
      </c>
      <c r="CO151" s="13">
        <f t="shared" si="18"/>
        <v>61520</v>
      </c>
      <c r="DH151" s="33">
        <v>147</v>
      </c>
      <c r="DI151" s="33">
        <f>[2]装备!AM152*8</f>
        <v>777880</v>
      </c>
      <c r="DJ151" s="33">
        <f>[2]装备!AN152*8</f>
        <v>1244640</v>
      </c>
      <c r="DK151" s="33">
        <f>[2]装备!AO152*8</f>
        <v>1555760</v>
      </c>
      <c r="DL151" s="33">
        <f>[2]装备!AP152*8</f>
        <v>1866920</v>
      </c>
      <c r="DO151" s="13">
        <v>147</v>
      </c>
      <c r="DP151" s="13">
        <v>1</v>
      </c>
      <c r="DQ151" s="13">
        <f t="shared" si="19"/>
        <v>777880</v>
      </c>
    </row>
    <row r="152" spans="49:121" ht="16.5" x14ac:dyDescent="0.2">
      <c r="AW152" s="33">
        <v>4</v>
      </c>
      <c r="AX152" s="33">
        <v>44</v>
      </c>
      <c r="AY152" s="34">
        <f>INDEX($CF$5:$CF$56,数据母表!AX152)</f>
        <v>18</v>
      </c>
      <c r="AZ152" s="33">
        <f>[2]卡牌消耗!AB152</f>
        <v>0</v>
      </c>
      <c r="BA152" s="33">
        <f>[2]卡牌消耗!AC152</f>
        <v>0</v>
      </c>
      <c r="BB152" s="33">
        <f>[2]卡牌消耗!AD152</f>
        <v>0</v>
      </c>
      <c r="BC152" s="33">
        <f>[2]卡牌消耗!AE152</f>
        <v>0</v>
      </c>
      <c r="BD152" s="33">
        <f>[2]卡牌消耗!AF152</f>
        <v>15</v>
      </c>
      <c r="BE152" s="33">
        <f>[2]卡牌消耗!AG152</f>
        <v>3</v>
      </c>
      <c r="BF152" s="33">
        <f>[2]卡牌消耗!AH152</f>
        <v>56400</v>
      </c>
      <c r="CL152" s="34">
        <v>148</v>
      </c>
      <c r="CM152" s="34">
        <v>2</v>
      </c>
      <c r="CN152" s="13">
        <f>[2]卡牌消耗!DA152</f>
        <v>160750</v>
      </c>
      <c r="CO152" s="13">
        <f t="shared" si="18"/>
        <v>64300</v>
      </c>
      <c r="DH152" s="33">
        <v>148</v>
      </c>
      <c r="DI152" s="33">
        <f>[2]装备!AM153*8</f>
        <v>814080</v>
      </c>
      <c r="DJ152" s="33">
        <f>[2]装备!AN153*8</f>
        <v>1302520</v>
      </c>
      <c r="DK152" s="33">
        <f>[2]装备!AO153*8</f>
        <v>1628120</v>
      </c>
      <c r="DL152" s="33">
        <f>[2]装备!AP153*8</f>
        <v>1953760</v>
      </c>
      <c r="DO152" s="13">
        <v>148</v>
      </c>
      <c r="DP152" s="13">
        <v>1</v>
      </c>
      <c r="DQ152" s="13">
        <f t="shared" si="19"/>
        <v>814080</v>
      </c>
    </row>
    <row r="153" spans="49:121" ht="16.5" x14ac:dyDescent="0.2">
      <c r="AW153" s="33">
        <v>4</v>
      </c>
      <c r="AX153" s="33">
        <v>45</v>
      </c>
      <c r="AY153" s="34">
        <f>INDEX($CF$5:$CF$56,数据母表!AX153)</f>
        <v>18</v>
      </c>
      <c r="AZ153" s="33">
        <f>[2]卡牌消耗!AB153</f>
        <v>0</v>
      </c>
      <c r="BA153" s="33">
        <f>[2]卡牌消耗!AC153</f>
        <v>0</v>
      </c>
      <c r="BB153" s="33">
        <f>[2]卡牌消耗!AD153</f>
        <v>0</v>
      </c>
      <c r="BC153" s="33">
        <f>[2]卡牌消耗!AE153</f>
        <v>0</v>
      </c>
      <c r="BD153" s="33">
        <f>[2]卡牌消耗!AF153</f>
        <v>15</v>
      </c>
      <c r="BE153" s="33">
        <f>[2]卡牌消耗!AG153</f>
        <v>3</v>
      </c>
      <c r="BF153" s="33">
        <f>[2]卡牌消耗!AH153</f>
        <v>56400</v>
      </c>
      <c r="CL153" s="34">
        <v>149</v>
      </c>
      <c r="CM153" s="34">
        <v>2</v>
      </c>
      <c r="CN153" s="13">
        <f>[2]卡牌消耗!DA153</f>
        <v>167750</v>
      </c>
      <c r="CO153" s="13">
        <f t="shared" si="18"/>
        <v>67100</v>
      </c>
      <c r="DH153" s="33">
        <v>149</v>
      </c>
      <c r="DI153" s="33">
        <f>[2]装备!AM154*8</f>
        <v>850240</v>
      </c>
      <c r="DJ153" s="33">
        <f>[2]装备!AN154*8</f>
        <v>1360400</v>
      </c>
      <c r="DK153" s="33">
        <f>[2]装备!AO154*8</f>
        <v>1700480</v>
      </c>
      <c r="DL153" s="33">
        <f>[2]装备!AP154*8</f>
        <v>2040600</v>
      </c>
      <c r="DO153" s="13">
        <v>149</v>
      </c>
      <c r="DP153" s="13">
        <v>1</v>
      </c>
      <c r="DQ153" s="13">
        <f t="shared" si="19"/>
        <v>850240</v>
      </c>
    </row>
    <row r="154" spans="49:121" ht="16.5" x14ac:dyDescent="0.2">
      <c r="AW154" s="33">
        <v>4</v>
      </c>
      <c r="AX154" s="33">
        <v>46</v>
      </c>
      <c r="AY154" s="34">
        <f>INDEX($CF$5:$CF$56,数据母表!AX154)</f>
        <v>19</v>
      </c>
      <c r="AZ154" s="33">
        <f>[2]卡牌消耗!AB154</f>
        <v>0</v>
      </c>
      <c r="BA154" s="33">
        <f>[2]卡牌消耗!AC154</f>
        <v>0</v>
      </c>
      <c r="BB154" s="33">
        <f>[2]卡牌消耗!AD154</f>
        <v>0</v>
      </c>
      <c r="BC154" s="33">
        <f>[2]卡牌消耗!AE154</f>
        <v>0</v>
      </c>
      <c r="BD154" s="33">
        <f>[2]卡牌消耗!AF154</f>
        <v>15</v>
      </c>
      <c r="BE154" s="33">
        <f>[2]卡牌消耗!AG154</f>
        <v>3</v>
      </c>
      <c r="BF154" s="33">
        <f>[2]卡牌消耗!AH154</f>
        <v>60450</v>
      </c>
      <c r="CL154" s="34">
        <v>150</v>
      </c>
      <c r="CM154" s="34">
        <v>2</v>
      </c>
      <c r="CN154" s="13">
        <f>[2]卡牌消耗!DA154</f>
        <v>279600</v>
      </c>
      <c r="CO154" s="13">
        <f t="shared" si="18"/>
        <v>111840</v>
      </c>
      <c r="DH154" s="33">
        <v>150</v>
      </c>
      <c r="DI154" s="33">
        <f>[2]装备!AM155*8</f>
        <v>886440</v>
      </c>
      <c r="DJ154" s="33">
        <f>[2]装备!AN155*8</f>
        <v>1418280</v>
      </c>
      <c r="DK154" s="33">
        <f>[2]装备!AO155*8</f>
        <v>1772840</v>
      </c>
      <c r="DL154" s="33">
        <f>[2]装备!AP155*8</f>
        <v>2127440</v>
      </c>
      <c r="DO154" s="13">
        <v>150</v>
      </c>
      <c r="DP154" s="13">
        <v>1</v>
      </c>
      <c r="DQ154" s="13">
        <f t="shared" si="19"/>
        <v>886440</v>
      </c>
    </row>
    <row r="155" spans="49:121" ht="16.5" x14ac:dyDescent="0.2">
      <c r="AW155" s="33">
        <v>4</v>
      </c>
      <c r="AX155" s="33">
        <v>47</v>
      </c>
      <c r="AY155" s="34">
        <f>INDEX($CF$5:$CF$56,数据母表!AX155)</f>
        <v>19</v>
      </c>
      <c r="AZ155" s="33">
        <f>[2]卡牌消耗!AB155</f>
        <v>0</v>
      </c>
      <c r="BA155" s="33">
        <f>[2]卡牌消耗!AC155</f>
        <v>0</v>
      </c>
      <c r="BB155" s="33">
        <f>[2]卡牌消耗!AD155</f>
        <v>0</v>
      </c>
      <c r="BC155" s="33">
        <f>[2]卡牌消耗!AE155</f>
        <v>0</v>
      </c>
      <c r="BD155" s="33">
        <f>[2]卡牌消耗!AF155</f>
        <v>15</v>
      </c>
      <c r="BE155" s="33">
        <f>[2]卡牌消耗!AG155</f>
        <v>3</v>
      </c>
      <c r="BF155" s="33">
        <f>[2]卡牌消耗!AH155</f>
        <v>293050</v>
      </c>
      <c r="CL155" s="34">
        <v>1</v>
      </c>
      <c r="CM155" s="34">
        <v>3</v>
      </c>
      <c r="CN155" s="13">
        <f>[2]卡牌消耗!DB5</f>
        <v>300</v>
      </c>
      <c r="CO155" s="13">
        <f t="shared" si="18"/>
        <v>120</v>
      </c>
      <c r="DO155" s="13">
        <v>1</v>
      </c>
      <c r="DP155" s="13">
        <v>2</v>
      </c>
      <c r="DQ155" s="13">
        <f t="shared" si="19"/>
        <v>800</v>
      </c>
    </row>
    <row r="156" spans="49:121" ht="16.5" x14ac:dyDescent="0.2">
      <c r="AW156" s="33">
        <v>4</v>
      </c>
      <c r="AX156" s="33">
        <v>48</v>
      </c>
      <c r="AY156" s="34">
        <f>INDEX($CF$5:$CF$56,数据母表!AX156)</f>
        <v>19</v>
      </c>
      <c r="AZ156" s="33">
        <f>[2]卡牌消耗!AB156</f>
        <v>0</v>
      </c>
      <c r="BA156" s="33">
        <f>[2]卡牌消耗!AC156</f>
        <v>0</v>
      </c>
      <c r="BB156" s="33">
        <f>[2]卡牌消耗!AD156</f>
        <v>0</v>
      </c>
      <c r="BC156" s="33">
        <f>[2]卡牌消耗!AE156</f>
        <v>0</v>
      </c>
      <c r="BD156" s="33">
        <f>[2]卡牌消耗!AF156</f>
        <v>15</v>
      </c>
      <c r="BE156" s="33">
        <f>[2]卡牌消耗!AG156</f>
        <v>3</v>
      </c>
      <c r="BF156" s="33">
        <f>[2]卡牌消耗!AH156</f>
        <v>293050</v>
      </c>
      <c r="CL156" s="34">
        <v>2</v>
      </c>
      <c r="CM156" s="34">
        <v>3</v>
      </c>
      <c r="CN156" s="13">
        <f>[2]卡牌消耗!DB6</f>
        <v>400</v>
      </c>
      <c r="CO156" s="13">
        <f t="shared" si="18"/>
        <v>160</v>
      </c>
      <c r="DO156" s="13">
        <v>2</v>
      </c>
      <c r="DP156" s="13">
        <v>2</v>
      </c>
      <c r="DQ156" s="13">
        <f t="shared" si="19"/>
        <v>800</v>
      </c>
    </row>
    <row r="157" spans="49:121" ht="16.5" x14ac:dyDescent="0.2">
      <c r="AW157" s="33">
        <v>4</v>
      </c>
      <c r="AX157" s="33">
        <v>49</v>
      </c>
      <c r="AY157" s="34">
        <f>INDEX($CF$5:$CF$56,数据母表!AX157)</f>
        <v>20</v>
      </c>
      <c r="AZ157" s="33">
        <f>[2]卡牌消耗!AB157</f>
        <v>0</v>
      </c>
      <c r="BA157" s="33">
        <f>[2]卡牌消耗!AC157</f>
        <v>0</v>
      </c>
      <c r="BB157" s="33">
        <f>[2]卡牌消耗!AD157</f>
        <v>0</v>
      </c>
      <c r="BC157" s="33">
        <f>[2]卡牌消耗!AE157</f>
        <v>0</v>
      </c>
      <c r="BD157" s="33">
        <f>[2]卡牌消耗!AF157</f>
        <v>15</v>
      </c>
      <c r="BE157" s="33">
        <f>[2]卡牌消耗!AG157</f>
        <v>3</v>
      </c>
      <c r="BF157" s="33">
        <f>[2]卡牌消耗!AH157</f>
        <v>293050</v>
      </c>
      <c r="CL157" s="34">
        <v>3</v>
      </c>
      <c r="CM157" s="34">
        <v>3</v>
      </c>
      <c r="CN157" s="13">
        <f>[2]卡牌消耗!DB7</f>
        <v>450</v>
      </c>
      <c r="CO157" s="13">
        <f t="shared" si="18"/>
        <v>180</v>
      </c>
      <c r="DO157" s="13">
        <v>3</v>
      </c>
      <c r="DP157" s="13">
        <v>2</v>
      </c>
      <c r="DQ157" s="13">
        <f t="shared" si="19"/>
        <v>840</v>
      </c>
    </row>
    <row r="158" spans="49:121" ht="16.5" x14ac:dyDescent="0.2">
      <c r="AW158" s="33">
        <v>4</v>
      </c>
      <c r="AX158" s="33">
        <v>50</v>
      </c>
      <c r="AY158" s="34">
        <f>INDEX($CF$5:$CF$56,数据母表!AX158)</f>
        <v>20</v>
      </c>
      <c r="AZ158" s="33">
        <f>[2]卡牌消耗!AB158</f>
        <v>0</v>
      </c>
      <c r="BA158" s="33">
        <f>[2]卡牌消耗!AC158</f>
        <v>0</v>
      </c>
      <c r="BB158" s="33">
        <f>[2]卡牌消耗!AD158</f>
        <v>0</v>
      </c>
      <c r="BC158" s="33">
        <f>[2]卡牌消耗!AE158</f>
        <v>0</v>
      </c>
      <c r="BD158" s="33">
        <f>[2]卡牌消耗!AF158</f>
        <v>15</v>
      </c>
      <c r="BE158" s="33">
        <f>[2]卡牌消耗!AG158</f>
        <v>3</v>
      </c>
      <c r="BF158" s="33">
        <f>[2]卡牌消耗!AH158</f>
        <v>488450</v>
      </c>
      <c r="CL158" s="34">
        <v>4</v>
      </c>
      <c r="CM158" s="34">
        <v>3</v>
      </c>
      <c r="CN158" s="13">
        <f>[2]卡牌消耗!DB8</f>
        <v>500</v>
      </c>
      <c r="CO158" s="13">
        <f t="shared" si="18"/>
        <v>200</v>
      </c>
      <c r="DO158" s="13">
        <v>4</v>
      </c>
      <c r="DP158" s="13">
        <v>2</v>
      </c>
      <c r="DQ158" s="13">
        <f t="shared" si="19"/>
        <v>880</v>
      </c>
    </row>
    <row r="159" spans="49:121" ht="16.5" x14ac:dyDescent="0.2">
      <c r="AW159" s="33">
        <v>4</v>
      </c>
      <c r="AX159" s="33">
        <v>51</v>
      </c>
      <c r="AY159" s="34">
        <f>INDEX($CF$5:$CF$56,数据母表!AX159)</f>
        <v>20</v>
      </c>
      <c r="AZ159" s="33">
        <f>[2]卡牌消耗!AB159</f>
        <v>0</v>
      </c>
      <c r="BA159" s="33">
        <f>[2]卡牌消耗!AC159</f>
        <v>0</v>
      </c>
      <c r="BB159" s="33">
        <f>[2]卡牌消耗!AD159</f>
        <v>0</v>
      </c>
      <c r="BC159" s="33">
        <f>[2]卡牌消耗!AE159</f>
        <v>0</v>
      </c>
      <c r="BD159" s="33">
        <f>[2]卡牌消耗!AF159</f>
        <v>15</v>
      </c>
      <c r="BE159" s="33">
        <f>[2]卡牌消耗!AG159</f>
        <v>3</v>
      </c>
      <c r="BF159" s="33">
        <f>[2]卡牌消耗!AH159</f>
        <v>537300</v>
      </c>
      <c r="CL159" s="34">
        <v>5</v>
      </c>
      <c r="CM159" s="34">
        <v>3</v>
      </c>
      <c r="CN159" s="13">
        <f>[2]卡牌消耗!DB9</f>
        <v>600</v>
      </c>
      <c r="CO159" s="13">
        <f t="shared" si="18"/>
        <v>240</v>
      </c>
      <c r="DO159" s="13">
        <v>5</v>
      </c>
      <c r="DP159" s="13">
        <v>2</v>
      </c>
      <c r="DQ159" s="13">
        <f t="shared" si="19"/>
        <v>920</v>
      </c>
    </row>
    <row r="160" spans="49:121" ht="16.5" x14ac:dyDescent="0.2">
      <c r="AW160" s="33">
        <v>4</v>
      </c>
      <c r="AX160" s="33">
        <v>52</v>
      </c>
      <c r="AY160" s="34">
        <f>INDEX($CF$5:$CF$56,数据母表!AX160)</f>
        <v>20</v>
      </c>
      <c r="AZ160" s="33">
        <f>[2]卡牌消耗!AB160</f>
        <v>0</v>
      </c>
      <c r="BA160" s="33">
        <f>[2]卡牌消耗!AC160</f>
        <v>0</v>
      </c>
      <c r="BB160" s="33">
        <f>[2]卡牌消耗!AD160</f>
        <v>0</v>
      </c>
      <c r="BC160" s="33">
        <f>[2]卡牌消耗!AE160</f>
        <v>0</v>
      </c>
      <c r="BD160" s="33">
        <f>[2]卡牌消耗!AF160</f>
        <v>15</v>
      </c>
      <c r="BE160" s="33">
        <f>[2]卡牌消耗!AG160</f>
        <v>3</v>
      </c>
      <c r="BF160" s="33">
        <f>[2]卡牌消耗!AH160</f>
        <v>537300</v>
      </c>
      <c r="CL160" s="34">
        <v>6</v>
      </c>
      <c r="CM160" s="34">
        <v>3</v>
      </c>
      <c r="CN160" s="13">
        <f>[2]卡牌消耗!DB10</f>
        <v>650</v>
      </c>
      <c r="CO160" s="13">
        <f t="shared" si="18"/>
        <v>260</v>
      </c>
      <c r="DO160" s="13">
        <v>6</v>
      </c>
      <c r="DP160" s="13">
        <v>2</v>
      </c>
      <c r="DQ160" s="13">
        <f t="shared" si="19"/>
        <v>960</v>
      </c>
    </row>
    <row r="161" spans="49:121" ht="16.5" x14ac:dyDescent="0.2">
      <c r="AW161" s="33">
        <v>5</v>
      </c>
      <c r="AX161" s="33">
        <v>1</v>
      </c>
      <c r="AY161" s="34">
        <f>INDEX($CF$5:$CF$56,数据母表!AX161)</f>
        <v>1</v>
      </c>
      <c r="AZ161" s="33">
        <f>[2]卡牌消耗!AB161</f>
        <v>40</v>
      </c>
      <c r="BA161" s="33">
        <f>[2]卡牌消耗!AC161</f>
        <v>0</v>
      </c>
      <c r="BB161" s="33">
        <f>[2]卡牌消耗!AD161</f>
        <v>0</v>
      </c>
      <c r="BC161" s="33">
        <f>[2]卡牌消耗!AE161</f>
        <v>0</v>
      </c>
      <c r="BD161" s="33">
        <f>[2]卡牌消耗!AF161</f>
        <v>0</v>
      </c>
      <c r="BE161" s="33">
        <f>[2]卡牌消耗!AG161</f>
        <v>0</v>
      </c>
      <c r="BF161" s="33">
        <f>[2]卡牌消耗!AH161</f>
        <v>1750</v>
      </c>
      <c r="CL161" s="34">
        <v>7</v>
      </c>
      <c r="CM161" s="34">
        <v>3</v>
      </c>
      <c r="CN161" s="13">
        <f>[2]卡牌消耗!DB11</f>
        <v>700</v>
      </c>
      <c r="CO161" s="13">
        <f t="shared" si="18"/>
        <v>280</v>
      </c>
      <c r="DO161" s="13">
        <v>7</v>
      </c>
      <c r="DP161" s="13">
        <v>2</v>
      </c>
      <c r="DQ161" s="13">
        <f t="shared" si="19"/>
        <v>1000</v>
      </c>
    </row>
    <row r="162" spans="49:121" ht="16.5" x14ac:dyDescent="0.2">
      <c r="AW162" s="33">
        <v>5</v>
      </c>
      <c r="AX162" s="33">
        <v>2</v>
      </c>
      <c r="AY162" s="34">
        <f>INDEX($CF$5:$CF$56,数据母表!AX162)</f>
        <v>2</v>
      </c>
      <c r="AZ162" s="33">
        <f>[2]卡牌消耗!AB162</f>
        <v>130</v>
      </c>
      <c r="BA162" s="33">
        <f>[2]卡牌消耗!AC162</f>
        <v>0</v>
      </c>
      <c r="BB162" s="33">
        <f>[2]卡牌消耗!AD162</f>
        <v>0</v>
      </c>
      <c r="BC162" s="33">
        <f>[2]卡牌消耗!AE162</f>
        <v>0</v>
      </c>
      <c r="BD162" s="33">
        <f>[2]卡牌消耗!AF162</f>
        <v>0</v>
      </c>
      <c r="BE162" s="33">
        <f>[2]卡牌消耗!AG162</f>
        <v>0</v>
      </c>
      <c r="BF162" s="33">
        <f>[2]卡牌消耗!AH162</f>
        <v>2100</v>
      </c>
      <c r="CL162" s="34">
        <v>8</v>
      </c>
      <c r="CM162" s="34">
        <v>3</v>
      </c>
      <c r="CN162" s="13">
        <f>[2]卡牌消耗!DB12</f>
        <v>750</v>
      </c>
      <c r="CO162" s="13">
        <f t="shared" si="18"/>
        <v>300</v>
      </c>
      <c r="DO162" s="13">
        <v>8</v>
      </c>
      <c r="DP162" s="13">
        <v>2</v>
      </c>
      <c r="DQ162" s="13">
        <f t="shared" si="19"/>
        <v>1040</v>
      </c>
    </row>
    <row r="163" spans="49:121" ht="16.5" x14ac:dyDescent="0.2">
      <c r="AW163" s="33">
        <v>5</v>
      </c>
      <c r="AX163" s="33">
        <v>3</v>
      </c>
      <c r="AY163" s="34">
        <f>INDEX($CF$5:$CF$56,数据母表!AX163)</f>
        <v>2</v>
      </c>
      <c r="AZ163" s="33">
        <f>[2]卡牌消耗!AB163</f>
        <v>155</v>
      </c>
      <c r="BA163" s="33">
        <f>[2]卡牌消耗!AC163</f>
        <v>0</v>
      </c>
      <c r="BB163" s="33">
        <f>[2]卡牌消耗!AD163</f>
        <v>0</v>
      </c>
      <c r="BC163" s="33">
        <f>[2]卡牌消耗!AE163</f>
        <v>0</v>
      </c>
      <c r="BD163" s="33">
        <f>[2]卡牌消耗!AF163</f>
        <v>0</v>
      </c>
      <c r="BE163" s="33">
        <f>[2]卡牌消耗!AG163</f>
        <v>0</v>
      </c>
      <c r="BF163" s="33">
        <f>[2]卡牌消耗!AH163</f>
        <v>2100</v>
      </c>
      <c r="CL163" s="34">
        <v>9</v>
      </c>
      <c r="CM163" s="34">
        <v>3</v>
      </c>
      <c r="CN163" s="13">
        <f>[2]卡牌消耗!DB13</f>
        <v>750</v>
      </c>
      <c r="CO163" s="13">
        <f t="shared" si="18"/>
        <v>300</v>
      </c>
      <c r="DO163" s="13">
        <v>9</v>
      </c>
      <c r="DP163" s="13">
        <v>2</v>
      </c>
      <c r="DQ163" s="13">
        <f t="shared" si="19"/>
        <v>1080</v>
      </c>
    </row>
    <row r="164" spans="49:121" ht="16.5" x14ac:dyDescent="0.2">
      <c r="AW164" s="33">
        <v>5</v>
      </c>
      <c r="AX164" s="33">
        <v>4</v>
      </c>
      <c r="AY164" s="34">
        <f>INDEX($CF$5:$CF$56,数据母表!AX164)</f>
        <v>3</v>
      </c>
      <c r="AZ164" s="33">
        <f>[2]卡牌消耗!AB164</f>
        <v>215</v>
      </c>
      <c r="BA164" s="33">
        <f>[2]卡牌消耗!AC164</f>
        <v>0</v>
      </c>
      <c r="BB164" s="33">
        <f>[2]卡牌消耗!AD164</f>
        <v>0</v>
      </c>
      <c r="BC164" s="33">
        <f>[2]卡牌消耗!AE164</f>
        <v>0</v>
      </c>
      <c r="BD164" s="33">
        <f>[2]卡牌消耗!AF164</f>
        <v>0</v>
      </c>
      <c r="BE164" s="33">
        <f>[2]卡牌消耗!AG164</f>
        <v>0</v>
      </c>
      <c r="BF164" s="33">
        <f>[2]卡牌消耗!AH164</f>
        <v>2100</v>
      </c>
      <c r="CL164" s="34">
        <v>10</v>
      </c>
      <c r="CM164" s="34">
        <v>3</v>
      </c>
      <c r="CN164" s="13">
        <f>[2]卡牌消耗!DB14</f>
        <v>800</v>
      </c>
      <c r="CO164" s="13">
        <f t="shared" si="18"/>
        <v>320</v>
      </c>
      <c r="DO164" s="13">
        <v>10</v>
      </c>
      <c r="DP164" s="13">
        <v>2</v>
      </c>
      <c r="DQ164" s="13">
        <f t="shared" si="19"/>
        <v>1120</v>
      </c>
    </row>
    <row r="165" spans="49:121" ht="16.5" x14ac:dyDescent="0.2">
      <c r="AW165" s="33">
        <v>5</v>
      </c>
      <c r="AX165" s="33">
        <v>5</v>
      </c>
      <c r="AY165" s="34">
        <f>INDEX($CF$5:$CF$56,数据母表!AX165)</f>
        <v>3</v>
      </c>
      <c r="AZ165" s="33">
        <f>[2]卡牌消耗!AB165</f>
        <v>230</v>
      </c>
      <c r="BA165" s="33">
        <f>[2]卡牌消耗!AC165</f>
        <v>0</v>
      </c>
      <c r="BB165" s="33">
        <f>[2]卡牌消耗!AD165</f>
        <v>0</v>
      </c>
      <c r="BC165" s="33">
        <f>[2]卡牌消耗!AE165</f>
        <v>0</v>
      </c>
      <c r="BD165" s="33">
        <f>[2]卡牌消耗!AF165</f>
        <v>0</v>
      </c>
      <c r="BE165" s="33">
        <f>[2]卡牌消耗!AG165</f>
        <v>0</v>
      </c>
      <c r="BF165" s="33">
        <f>[2]卡牌消耗!AH165</f>
        <v>2100</v>
      </c>
      <c r="CL165" s="34">
        <v>11</v>
      </c>
      <c r="CM165" s="34">
        <v>3</v>
      </c>
      <c r="CN165" s="13">
        <f>[2]卡牌消耗!DB15</f>
        <v>850</v>
      </c>
      <c r="CO165" s="13">
        <f t="shared" si="18"/>
        <v>340</v>
      </c>
      <c r="DO165" s="13">
        <v>11</v>
      </c>
      <c r="DP165" s="13">
        <v>2</v>
      </c>
      <c r="DQ165" s="13">
        <f t="shared" si="19"/>
        <v>1120</v>
      </c>
    </row>
    <row r="166" spans="49:121" ht="16.5" x14ac:dyDescent="0.2">
      <c r="AW166" s="33">
        <v>5</v>
      </c>
      <c r="AX166" s="33">
        <v>6</v>
      </c>
      <c r="AY166" s="34">
        <f>INDEX($CF$5:$CF$56,数据母表!AX166)</f>
        <v>4</v>
      </c>
      <c r="AZ166" s="33">
        <f>[2]卡牌消耗!AB166</f>
        <v>0</v>
      </c>
      <c r="BA166" s="33">
        <f>[2]卡牌消耗!AC166</f>
        <v>45</v>
      </c>
      <c r="BB166" s="33">
        <f>[2]卡牌消耗!AD166</f>
        <v>0</v>
      </c>
      <c r="BC166" s="33">
        <f>[2]卡牌消耗!AE166</f>
        <v>0</v>
      </c>
      <c r="BD166" s="33">
        <f>[2]卡牌消耗!AF166</f>
        <v>0</v>
      </c>
      <c r="BE166" s="33">
        <f>[2]卡牌消耗!AG166</f>
        <v>0</v>
      </c>
      <c r="BF166" s="33">
        <f>[2]卡牌消耗!AH166</f>
        <v>2550</v>
      </c>
      <c r="CL166" s="34">
        <v>12</v>
      </c>
      <c r="CM166" s="34">
        <v>3</v>
      </c>
      <c r="CN166" s="13">
        <f>[2]卡牌消耗!DB16</f>
        <v>900</v>
      </c>
      <c r="CO166" s="13">
        <f t="shared" si="18"/>
        <v>360</v>
      </c>
      <c r="DO166" s="13">
        <v>12</v>
      </c>
      <c r="DP166" s="13">
        <v>2</v>
      </c>
      <c r="DQ166" s="13">
        <f t="shared" si="19"/>
        <v>1160</v>
      </c>
    </row>
    <row r="167" spans="49:121" ht="16.5" x14ac:dyDescent="0.2">
      <c r="AW167" s="33">
        <v>5</v>
      </c>
      <c r="AX167" s="33">
        <v>7</v>
      </c>
      <c r="AY167" s="34">
        <f>INDEX($CF$5:$CF$56,数据母表!AX167)</f>
        <v>4</v>
      </c>
      <c r="AZ167" s="33">
        <f>[2]卡牌消耗!AB167</f>
        <v>0</v>
      </c>
      <c r="BA167" s="33">
        <f>[2]卡牌消耗!AC167</f>
        <v>45</v>
      </c>
      <c r="BB167" s="33">
        <f>[2]卡牌消耗!AD167</f>
        <v>0</v>
      </c>
      <c r="BC167" s="33">
        <f>[2]卡牌消耗!AE167</f>
        <v>0</v>
      </c>
      <c r="BD167" s="33">
        <f>[2]卡牌消耗!AF167</f>
        <v>0</v>
      </c>
      <c r="BE167" s="33">
        <f>[2]卡牌消耗!AG167</f>
        <v>0</v>
      </c>
      <c r="BF167" s="33">
        <f>[2]卡牌消耗!AH167</f>
        <v>2550</v>
      </c>
      <c r="CL167" s="34">
        <v>13</v>
      </c>
      <c r="CM167" s="34">
        <v>3</v>
      </c>
      <c r="CN167" s="13">
        <f>[2]卡牌消耗!DB17</f>
        <v>900</v>
      </c>
      <c r="CO167" s="13">
        <f t="shared" si="18"/>
        <v>360</v>
      </c>
      <c r="DO167" s="13">
        <v>13</v>
      </c>
      <c r="DP167" s="13">
        <v>2</v>
      </c>
      <c r="DQ167" s="13">
        <f t="shared" si="19"/>
        <v>1200</v>
      </c>
    </row>
    <row r="168" spans="49:121" ht="16.5" x14ac:dyDescent="0.2">
      <c r="AW168" s="33">
        <v>5</v>
      </c>
      <c r="AX168" s="33">
        <v>8</v>
      </c>
      <c r="AY168" s="34">
        <f>INDEX($CF$5:$CF$56,数据母表!AX168)</f>
        <v>5</v>
      </c>
      <c r="AZ168" s="33">
        <f>[2]卡牌消耗!AB168</f>
        <v>0</v>
      </c>
      <c r="BA168" s="33">
        <f>[2]卡牌消耗!AC168</f>
        <v>85</v>
      </c>
      <c r="BB168" s="33">
        <f>[2]卡牌消耗!AD168</f>
        <v>0</v>
      </c>
      <c r="BC168" s="33">
        <f>[2]卡牌消耗!AE168</f>
        <v>0</v>
      </c>
      <c r="BD168" s="33">
        <f>[2]卡牌消耗!AF168</f>
        <v>0</v>
      </c>
      <c r="BE168" s="33">
        <f>[2]卡牌消耗!AG168</f>
        <v>0</v>
      </c>
      <c r="BF168" s="33">
        <f>[2]卡牌消耗!AH168</f>
        <v>3800</v>
      </c>
      <c r="CL168" s="34">
        <v>14</v>
      </c>
      <c r="CM168" s="34">
        <v>3</v>
      </c>
      <c r="CN168" s="13">
        <f>[2]卡牌消耗!DB18</f>
        <v>950</v>
      </c>
      <c r="CO168" s="13">
        <f t="shared" si="18"/>
        <v>380</v>
      </c>
      <c r="DO168" s="13">
        <v>14</v>
      </c>
      <c r="DP168" s="13">
        <v>2</v>
      </c>
      <c r="DQ168" s="13">
        <f t="shared" si="19"/>
        <v>1240</v>
      </c>
    </row>
    <row r="169" spans="49:121" ht="16.5" x14ac:dyDescent="0.2">
      <c r="AW169" s="33">
        <v>5</v>
      </c>
      <c r="AX169" s="33">
        <v>9</v>
      </c>
      <c r="AY169" s="34">
        <f>INDEX($CF$5:$CF$56,数据母表!AX169)</f>
        <v>5</v>
      </c>
      <c r="AZ169" s="33">
        <f>[2]卡牌消耗!AB169</f>
        <v>0</v>
      </c>
      <c r="BA169" s="33">
        <f>[2]卡牌消耗!AC169</f>
        <v>85</v>
      </c>
      <c r="BB169" s="33">
        <f>[2]卡牌消耗!AD169</f>
        <v>0</v>
      </c>
      <c r="BC169" s="33">
        <f>[2]卡牌消耗!AE169</f>
        <v>0</v>
      </c>
      <c r="BD169" s="33">
        <f>[2]卡牌消耗!AF169</f>
        <v>0</v>
      </c>
      <c r="BE169" s="33">
        <f>[2]卡牌消耗!AG169</f>
        <v>0</v>
      </c>
      <c r="BF169" s="33">
        <f>[2]卡牌消耗!AH169</f>
        <v>3800</v>
      </c>
      <c r="CL169" s="34">
        <v>15</v>
      </c>
      <c r="CM169" s="34">
        <v>3</v>
      </c>
      <c r="CN169" s="13">
        <f>[2]卡牌消耗!DB19</f>
        <v>1600</v>
      </c>
      <c r="CO169" s="13">
        <f t="shared" si="18"/>
        <v>640</v>
      </c>
      <c r="DO169" s="13">
        <v>15</v>
      </c>
      <c r="DP169" s="13">
        <v>2</v>
      </c>
      <c r="DQ169" s="13">
        <f t="shared" si="19"/>
        <v>1280</v>
      </c>
    </row>
    <row r="170" spans="49:121" ht="16.5" x14ac:dyDescent="0.2">
      <c r="AW170" s="33">
        <v>5</v>
      </c>
      <c r="AX170" s="33">
        <v>10</v>
      </c>
      <c r="AY170" s="34">
        <f>INDEX($CF$5:$CF$56,数据母表!AX170)</f>
        <v>6</v>
      </c>
      <c r="AZ170" s="33">
        <f>[2]卡牌消耗!AB170</f>
        <v>0</v>
      </c>
      <c r="BA170" s="33">
        <f>[2]卡牌消耗!AC170</f>
        <v>130</v>
      </c>
      <c r="BB170" s="33">
        <f>[2]卡牌消耗!AD170</f>
        <v>0</v>
      </c>
      <c r="BC170" s="33">
        <f>[2]卡牌消耗!AE170</f>
        <v>0</v>
      </c>
      <c r="BD170" s="33">
        <f>[2]卡牌消耗!AF170</f>
        <v>0</v>
      </c>
      <c r="BE170" s="33">
        <f>[2]卡牌消耗!AG170</f>
        <v>0</v>
      </c>
      <c r="BF170" s="33">
        <f>[2]卡牌消耗!AH170</f>
        <v>6350</v>
      </c>
      <c r="CL170" s="34">
        <v>16</v>
      </c>
      <c r="CM170" s="34">
        <v>3</v>
      </c>
      <c r="CN170" s="13">
        <f>[2]卡牌消耗!DB20</f>
        <v>1800</v>
      </c>
      <c r="CO170" s="13">
        <f t="shared" si="18"/>
        <v>720</v>
      </c>
      <c r="DO170" s="13">
        <v>16</v>
      </c>
      <c r="DP170" s="13">
        <v>2</v>
      </c>
      <c r="DQ170" s="13">
        <f t="shared" si="19"/>
        <v>1320</v>
      </c>
    </row>
    <row r="171" spans="49:121" ht="16.5" x14ac:dyDescent="0.2">
      <c r="AW171" s="33">
        <v>5</v>
      </c>
      <c r="AX171" s="33">
        <v>11</v>
      </c>
      <c r="AY171" s="34">
        <f>INDEX($CF$5:$CF$56,数据母表!AX171)</f>
        <v>6</v>
      </c>
      <c r="AZ171" s="33">
        <f>[2]卡牌消耗!AB171</f>
        <v>0</v>
      </c>
      <c r="BA171" s="33">
        <f>[2]卡牌消耗!AC171</f>
        <v>130</v>
      </c>
      <c r="BB171" s="33">
        <f>[2]卡牌消耗!AD171</f>
        <v>0</v>
      </c>
      <c r="BC171" s="33">
        <f>[2]卡牌消耗!AE171</f>
        <v>0</v>
      </c>
      <c r="BD171" s="33">
        <f>[2]卡牌消耗!AF171</f>
        <v>0</v>
      </c>
      <c r="BE171" s="33">
        <f>[2]卡牌消耗!AG171</f>
        <v>0</v>
      </c>
      <c r="BF171" s="33">
        <f>[2]卡牌消耗!AH171</f>
        <v>6350</v>
      </c>
      <c r="CL171" s="34">
        <v>17</v>
      </c>
      <c r="CM171" s="34">
        <v>3</v>
      </c>
      <c r="CN171" s="13">
        <f>[2]卡牌消耗!DB21</f>
        <v>2000</v>
      </c>
      <c r="CO171" s="13">
        <f t="shared" si="18"/>
        <v>800</v>
      </c>
      <c r="DO171" s="13">
        <v>17</v>
      </c>
      <c r="DP171" s="13">
        <v>2</v>
      </c>
      <c r="DQ171" s="13">
        <f t="shared" si="19"/>
        <v>1360</v>
      </c>
    </row>
    <row r="172" spans="49:121" ht="16.5" x14ac:dyDescent="0.2">
      <c r="AW172" s="33">
        <v>5</v>
      </c>
      <c r="AX172" s="33">
        <v>12</v>
      </c>
      <c r="AY172" s="34">
        <f>INDEX($CF$5:$CF$56,数据母表!AX172)</f>
        <v>7</v>
      </c>
      <c r="AZ172" s="33">
        <f>[2]卡牌消耗!AB172</f>
        <v>0</v>
      </c>
      <c r="BA172" s="33">
        <f>[2]卡牌消耗!AC172</f>
        <v>175</v>
      </c>
      <c r="BB172" s="33">
        <f>[2]卡牌消耗!AD172</f>
        <v>0</v>
      </c>
      <c r="BC172" s="33">
        <f>[2]卡牌消耗!AE172</f>
        <v>0</v>
      </c>
      <c r="BD172" s="33">
        <f>[2]卡牌消耗!AF172</f>
        <v>0</v>
      </c>
      <c r="BE172" s="33">
        <f>[2]卡牌消耗!AG172</f>
        <v>0</v>
      </c>
      <c r="BF172" s="33">
        <f>[2]卡牌消耗!AH172</f>
        <v>5450</v>
      </c>
      <c r="CL172" s="34">
        <v>18</v>
      </c>
      <c r="CM172" s="34">
        <v>3</v>
      </c>
      <c r="CN172" s="13">
        <f>[2]卡牌消耗!DB22</f>
        <v>2200</v>
      </c>
      <c r="CO172" s="13">
        <f t="shared" si="18"/>
        <v>880</v>
      </c>
      <c r="DO172" s="13">
        <v>18</v>
      </c>
      <c r="DP172" s="13">
        <v>2</v>
      </c>
      <c r="DQ172" s="13">
        <f t="shared" si="19"/>
        <v>1400</v>
      </c>
    </row>
    <row r="173" spans="49:121" ht="16.5" x14ac:dyDescent="0.2">
      <c r="AW173" s="33">
        <v>5</v>
      </c>
      <c r="AX173" s="33">
        <v>13</v>
      </c>
      <c r="AY173" s="34">
        <f>INDEX($CF$5:$CF$56,数据母表!AX173)</f>
        <v>7</v>
      </c>
      <c r="AZ173" s="33">
        <f>[2]卡牌消耗!AB173</f>
        <v>0</v>
      </c>
      <c r="BA173" s="33">
        <f>[2]卡牌消耗!AC173</f>
        <v>175</v>
      </c>
      <c r="BB173" s="33">
        <f>[2]卡牌消耗!AD173</f>
        <v>0</v>
      </c>
      <c r="BC173" s="33">
        <f>[2]卡牌消耗!AE173</f>
        <v>0</v>
      </c>
      <c r="BD173" s="33">
        <f>[2]卡牌消耗!AF173</f>
        <v>0</v>
      </c>
      <c r="BE173" s="33">
        <f>[2]卡牌消耗!AG173</f>
        <v>0</v>
      </c>
      <c r="BF173" s="33">
        <f>[2]卡牌消耗!AH173</f>
        <v>5450</v>
      </c>
      <c r="CL173" s="34">
        <v>19</v>
      </c>
      <c r="CM173" s="34">
        <v>3</v>
      </c>
      <c r="CN173" s="13">
        <f>[2]卡牌消耗!DB23</f>
        <v>2450</v>
      </c>
      <c r="CO173" s="13">
        <f t="shared" si="18"/>
        <v>980</v>
      </c>
      <c r="DO173" s="13">
        <v>19</v>
      </c>
      <c r="DP173" s="13">
        <v>2</v>
      </c>
      <c r="DQ173" s="13">
        <f t="shared" si="19"/>
        <v>1440</v>
      </c>
    </row>
    <row r="174" spans="49:121" ht="16.5" x14ac:dyDescent="0.2">
      <c r="AW174" s="33">
        <v>5</v>
      </c>
      <c r="AX174" s="33">
        <v>14</v>
      </c>
      <c r="AY174" s="34">
        <f>INDEX($CF$5:$CF$56,数据母表!AX174)</f>
        <v>8</v>
      </c>
      <c r="AZ174" s="33">
        <f>[2]卡牌消耗!AB174</f>
        <v>0</v>
      </c>
      <c r="BA174" s="33">
        <f>[2]卡牌消耗!AC174</f>
        <v>0</v>
      </c>
      <c r="BB174" s="33">
        <f>[2]卡牌消耗!AD174</f>
        <v>35</v>
      </c>
      <c r="BC174" s="33">
        <f>[2]卡牌消耗!AE174</f>
        <v>0</v>
      </c>
      <c r="BD174" s="33">
        <f>[2]卡牌消耗!AF174</f>
        <v>0</v>
      </c>
      <c r="BE174" s="33">
        <f>[2]卡牌消耗!AG174</f>
        <v>0</v>
      </c>
      <c r="BF174" s="33">
        <f>[2]卡牌消耗!AH174</f>
        <v>6000</v>
      </c>
      <c r="CL174" s="34">
        <v>20</v>
      </c>
      <c r="CM174" s="34">
        <v>3</v>
      </c>
      <c r="CN174" s="13">
        <f>[2]卡牌消耗!DB24</f>
        <v>2650</v>
      </c>
      <c r="CO174" s="13">
        <f t="shared" si="18"/>
        <v>1060</v>
      </c>
      <c r="DO174" s="13">
        <v>20</v>
      </c>
      <c r="DP174" s="13">
        <v>2</v>
      </c>
      <c r="DQ174" s="13">
        <f t="shared" si="19"/>
        <v>1440</v>
      </c>
    </row>
    <row r="175" spans="49:121" ht="16.5" x14ac:dyDescent="0.2">
      <c r="AW175" s="33">
        <v>5</v>
      </c>
      <c r="AX175" s="33">
        <v>15</v>
      </c>
      <c r="AY175" s="34">
        <f>INDEX($CF$5:$CF$56,数据母表!AX175)</f>
        <v>8</v>
      </c>
      <c r="AZ175" s="33">
        <f>[2]卡牌消耗!AB175</f>
        <v>0</v>
      </c>
      <c r="BA175" s="33">
        <f>[2]卡牌消耗!AC175</f>
        <v>0</v>
      </c>
      <c r="BB175" s="33">
        <f>[2]卡牌消耗!AD175</f>
        <v>35</v>
      </c>
      <c r="BC175" s="33">
        <f>[2]卡牌消耗!AE175</f>
        <v>0</v>
      </c>
      <c r="BD175" s="33">
        <f>[2]卡牌消耗!AF175</f>
        <v>0</v>
      </c>
      <c r="BE175" s="33">
        <f>[2]卡牌消耗!AG175</f>
        <v>0</v>
      </c>
      <c r="BF175" s="33">
        <f>[2]卡牌消耗!AH175</f>
        <v>6550</v>
      </c>
      <c r="CL175" s="34">
        <v>21</v>
      </c>
      <c r="CM175" s="34">
        <v>3</v>
      </c>
      <c r="CN175" s="13">
        <f>[2]卡牌消耗!DB25</f>
        <v>2850</v>
      </c>
      <c r="CO175" s="13">
        <f t="shared" si="18"/>
        <v>1140</v>
      </c>
      <c r="DO175" s="13">
        <v>21</v>
      </c>
      <c r="DP175" s="13">
        <v>2</v>
      </c>
      <c r="DQ175" s="13">
        <f t="shared" si="19"/>
        <v>1480</v>
      </c>
    </row>
    <row r="176" spans="49:121" ht="16.5" x14ac:dyDescent="0.2">
      <c r="AW176" s="33">
        <v>5</v>
      </c>
      <c r="AX176" s="33">
        <v>16</v>
      </c>
      <c r="AY176" s="34">
        <f>INDEX($CF$5:$CF$56,数据母表!AX176)</f>
        <v>9</v>
      </c>
      <c r="AZ176" s="33">
        <f>[2]卡牌消耗!AB176</f>
        <v>0</v>
      </c>
      <c r="BA176" s="33">
        <f>[2]卡牌消耗!AC176</f>
        <v>0</v>
      </c>
      <c r="BB176" s="33">
        <f>[2]卡牌消耗!AD176</f>
        <v>35</v>
      </c>
      <c r="BC176" s="33">
        <f>[2]卡牌消耗!AE176</f>
        <v>0</v>
      </c>
      <c r="BD176" s="33">
        <f>[2]卡牌消耗!AF176</f>
        <v>0</v>
      </c>
      <c r="BE176" s="33">
        <f>[2]卡牌消耗!AG176</f>
        <v>0</v>
      </c>
      <c r="BF176" s="33">
        <f>[2]卡牌消耗!AH176</f>
        <v>6550</v>
      </c>
      <c r="CL176" s="34">
        <v>22</v>
      </c>
      <c r="CM176" s="34">
        <v>3</v>
      </c>
      <c r="CN176" s="13">
        <f>[2]卡牌消耗!DB26</f>
        <v>3050</v>
      </c>
      <c r="CO176" s="13">
        <f t="shared" si="18"/>
        <v>1220</v>
      </c>
      <c r="DO176" s="13">
        <v>22</v>
      </c>
      <c r="DP176" s="13">
        <v>2</v>
      </c>
      <c r="DQ176" s="13">
        <f t="shared" si="19"/>
        <v>1520</v>
      </c>
    </row>
    <row r="177" spans="49:121" ht="16.5" x14ac:dyDescent="0.2">
      <c r="AW177" s="33">
        <v>5</v>
      </c>
      <c r="AX177" s="33">
        <v>17</v>
      </c>
      <c r="AY177" s="34">
        <f>INDEX($CF$5:$CF$56,数据母表!AX177)</f>
        <v>9</v>
      </c>
      <c r="AZ177" s="33">
        <f>[2]卡牌消耗!AB177</f>
        <v>0</v>
      </c>
      <c r="BA177" s="33">
        <f>[2]卡牌消耗!AC177</f>
        <v>0</v>
      </c>
      <c r="BB177" s="33">
        <f>[2]卡牌消耗!AD177</f>
        <v>70</v>
      </c>
      <c r="BC177" s="33">
        <f>[2]卡牌消耗!AE177</f>
        <v>0</v>
      </c>
      <c r="BD177" s="33">
        <f>[2]卡牌消耗!AF177</f>
        <v>0</v>
      </c>
      <c r="BE177" s="33">
        <f>[2]卡牌消耗!AG177</f>
        <v>0</v>
      </c>
      <c r="BF177" s="33">
        <f>[2]卡牌消耗!AH177</f>
        <v>8200</v>
      </c>
      <c r="CL177" s="34">
        <v>23</v>
      </c>
      <c r="CM177" s="34">
        <v>3</v>
      </c>
      <c r="CN177" s="13">
        <f>[2]卡牌消耗!DB27</f>
        <v>3250</v>
      </c>
      <c r="CO177" s="13">
        <f t="shared" si="18"/>
        <v>1300</v>
      </c>
      <c r="DO177" s="13">
        <v>23</v>
      </c>
      <c r="DP177" s="13">
        <v>2</v>
      </c>
      <c r="DQ177" s="13">
        <f t="shared" si="19"/>
        <v>1560</v>
      </c>
    </row>
    <row r="178" spans="49:121" ht="16.5" x14ac:dyDescent="0.2">
      <c r="AW178" s="33">
        <v>5</v>
      </c>
      <c r="AX178" s="33">
        <v>18</v>
      </c>
      <c r="AY178" s="34">
        <f>INDEX($CF$5:$CF$56,数据母表!AX178)</f>
        <v>9</v>
      </c>
      <c r="AZ178" s="33">
        <f>[2]卡牌消耗!AB178</f>
        <v>0</v>
      </c>
      <c r="BA178" s="33">
        <f>[2]卡牌消耗!AC178</f>
        <v>0</v>
      </c>
      <c r="BB178" s="33">
        <f>[2]卡牌消耗!AD178</f>
        <v>70</v>
      </c>
      <c r="BC178" s="33">
        <f>[2]卡牌消耗!AE178</f>
        <v>0</v>
      </c>
      <c r="BD178" s="33">
        <f>[2]卡牌消耗!AF178</f>
        <v>0</v>
      </c>
      <c r="BE178" s="33">
        <f>[2]卡牌消耗!AG178</f>
        <v>0</v>
      </c>
      <c r="BF178" s="33">
        <f>[2]卡牌消耗!AH178</f>
        <v>8200</v>
      </c>
      <c r="CL178" s="34">
        <v>24</v>
      </c>
      <c r="CM178" s="34">
        <v>3</v>
      </c>
      <c r="CN178" s="13">
        <f>[2]卡牌消耗!DB28</f>
        <v>3450</v>
      </c>
      <c r="CO178" s="13">
        <f t="shared" si="18"/>
        <v>1380</v>
      </c>
      <c r="DO178" s="13">
        <v>24</v>
      </c>
      <c r="DP178" s="13">
        <v>2</v>
      </c>
      <c r="DQ178" s="13">
        <f t="shared" si="19"/>
        <v>1600</v>
      </c>
    </row>
    <row r="179" spans="49:121" ht="16.5" x14ac:dyDescent="0.2">
      <c r="AW179" s="33">
        <v>5</v>
      </c>
      <c r="AX179" s="33">
        <v>19</v>
      </c>
      <c r="AY179" s="34">
        <f>INDEX($CF$5:$CF$56,数据母表!AX179)</f>
        <v>10</v>
      </c>
      <c r="AZ179" s="33">
        <f>[2]卡牌消耗!AB179</f>
        <v>0</v>
      </c>
      <c r="BA179" s="33">
        <f>[2]卡牌消耗!AC179</f>
        <v>0</v>
      </c>
      <c r="BB179" s="33">
        <f>[2]卡牌消耗!AD179</f>
        <v>70</v>
      </c>
      <c r="BC179" s="33">
        <f>[2]卡牌消耗!AE179</f>
        <v>0</v>
      </c>
      <c r="BD179" s="33">
        <f>[2]卡牌消耗!AF179</f>
        <v>0</v>
      </c>
      <c r="BE179" s="33">
        <f>[2]卡牌消耗!AG179</f>
        <v>0</v>
      </c>
      <c r="BF179" s="33">
        <f>[2]卡牌消耗!AH179</f>
        <v>8200</v>
      </c>
      <c r="CL179" s="34">
        <v>25</v>
      </c>
      <c r="CM179" s="34">
        <v>3</v>
      </c>
      <c r="CN179" s="13">
        <f>[2]卡牌消耗!DB29</f>
        <v>5800</v>
      </c>
      <c r="CO179" s="13">
        <f t="shared" si="18"/>
        <v>2320</v>
      </c>
      <c r="DO179" s="13">
        <v>25</v>
      </c>
      <c r="DP179" s="13">
        <v>2</v>
      </c>
      <c r="DQ179" s="13">
        <f t="shared" si="19"/>
        <v>1640</v>
      </c>
    </row>
    <row r="180" spans="49:121" ht="16.5" x14ac:dyDescent="0.2">
      <c r="AW180" s="33">
        <v>5</v>
      </c>
      <c r="AX180" s="33">
        <v>20</v>
      </c>
      <c r="AY180" s="34">
        <f>INDEX($CF$5:$CF$56,数据母表!AX180)</f>
        <v>10</v>
      </c>
      <c r="AZ180" s="33">
        <f>[2]卡牌消耗!AB180</f>
        <v>0</v>
      </c>
      <c r="BA180" s="33">
        <f>[2]卡牌消耗!AC180</f>
        <v>0</v>
      </c>
      <c r="BB180" s="33">
        <f>[2]卡牌消耗!AD180</f>
        <v>105</v>
      </c>
      <c r="BC180" s="33">
        <f>[2]卡牌消耗!AE180</f>
        <v>0</v>
      </c>
      <c r="BD180" s="33">
        <f>[2]卡牌消耗!AF180</f>
        <v>0</v>
      </c>
      <c r="BE180" s="33">
        <f>[2]卡牌消耗!AG180</f>
        <v>0</v>
      </c>
      <c r="BF180" s="33">
        <f>[2]卡牌消耗!AH180</f>
        <v>10050</v>
      </c>
      <c r="CL180" s="34">
        <v>26</v>
      </c>
      <c r="CM180" s="34">
        <v>3</v>
      </c>
      <c r="CN180" s="13">
        <f>[2]卡牌消耗!DB30</f>
        <v>6100</v>
      </c>
      <c r="CO180" s="13">
        <f t="shared" si="18"/>
        <v>2440</v>
      </c>
      <c r="DO180" s="13">
        <v>26</v>
      </c>
      <c r="DP180" s="13">
        <v>2</v>
      </c>
      <c r="DQ180" s="13">
        <f t="shared" si="19"/>
        <v>1680</v>
      </c>
    </row>
    <row r="181" spans="49:121" ht="16.5" x14ac:dyDescent="0.2">
      <c r="AW181" s="33">
        <v>5</v>
      </c>
      <c r="AX181" s="33">
        <v>21</v>
      </c>
      <c r="AY181" s="34">
        <f>INDEX($CF$5:$CF$56,数据母表!AX181)</f>
        <v>10</v>
      </c>
      <c r="AZ181" s="33">
        <f>[2]卡牌消耗!AB181</f>
        <v>0</v>
      </c>
      <c r="BA181" s="33">
        <f>[2]卡牌消耗!AC181</f>
        <v>0</v>
      </c>
      <c r="BB181" s="33">
        <f>[2]卡牌消耗!AD181</f>
        <v>105</v>
      </c>
      <c r="BC181" s="33">
        <f>[2]卡牌消耗!AE181</f>
        <v>0</v>
      </c>
      <c r="BD181" s="33">
        <f>[2]卡牌消耗!AF181</f>
        <v>0</v>
      </c>
      <c r="BE181" s="33">
        <f>[2]卡牌消耗!AG181</f>
        <v>0</v>
      </c>
      <c r="BF181" s="33">
        <f>[2]卡牌消耗!AH181</f>
        <v>10050</v>
      </c>
      <c r="CL181" s="34">
        <v>27</v>
      </c>
      <c r="CM181" s="34">
        <v>3</v>
      </c>
      <c r="CN181" s="13">
        <f>[2]卡牌消耗!DB31</f>
        <v>6400</v>
      </c>
      <c r="CO181" s="13">
        <f t="shared" si="18"/>
        <v>2560</v>
      </c>
      <c r="DO181" s="13">
        <v>27</v>
      </c>
      <c r="DP181" s="13">
        <v>2</v>
      </c>
      <c r="DQ181" s="13">
        <f t="shared" si="19"/>
        <v>1720</v>
      </c>
    </row>
    <row r="182" spans="49:121" ht="16.5" x14ac:dyDescent="0.2">
      <c r="AW182" s="33">
        <v>5</v>
      </c>
      <c r="AX182" s="33">
        <v>22</v>
      </c>
      <c r="AY182" s="34">
        <f>INDEX($CF$5:$CF$56,数据母表!AX182)</f>
        <v>11</v>
      </c>
      <c r="AZ182" s="33">
        <f>[2]卡牌消耗!AB182</f>
        <v>0</v>
      </c>
      <c r="BA182" s="33">
        <f>[2]卡牌消耗!AC182</f>
        <v>0</v>
      </c>
      <c r="BB182" s="33">
        <f>[2]卡牌消耗!AD182</f>
        <v>105</v>
      </c>
      <c r="BC182" s="33">
        <f>[2]卡牌消耗!AE182</f>
        <v>0</v>
      </c>
      <c r="BD182" s="33">
        <f>[2]卡牌消耗!AF182</f>
        <v>0</v>
      </c>
      <c r="BE182" s="33">
        <f>[2]卡牌消耗!AG182</f>
        <v>0</v>
      </c>
      <c r="BF182" s="33">
        <f>[2]卡牌消耗!AH182</f>
        <v>10050</v>
      </c>
      <c r="CL182" s="34">
        <v>28</v>
      </c>
      <c r="CM182" s="34">
        <v>3</v>
      </c>
      <c r="CN182" s="13">
        <f>[2]卡牌消耗!DB32</f>
        <v>6700</v>
      </c>
      <c r="CO182" s="13">
        <f t="shared" si="18"/>
        <v>2680</v>
      </c>
      <c r="DO182" s="13">
        <v>28</v>
      </c>
      <c r="DP182" s="13">
        <v>2</v>
      </c>
      <c r="DQ182" s="13">
        <f t="shared" si="19"/>
        <v>1760</v>
      </c>
    </row>
    <row r="183" spans="49:121" ht="16.5" x14ac:dyDescent="0.2">
      <c r="AW183" s="33">
        <v>5</v>
      </c>
      <c r="AX183" s="33">
        <v>23</v>
      </c>
      <c r="AY183" s="34">
        <f>INDEX($CF$5:$CF$56,数据母表!AX183)</f>
        <v>11</v>
      </c>
      <c r="AZ183" s="33">
        <f>[2]卡牌消耗!AB183</f>
        <v>0</v>
      </c>
      <c r="BA183" s="33">
        <f>[2]卡牌消耗!AC183</f>
        <v>0</v>
      </c>
      <c r="BB183" s="33">
        <f>[2]卡牌消耗!AD183</f>
        <v>0</v>
      </c>
      <c r="BC183" s="33">
        <f>[2]卡牌消耗!AE183</f>
        <v>30</v>
      </c>
      <c r="BD183" s="33">
        <f>[2]卡牌消耗!AF183</f>
        <v>0</v>
      </c>
      <c r="BE183" s="33">
        <f>[2]卡牌消耗!AG183</f>
        <v>0</v>
      </c>
      <c r="BF183" s="33">
        <f>[2]卡牌消耗!AH183</f>
        <v>13800</v>
      </c>
      <c r="CL183" s="34">
        <v>29</v>
      </c>
      <c r="CM183" s="34">
        <v>3</v>
      </c>
      <c r="CN183" s="13">
        <f>[2]卡牌消耗!DB33</f>
        <v>7000</v>
      </c>
      <c r="CO183" s="13">
        <f t="shared" si="18"/>
        <v>2800</v>
      </c>
      <c r="DO183" s="13">
        <v>29</v>
      </c>
      <c r="DP183" s="13">
        <v>2</v>
      </c>
      <c r="DQ183" s="13">
        <f t="shared" si="19"/>
        <v>1800</v>
      </c>
    </row>
    <row r="184" spans="49:121" ht="16.5" x14ac:dyDescent="0.2">
      <c r="AW184" s="33">
        <v>5</v>
      </c>
      <c r="AX184" s="33">
        <v>24</v>
      </c>
      <c r="AY184" s="34">
        <f>INDEX($CF$5:$CF$56,数据母表!AX184)</f>
        <v>11</v>
      </c>
      <c r="AZ184" s="33">
        <f>[2]卡牌消耗!AB184</f>
        <v>0</v>
      </c>
      <c r="BA184" s="33">
        <f>[2]卡牌消耗!AC184</f>
        <v>0</v>
      </c>
      <c r="BB184" s="33">
        <f>[2]卡牌消耗!AD184</f>
        <v>0</v>
      </c>
      <c r="BC184" s="33">
        <f>[2]卡牌消耗!AE184</f>
        <v>30</v>
      </c>
      <c r="BD184" s="33">
        <f>[2]卡牌消耗!AF184</f>
        <v>0</v>
      </c>
      <c r="BE184" s="33">
        <f>[2]卡牌消耗!AG184</f>
        <v>0</v>
      </c>
      <c r="BF184" s="33">
        <f>[2]卡牌消耗!AH184</f>
        <v>13800</v>
      </c>
      <c r="CL184" s="34">
        <v>30</v>
      </c>
      <c r="CM184" s="34">
        <v>3</v>
      </c>
      <c r="CN184" s="13">
        <f>[2]卡牌消耗!DB34</f>
        <v>7400</v>
      </c>
      <c r="CO184" s="13">
        <f t="shared" si="18"/>
        <v>2960</v>
      </c>
      <c r="DO184" s="13">
        <v>30</v>
      </c>
      <c r="DP184" s="13">
        <v>2</v>
      </c>
      <c r="DQ184" s="13">
        <f t="shared" si="19"/>
        <v>1800</v>
      </c>
    </row>
    <row r="185" spans="49:121" ht="16.5" x14ac:dyDescent="0.2">
      <c r="AW185" s="33">
        <v>5</v>
      </c>
      <c r="AX185" s="33">
        <v>25</v>
      </c>
      <c r="AY185" s="34">
        <f>INDEX($CF$5:$CF$56,数据母表!AX185)</f>
        <v>12</v>
      </c>
      <c r="AZ185" s="33">
        <f>[2]卡牌消耗!AB185</f>
        <v>0</v>
      </c>
      <c r="BA185" s="33">
        <f>[2]卡牌消耗!AC185</f>
        <v>0</v>
      </c>
      <c r="BB185" s="33">
        <f>[2]卡牌消耗!AD185</f>
        <v>0</v>
      </c>
      <c r="BC185" s="33">
        <f>[2]卡牌消耗!AE185</f>
        <v>30</v>
      </c>
      <c r="BD185" s="33">
        <f>[2]卡牌消耗!AF185</f>
        <v>0</v>
      </c>
      <c r="BE185" s="33">
        <f>[2]卡牌消耗!AG185</f>
        <v>0</v>
      </c>
      <c r="BF185" s="33">
        <f>[2]卡牌消耗!AH185</f>
        <v>15050</v>
      </c>
      <c r="CL185" s="34">
        <v>31</v>
      </c>
      <c r="CM185" s="34">
        <v>3</v>
      </c>
      <c r="CN185" s="13">
        <f>[2]卡牌消耗!DB35</f>
        <v>7750</v>
      </c>
      <c r="CO185" s="13">
        <f t="shared" si="18"/>
        <v>3100</v>
      </c>
      <c r="DO185" s="13">
        <v>31</v>
      </c>
      <c r="DP185" s="13">
        <v>2</v>
      </c>
      <c r="DQ185" s="13">
        <f t="shared" si="19"/>
        <v>3560</v>
      </c>
    </row>
    <row r="186" spans="49:121" ht="16.5" x14ac:dyDescent="0.2">
      <c r="AW186" s="33">
        <v>5</v>
      </c>
      <c r="AX186" s="33">
        <v>26</v>
      </c>
      <c r="AY186" s="34">
        <f>INDEX($CF$5:$CF$56,数据母表!AX186)</f>
        <v>12</v>
      </c>
      <c r="AZ186" s="33">
        <f>[2]卡牌消耗!AB186</f>
        <v>0</v>
      </c>
      <c r="BA186" s="33">
        <f>[2]卡牌消耗!AC186</f>
        <v>0</v>
      </c>
      <c r="BB186" s="33">
        <f>[2]卡牌消耗!AD186</f>
        <v>0</v>
      </c>
      <c r="BC186" s="33">
        <f>[2]卡牌消耗!AE186</f>
        <v>35</v>
      </c>
      <c r="BD186" s="33">
        <f>[2]卡牌消耗!AF186</f>
        <v>0</v>
      </c>
      <c r="BE186" s="33">
        <f>[2]卡牌消耗!AG186</f>
        <v>0</v>
      </c>
      <c r="BF186" s="33">
        <f>[2]卡牌消耗!AH186</f>
        <v>17550</v>
      </c>
      <c r="CL186" s="34">
        <v>32</v>
      </c>
      <c r="CM186" s="34">
        <v>3</v>
      </c>
      <c r="CN186" s="13">
        <f>[2]卡牌消耗!DB36</f>
        <v>8150</v>
      </c>
      <c r="CO186" s="13">
        <f t="shared" si="18"/>
        <v>3260</v>
      </c>
      <c r="DO186" s="13">
        <v>32</v>
      </c>
      <c r="DP186" s="13">
        <v>2</v>
      </c>
      <c r="DQ186" s="13">
        <f t="shared" si="19"/>
        <v>3800</v>
      </c>
    </row>
    <row r="187" spans="49:121" ht="16.5" x14ac:dyDescent="0.2">
      <c r="AW187" s="33">
        <v>5</v>
      </c>
      <c r="AX187" s="33">
        <v>27</v>
      </c>
      <c r="AY187" s="34">
        <f>INDEX($CF$5:$CF$56,数据母表!AX187)</f>
        <v>12</v>
      </c>
      <c r="AZ187" s="33">
        <f>[2]卡牌消耗!AB187</f>
        <v>0</v>
      </c>
      <c r="BA187" s="33">
        <f>[2]卡牌消耗!AC187</f>
        <v>0</v>
      </c>
      <c r="BB187" s="33">
        <f>[2]卡牌消耗!AD187</f>
        <v>0</v>
      </c>
      <c r="BC187" s="33">
        <f>[2]卡牌消耗!AE187</f>
        <v>35</v>
      </c>
      <c r="BD187" s="33">
        <f>[2]卡牌消耗!AF187</f>
        <v>0</v>
      </c>
      <c r="BE187" s="33">
        <f>[2]卡牌消耗!AG187</f>
        <v>0</v>
      </c>
      <c r="BF187" s="33">
        <f>[2]卡牌消耗!AH187</f>
        <v>17550</v>
      </c>
      <c r="CL187" s="34">
        <v>33</v>
      </c>
      <c r="CM187" s="34">
        <v>3</v>
      </c>
      <c r="CN187" s="13">
        <f>[2]卡牌消耗!DB37</f>
        <v>8500</v>
      </c>
      <c r="CO187" s="13">
        <f t="shared" si="18"/>
        <v>3400</v>
      </c>
      <c r="DO187" s="13">
        <v>33</v>
      </c>
      <c r="DP187" s="13">
        <v>2</v>
      </c>
      <c r="DQ187" s="13">
        <f t="shared" si="19"/>
        <v>4040</v>
      </c>
    </row>
    <row r="188" spans="49:121" ht="16.5" x14ac:dyDescent="0.2">
      <c r="AW188" s="33">
        <v>5</v>
      </c>
      <c r="AX188" s="33">
        <v>28</v>
      </c>
      <c r="AY188" s="34">
        <f>INDEX($CF$5:$CF$56,数据母表!AX188)</f>
        <v>13</v>
      </c>
      <c r="AZ188" s="33">
        <f>[2]卡牌消耗!AB188</f>
        <v>0</v>
      </c>
      <c r="BA188" s="33">
        <f>[2]卡牌消耗!AC188</f>
        <v>0</v>
      </c>
      <c r="BB188" s="33">
        <f>[2]卡牌消耗!AD188</f>
        <v>0</v>
      </c>
      <c r="BC188" s="33">
        <f>[2]卡牌消耗!AE188</f>
        <v>35</v>
      </c>
      <c r="BD188" s="33">
        <f>[2]卡牌消耗!AF188</f>
        <v>0</v>
      </c>
      <c r="BE188" s="33">
        <f>[2]卡牌消耗!AG188</f>
        <v>0</v>
      </c>
      <c r="BF188" s="33">
        <f>[2]卡牌消耗!AH188</f>
        <v>17550</v>
      </c>
      <c r="CL188" s="34">
        <v>34</v>
      </c>
      <c r="CM188" s="34">
        <v>3</v>
      </c>
      <c r="CN188" s="13">
        <f>[2]卡牌消耗!DB38</f>
        <v>8850</v>
      </c>
      <c r="CO188" s="13">
        <f t="shared" si="18"/>
        <v>3540</v>
      </c>
      <c r="DO188" s="13">
        <v>34</v>
      </c>
      <c r="DP188" s="13">
        <v>2</v>
      </c>
      <c r="DQ188" s="13">
        <f t="shared" si="19"/>
        <v>4320</v>
      </c>
    </row>
    <row r="189" spans="49:121" ht="16.5" x14ac:dyDescent="0.2">
      <c r="AW189" s="33">
        <v>5</v>
      </c>
      <c r="AX189" s="33">
        <v>29</v>
      </c>
      <c r="AY189" s="34">
        <f>INDEX($CF$5:$CF$56,数据母表!AX189)</f>
        <v>13</v>
      </c>
      <c r="AZ189" s="33">
        <f>[2]卡牌消耗!AB189</f>
        <v>0</v>
      </c>
      <c r="BA189" s="33">
        <f>[2]卡牌消耗!AC189</f>
        <v>0</v>
      </c>
      <c r="BB189" s="33">
        <f>[2]卡牌消耗!AD189</f>
        <v>0</v>
      </c>
      <c r="BC189" s="33">
        <f>[2]卡牌消耗!AE189</f>
        <v>40</v>
      </c>
      <c r="BD189" s="33">
        <f>[2]卡牌消耗!AF189</f>
        <v>0</v>
      </c>
      <c r="BE189" s="33">
        <f>[2]卡牌消耗!AG189</f>
        <v>0</v>
      </c>
      <c r="BF189" s="33">
        <f>[2]卡牌消耗!AH189</f>
        <v>17800</v>
      </c>
      <c r="CL189" s="34">
        <v>35</v>
      </c>
      <c r="CM189" s="34">
        <v>3</v>
      </c>
      <c r="CN189" s="13">
        <f>[2]卡牌消耗!DB39</f>
        <v>7600</v>
      </c>
      <c r="CO189" s="13">
        <f t="shared" si="18"/>
        <v>3040</v>
      </c>
      <c r="DO189" s="13">
        <v>35</v>
      </c>
      <c r="DP189" s="13">
        <v>2</v>
      </c>
      <c r="DQ189" s="13">
        <f t="shared" si="19"/>
        <v>4560</v>
      </c>
    </row>
    <row r="190" spans="49:121" ht="16.5" x14ac:dyDescent="0.2">
      <c r="AW190" s="33">
        <v>5</v>
      </c>
      <c r="AX190" s="33">
        <v>30</v>
      </c>
      <c r="AY190" s="34">
        <f>INDEX($CF$5:$CF$56,数据母表!AX190)</f>
        <v>13</v>
      </c>
      <c r="AZ190" s="33">
        <f>[2]卡牌消耗!AB190</f>
        <v>0</v>
      </c>
      <c r="BA190" s="33">
        <f>[2]卡牌消耗!AC190</f>
        <v>0</v>
      </c>
      <c r="BB190" s="33">
        <f>[2]卡牌消耗!AD190</f>
        <v>0</v>
      </c>
      <c r="BC190" s="33">
        <f>[2]卡牌消耗!AE190</f>
        <v>40</v>
      </c>
      <c r="BD190" s="33">
        <f>[2]卡牌消耗!AF190</f>
        <v>0</v>
      </c>
      <c r="BE190" s="33">
        <f>[2]卡牌消耗!AG190</f>
        <v>0</v>
      </c>
      <c r="BF190" s="33">
        <f>[2]卡牌消耗!AH190</f>
        <v>17800</v>
      </c>
      <c r="CL190" s="34">
        <v>36</v>
      </c>
      <c r="CM190" s="34">
        <v>3</v>
      </c>
      <c r="CN190" s="13">
        <f>[2]卡牌消耗!DB40</f>
        <v>7950</v>
      </c>
      <c r="CO190" s="13">
        <f t="shared" si="18"/>
        <v>3180</v>
      </c>
      <c r="DO190" s="13">
        <v>36</v>
      </c>
      <c r="DP190" s="13">
        <v>2</v>
      </c>
      <c r="DQ190" s="13">
        <f t="shared" si="19"/>
        <v>4800</v>
      </c>
    </row>
    <row r="191" spans="49:121" ht="16.5" x14ac:dyDescent="0.2">
      <c r="AW191" s="33">
        <v>5</v>
      </c>
      <c r="AX191" s="33">
        <v>31</v>
      </c>
      <c r="AY191" s="34">
        <f>INDEX($CF$5:$CF$56,数据母表!AX191)</f>
        <v>14</v>
      </c>
      <c r="AZ191" s="33">
        <f>[2]卡牌消耗!AB191</f>
        <v>0</v>
      </c>
      <c r="BA191" s="33">
        <f>[2]卡牌消耗!AC191</f>
        <v>0</v>
      </c>
      <c r="BB191" s="33">
        <f>[2]卡牌消耗!AD191</f>
        <v>0</v>
      </c>
      <c r="BC191" s="33">
        <f>[2]卡牌消耗!AE191</f>
        <v>40</v>
      </c>
      <c r="BD191" s="33">
        <f>[2]卡牌消耗!AF191</f>
        <v>0</v>
      </c>
      <c r="BE191" s="33">
        <f>[2]卡牌消耗!AG191</f>
        <v>0</v>
      </c>
      <c r="BF191" s="33">
        <f>[2]卡牌消耗!AH191</f>
        <v>17800</v>
      </c>
      <c r="CL191" s="34">
        <v>37</v>
      </c>
      <c r="CM191" s="34">
        <v>3</v>
      </c>
      <c r="CN191" s="13">
        <f>[2]卡牌消耗!DB41</f>
        <v>8350</v>
      </c>
      <c r="CO191" s="13">
        <f t="shared" si="18"/>
        <v>3340</v>
      </c>
      <c r="DO191" s="13">
        <v>37</v>
      </c>
      <c r="DP191" s="13">
        <v>2</v>
      </c>
      <c r="DQ191" s="13">
        <f t="shared" si="19"/>
        <v>5080</v>
      </c>
    </row>
    <row r="192" spans="49:121" ht="16.5" x14ac:dyDescent="0.2">
      <c r="AW192" s="33">
        <v>5</v>
      </c>
      <c r="AX192" s="33">
        <v>32</v>
      </c>
      <c r="AY192" s="34">
        <f>INDEX($CF$5:$CF$56,数据母表!AX192)</f>
        <v>14</v>
      </c>
      <c r="AZ192" s="33">
        <f>[2]卡牌消耗!AB192</f>
        <v>0</v>
      </c>
      <c r="BA192" s="33">
        <f>[2]卡牌消耗!AC192</f>
        <v>0</v>
      </c>
      <c r="BB192" s="33">
        <f>[2]卡牌消耗!AD192</f>
        <v>0</v>
      </c>
      <c r="BC192" s="33">
        <f>[2]卡牌消耗!AE192</f>
        <v>40</v>
      </c>
      <c r="BD192" s="33">
        <f>[2]卡牌消耗!AF192</f>
        <v>0</v>
      </c>
      <c r="BE192" s="33">
        <f>[2]卡牌消耗!AG192</f>
        <v>3</v>
      </c>
      <c r="BF192" s="33">
        <f>[2]卡牌消耗!AH192</f>
        <v>24450</v>
      </c>
      <c r="CL192" s="34">
        <v>38</v>
      </c>
      <c r="CM192" s="34">
        <v>3</v>
      </c>
      <c r="CN192" s="13">
        <f>[2]卡牌消耗!DB42</f>
        <v>8700</v>
      </c>
      <c r="CO192" s="13">
        <f t="shared" si="18"/>
        <v>3480</v>
      </c>
      <c r="DO192" s="13">
        <v>38</v>
      </c>
      <c r="DP192" s="13">
        <v>2</v>
      </c>
      <c r="DQ192" s="13">
        <f t="shared" si="19"/>
        <v>5320</v>
      </c>
    </row>
    <row r="193" spans="49:121" ht="16.5" x14ac:dyDescent="0.2">
      <c r="AW193" s="33">
        <v>5</v>
      </c>
      <c r="AX193" s="33">
        <v>33</v>
      </c>
      <c r="AY193" s="34">
        <f>INDEX($CF$5:$CF$56,数据母表!AX193)</f>
        <v>14</v>
      </c>
      <c r="AZ193" s="33">
        <f>[2]卡牌消耗!AB193</f>
        <v>0</v>
      </c>
      <c r="BA193" s="33">
        <f>[2]卡牌消耗!AC193</f>
        <v>0</v>
      </c>
      <c r="BB193" s="33">
        <f>[2]卡牌消耗!AD193</f>
        <v>0</v>
      </c>
      <c r="BC193" s="33">
        <f>[2]卡牌消耗!AE193</f>
        <v>40</v>
      </c>
      <c r="BD193" s="33">
        <f>[2]卡牌消耗!AF193</f>
        <v>0</v>
      </c>
      <c r="BE193" s="33">
        <f>[2]卡牌消耗!AG193</f>
        <v>3</v>
      </c>
      <c r="BF193" s="33">
        <f>[2]卡牌消耗!AH193</f>
        <v>24450</v>
      </c>
      <c r="CL193" s="34">
        <v>39</v>
      </c>
      <c r="CM193" s="34">
        <v>3</v>
      </c>
      <c r="CN193" s="13">
        <f>[2]卡牌消耗!DB43</f>
        <v>9100</v>
      </c>
      <c r="CO193" s="13">
        <f t="shared" si="18"/>
        <v>3640</v>
      </c>
      <c r="DO193" s="13">
        <v>39</v>
      </c>
      <c r="DP193" s="13">
        <v>2</v>
      </c>
      <c r="DQ193" s="13">
        <f t="shared" si="19"/>
        <v>5560</v>
      </c>
    </row>
    <row r="194" spans="49:121" ht="16.5" x14ac:dyDescent="0.2">
      <c r="AW194" s="33">
        <v>5</v>
      </c>
      <c r="AX194" s="33">
        <v>34</v>
      </c>
      <c r="AY194" s="34">
        <f>INDEX($CF$5:$CF$56,数据母表!AX194)</f>
        <v>15</v>
      </c>
      <c r="AZ194" s="33">
        <f>[2]卡牌消耗!AB194</f>
        <v>0</v>
      </c>
      <c r="BA194" s="33">
        <f>[2]卡牌消耗!AC194</f>
        <v>0</v>
      </c>
      <c r="BB194" s="33">
        <f>[2]卡牌消耗!AD194</f>
        <v>0</v>
      </c>
      <c r="BC194" s="33">
        <f>[2]卡牌消耗!AE194</f>
        <v>45</v>
      </c>
      <c r="BD194" s="33">
        <f>[2]卡牌消耗!AF194</f>
        <v>0</v>
      </c>
      <c r="BE194" s="33">
        <f>[2]卡牌消耗!AG194</f>
        <v>3</v>
      </c>
      <c r="BF194" s="33">
        <f>[2]卡牌消耗!AH194</f>
        <v>24450</v>
      </c>
      <c r="CL194" s="34">
        <v>40</v>
      </c>
      <c r="CM194" s="34">
        <v>3</v>
      </c>
      <c r="CN194" s="13">
        <f>[2]卡牌消耗!DB44</f>
        <v>9250</v>
      </c>
      <c r="CO194" s="13">
        <f t="shared" si="18"/>
        <v>3700</v>
      </c>
      <c r="DO194" s="13">
        <v>40</v>
      </c>
      <c r="DP194" s="13">
        <v>2</v>
      </c>
      <c r="DQ194" s="13">
        <f t="shared" si="19"/>
        <v>5800</v>
      </c>
    </row>
    <row r="195" spans="49:121" ht="16.5" x14ac:dyDescent="0.2">
      <c r="AW195" s="33">
        <v>5</v>
      </c>
      <c r="AX195" s="33">
        <v>35</v>
      </c>
      <c r="AY195" s="34">
        <f>INDEX($CF$5:$CF$56,数据母表!AX195)</f>
        <v>15</v>
      </c>
      <c r="AZ195" s="33">
        <f>[2]卡牌消耗!AB195</f>
        <v>0</v>
      </c>
      <c r="BA195" s="33">
        <f>[2]卡牌消耗!AC195</f>
        <v>0</v>
      </c>
      <c r="BB195" s="33">
        <f>[2]卡牌消耗!AD195</f>
        <v>0</v>
      </c>
      <c r="BC195" s="33">
        <f>[2]卡牌消耗!AE195</f>
        <v>45</v>
      </c>
      <c r="BD195" s="33">
        <f>[2]卡牌消耗!AF195</f>
        <v>0</v>
      </c>
      <c r="BE195" s="33">
        <f>[2]卡牌消耗!AG195</f>
        <v>3</v>
      </c>
      <c r="BF195" s="33">
        <f>[2]卡牌消耗!AH195</f>
        <v>31100</v>
      </c>
      <c r="CL195" s="34">
        <v>41</v>
      </c>
      <c r="CM195" s="34">
        <v>3</v>
      </c>
      <c r="CN195" s="13">
        <f>[2]卡牌消耗!DB45</f>
        <v>9700</v>
      </c>
      <c r="CO195" s="13">
        <f t="shared" si="18"/>
        <v>3880</v>
      </c>
      <c r="DO195" s="13">
        <v>41</v>
      </c>
      <c r="DP195" s="13">
        <v>2</v>
      </c>
      <c r="DQ195" s="13">
        <f t="shared" si="19"/>
        <v>6080</v>
      </c>
    </row>
    <row r="196" spans="49:121" ht="16.5" x14ac:dyDescent="0.2">
      <c r="AW196" s="33">
        <v>5</v>
      </c>
      <c r="AX196" s="33">
        <v>36</v>
      </c>
      <c r="AY196" s="34">
        <f>INDEX($CF$5:$CF$56,数据母表!AX196)</f>
        <v>15</v>
      </c>
      <c r="AZ196" s="33">
        <f>[2]卡牌消耗!AB196</f>
        <v>0</v>
      </c>
      <c r="BA196" s="33">
        <f>[2]卡牌消耗!AC196</f>
        <v>0</v>
      </c>
      <c r="BB196" s="33">
        <f>[2]卡牌消耗!AD196</f>
        <v>0</v>
      </c>
      <c r="BC196" s="33">
        <f>[2]卡牌消耗!AE196</f>
        <v>45</v>
      </c>
      <c r="BD196" s="33">
        <f>[2]卡牌消耗!AF196</f>
        <v>0</v>
      </c>
      <c r="BE196" s="33">
        <f>[2]卡牌消耗!AG196</f>
        <v>3</v>
      </c>
      <c r="BF196" s="33">
        <f>[2]卡牌消耗!AH196</f>
        <v>31100</v>
      </c>
      <c r="CL196" s="34">
        <v>42</v>
      </c>
      <c r="CM196" s="34">
        <v>3</v>
      </c>
      <c r="CN196" s="13">
        <f>[2]卡牌消耗!DB46</f>
        <v>10150</v>
      </c>
      <c r="CO196" s="13">
        <f t="shared" si="18"/>
        <v>4060</v>
      </c>
      <c r="DO196" s="13">
        <v>42</v>
      </c>
      <c r="DP196" s="13">
        <v>2</v>
      </c>
      <c r="DQ196" s="13">
        <f t="shared" si="19"/>
        <v>6320</v>
      </c>
    </row>
    <row r="197" spans="49:121" ht="16.5" x14ac:dyDescent="0.2">
      <c r="AW197" s="33">
        <v>5</v>
      </c>
      <c r="AX197" s="33">
        <v>37</v>
      </c>
      <c r="AY197" s="34">
        <f>INDEX($CF$5:$CF$56,数据母表!AX197)</f>
        <v>16</v>
      </c>
      <c r="AZ197" s="33">
        <f>[2]卡牌消耗!AB197</f>
        <v>0</v>
      </c>
      <c r="BA197" s="33">
        <f>[2]卡牌消耗!AC197</f>
        <v>0</v>
      </c>
      <c r="BB197" s="33">
        <f>[2]卡牌消耗!AD197</f>
        <v>0</v>
      </c>
      <c r="BC197" s="33">
        <f>[2]卡牌消耗!AE197</f>
        <v>45</v>
      </c>
      <c r="BD197" s="33">
        <f>[2]卡牌消耗!AF197</f>
        <v>0</v>
      </c>
      <c r="BE197" s="33">
        <f>[2]卡牌消耗!AG197</f>
        <v>4</v>
      </c>
      <c r="BF197" s="33">
        <f>[2]卡牌消耗!AH197</f>
        <v>33350</v>
      </c>
      <c r="CL197" s="34">
        <v>43</v>
      </c>
      <c r="CM197" s="34">
        <v>3</v>
      </c>
      <c r="CN197" s="13">
        <f>[2]卡牌消耗!DB47</f>
        <v>10650</v>
      </c>
      <c r="CO197" s="13">
        <f t="shared" si="18"/>
        <v>4260</v>
      </c>
      <c r="DO197" s="13">
        <v>43</v>
      </c>
      <c r="DP197" s="13">
        <v>2</v>
      </c>
      <c r="DQ197" s="13">
        <f t="shared" si="19"/>
        <v>6560</v>
      </c>
    </row>
    <row r="198" spans="49:121" ht="16.5" x14ac:dyDescent="0.2">
      <c r="AW198" s="33">
        <v>5</v>
      </c>
      <c r="AX198" s="33">
        <v>38</v>
      </c>
      <c r="AY198" s="34">
        <f>INDEX($CF$5:$CF$56,数据母表!AX198)</f>
        <v>16</v>
      </c>
      <c r="AZ198" s="33">
        <f>[2]卡牌消耗!AB198</f>
        <v>0</v>
      </c>
      <c r="BA198" s="33">
        <f>[2]卡牌消耗!AC198</f>
        <v>0</v>
      </c>
      <c r="BB198" s="33">
        <f>[2]卡牌消耗!AD198</f>
        <v>0</v>
      </c>
      <c r="BC198" s="33">
        <f>[2]卡牌消耗!AE198</f>
        <v>0</v>
      </c>
      <c r="BD198" s="33">
        <f>[2]卡牌消耗!AF198</f>
        <v>10</v>
      </c>
      <c r="BE198" s="33">
        <f>[2]卡牌消耗!AG198</f>
        <v>4</v>
      </c>
      <c r="BF198" s="33">
        <f>[2]卡牌消耗!AH198</f>
        <v>43000</v>
      </c>
      <c r="CL198" s="34">
        <v>44</v>
      </c>
      <c r="CM198" s="34">
        <v>3</v>
      </c>
      <c r="CN198" s="13">
        <f>[2]卡牌消耗!DB48</f>
        <v>11100</v>
      </c>
      <c r="CO198" s="13">
        <f t="shared" ref="CO198:CO261" si="20">CN198/2.5</f>
        <v>4440</v>
      </c>
      <c r="DO198" s="13">
        <v>44</v>
      </c>
      <c r="DP198" s="13">
        <v>2</v>
      </c>
      <c r="DQ198" s="13">
        <f t="shared" ref="DQ198:DQ261" si="21">INDEX($DI$5:$DL$154,DO198,MIN(DP198,4))</f>
        <v>6800</v>
      </c>
    </row>
    <row r="199" spans="49:121" ht="16.5" x14ac:dyDescent="0.2">
      <c r="AW199" s="33">
        <v>5</v>
      </c>
      <c r="AX199" s="33">
        <v>39</v>
      </c>
      <c r="AY199" s="34">
        <f>INDEX($CF$5:$CF$56,数据母表!AX199)</f>
        <v>16</v>
      </c>
      <c r="AZ199" s="33">
        <f>[2]卡牌消耗!AB199</f>
        <v>0</v>
      </c>
      <c r="BA199" s="33">
        <f>[2]卡牌消耗!AC199</f>
        <v>0</v>
      </c>
      <c r="BB199" s="33">
        <f>[2]卡牌消耗!AD199</f>
        <v>0</v>
      </c>
      <c r="BC199" s="33">
        <f>[2]卡牌消耗!AE199</f>
        <v>0</v>
      </c>
      <c r="BD199" s="33">
        <f>[2]卡牌消耗!AF199</f>
        <v>10</v>
      </c>
      <c r="BE199" s="33">
        <f>[2]卡牌消耗!AG199</f>
        <v>4</v>
      </c>
      <c r="BF199" s="33">
        <f>[2]卡牌消耗!AH199</f>
        <v>43000</v>
      </c>
      <c r="CL199" s="34">
        <v>45</v>
      </c>
      <c r="CM199" s="34">
        <v>3</v>
      </c>
      <c r="CN199" s="13">
        <f>[2]卡牌消耗!DB49</f>
        <v>10000</v>
      </c>
      <c r="CO199" s="13">
        <f t="shared" si="20"/>
        <v>4000</v>
      </c>
      <c r="DO199" s="13">
        <v>45</v>
      </c>
      <c r="DP199" s="13">
        <v>2</v>
      </c>
      <c r="DQ199" s="13">
        <f t="shared" si="21"/>
        <v>7040</v>
      </c>
    </row>
    <row r="200" spans="49:121" ht="16.5" x14ac:dyDescent="0.2">
      <c r="AW200" s="33">
        <v>5</v>
      </c>
      <c r="AX200" s="33">
        <v>40</v>
      </c>
      <c r="AY200" s="34">
        <f>INDEX($CF$5:$CF$56,数据母表!AX200)</f>
        <v>17</v>
      </c>
      <c r="AZ200" s="33">
        <f>[2]卡牌消耗!AB200</f>
        <v>0</v>
      </c>
      <c r="BA200" s="33">
        <f>[2]卡牌消耗!AC200</f>
        <v>0</v>
      </c>
      <c r="BB200" s="33">
        <f>[2]卡牌消耗!AD200</f>
        <v>0</v>
      </c>
      <c r="BC200" s="33">
        <f>[2]卡牌消耗!AE200</f>
        <v>0</v>
      </c>
      <c r="BD200" s="33">
        <f>[2]卡牌消耗!AF200</f>
        <v>10</v>
      </c>
      <c r="BE200" s="33">
        <f>[2]卡牌消耗!AG200</f>
        <v>4</v>
      </c>
      <c r="BF200" s="33">
        <f>[2]卡牌消耗!AH200</f>
        <v>43000</v>
      </c>
      <c r="CL200" s="34">
        <v>46</v>
      </c>
      <c r="CM200" s="34">
        <v>3</v>
      </c>
      <c r="CN200" s="13">
        <f>[2]卡牌消耗!DB50</f>
        <v>10500</v>
      </c>
      <c r="CO200" s="13">
        <f t="shared" si="20"/>
        <v>4200</v>
      </c>
      <c r="DO200" s="13">
        <v>46</v>
      </c>
      <c r="DP200" s="13">
        <v>2</v>
      </c>
      <c r="DQ200" s="13">
        <f t="shared" si="21"/>
        <v>7320</v>
      </c>
    </row>
    <row r="201" spans="49:121" ht="16.5" x14ac:dyDescent="0.2">
      <c r="AW201" s="33">
        <v>5</v>
      </c>
      <c r="AX201" s="33">
        <v>41</v>
      </c>
      <c r="AY201" s="34">
        <f>INDEX($CF$5:$CF$56,数据母表!AX201)</f>
        <v>17</v>
      </c>
      <c r="AZ201" s="33">
        <f>[2]卡牌消耗!AB201</f>
        <v>0</v>
      </c>
      <c r="BA201" s="33">
        <f>[2]卡牌消耗!AC201</f>
        <v>0</v>
      </c>
      <c r="BB201" s="33">
        <f>[2]卡牌消耗!AD201</f>
        <v>0</v>
      </c>
      <c r="BC201" s="33">
        <f>[2]卡牌消耗!AE201</f>
        <v>0</v>
      </c>
      <c r="BD201" s="33">
        <f>[2]卡牌消耗!AF201</f>
        <v>15</v>
      </c>
      <c r="BE201" s="33">
        <f>[2]卡牌消耗!AG201</f>
        <v>4</v>
      </c>
      <c r="BF201" s="33">
        <f>[2]卡牌消耗!AH201</f>
        <v>59100</v>
      </c>
      <c r="CL201" s="34">
        <v>47</v>
      </c>
      <c r="CM201" s="34">
        <v>3</v>
      </c>
      <c r="CN201" s="13">
        <f>[2]卡牌消耗!DB51</f>
        <v>11000</v>
      </c>
      <c r="CO201" s="13">
        <f t="shared" si="20"/>
        <v>4400</v>
      </c>
      <c r="DO201" s="13">
        <v>47</v>
      </c>
      <c r="DP201" s="13">
        <v>2</v>
      </c>
      <c r="DQ201" s="13">
        <f t="shared" si="21"/>
        <v>7560</v>
      </c>
    </row>
    <row r="202" spans="49:121" ht="16.5" x14ac:dyDescent="0.2">
      <c r="AW202" s="33">
        <v>5</v>
      </c>
      <c r="AX202" s="33">
        <v>42</v>
      </c>
      <c r="AY202" s="34">
        <f>INDEX($CF$5:$CF$56,数据母表!AX202)</f>
        <v>17</v>
      </c>
      <c r="AZ202" s="33">
        <f>[2]卡牌消耗!AB202</f>
        <v>0</v>
      </c>
      <c r="BA202" s="33">
        <f>[2]卡牌消耗!AC202</f>
        <v>0</v>
      </c>
      <c r="BB202" s="33">
        <f>[2]卡牌消耗!AD202</f>
        <v>0</v>
      </c>
      <c r="BC202" s="33">
        <f>[2]卡牌消耗!AE202</f>
        <v>0</v>
      </c>
      <c r="BD202" s="33">
        <f>[2]卡牌消耗!AF202</f>
        <v>15</v>
      </c>
      <c r="BE202" s="33">
        <f>[2]卡牌消耗!AG202</f>
        <v>4</v>
      </c>
      <c r="BF202" s="33">
        <f>[2]卡牌消耗!AH202</f>
        <v>59100</v>
      </c>
      <c r="CL202" s="34">
        <v>48</v>
      </c>
      <c r="CM202" s="34">
        <v>3</v>
      </c>
      <c r="CN202" s="13">
        <f>[2]卡牌消耗!DB52</f>
        <v>11500</v>
      </c>
      <c r="CO202" s="13">
        <f t="shared" si="20"/>
        <v>4600</v>
      </c>
      <c r="DO202" s="13">
        <v>48</v>
      </c>
      <c r="DP202" s="13">
        <v>2</v>
      </c>
      <c r="DQ202" s="13">
        <f t="shared" si="21"/>
        <v>7800</v>
      </c>
    </row>
    <row r="203" spans="49:121" ht="16.5" x14ac:dyDescent="0.2">
      <c r="AW203" s="33">
        <v>5</v>
      </c>
      <c r="AX203" s="33">
        <v>43</v>
      </c>
      <c r="AY203" s="34">
        <f>INDEX($CF$5:$CF$56,数据母表!AX203)</f>
        <v>18</v>
      </c>
      <c r="AZ203" s="33">
        <f>[2]卡牌消耗!AB203</f>
        <v>0</v>
      </c>
      <c r="BA203" s="33">
        <f>[2]卡牌消耗!AC203</f>
        <v>0</v>
      </c>
      <c r="BB203" s="33">
        <f>[2]卡牌消耗!AD203</f>
        <v>0</v>
      </c>
      <c r="BC203" s="33">
        <f>[2]卡牌消耗!AE203</f>
        <v>0</v>
      </c>
      <c r="BD203" s="33">
        <f>[2]卡牌消耗!AF203</f>
        <v>15</v>
      </c>
      <c r="BE203" s="33">
        <f>[2]卡牌消耗!AG203</f>
        <v>4</v>
      </c>
      <c r="BF203" s="33">
        <f>[2]卡牌消耗!AH203</f>
        <v>59100</v>
      </c>
      <c r="CL203" s="34">
        <v>49</v>
      </c>
      <c r="CM203" s="34">
        <v>3</v>
      </c>
      <c r="CN203" s="13">
        <f>[2]卡牌消耗!DB53</f>
        <v>12000</v>
      </c>
      <c r="CO203" s="13">
        <f t="shared" si="20"/>
        <v>4800</v>
      </c>
      <c r="DO203" s="13">
        <v>49</v>
      </c>
      <c r="DP203" s="13">
        <v>2</v>
      </c>
      <c r="DQ203" s="13">
        <f t="shared" si="21"/>
        <v>8040</v>
      </c>
    </row>
    <row r="204" spans="49:121" ht="16.5" x14ac:dyDescent="0.2">
      <c r="AW204" s="33">
        <v>5</v>
      </c>
      <c r="AX204" s="33">
        <v>44</v>
      </c>
      <c r="AY204" s="34">
        <f>INDEX($CF$5:$CF$56,数据母表!AX204)</f>
        <v>18</v>
      </c>
      <c r="AZ204" s="33">
        <f>[2]卡牌消耗!AB204</f>
        <v>0</v>
      </c>
      <c r="BA204" s="33">
        <f>[2]卡牌消耗!AC204</f>
        <v>0</v>
      </c>
      <c r="BB204" s="33">
        <f>[2]卡牌消耗!AD204</f>
        <v>0</v>
      </c>
      <c r="BC204" s="33">
        <f>[2]卡牌消耗!AE204</f>
        <v>0</v>
      </c>
      <c r="BD204" s="33">
        <f>[2]卡牌消耗!AF204</f>
        <v>15</v>
      </c>
      <c r="BE204" s="33">
        <f>[2]卡牌消耗!AG204</f>
        <v>4</v>
      </c>
      <c r="BF204" s="33">
        <f>[2]卡牌消耗!AH204</f>
        <v>75200</v>
      </c>
      <c r="CL204" s="34">
        <v>50</v>
      </c>
      <c r="CM204" s="34">
        <v>3</v>
      </c>
      <c r="CN204" s="13">
        <f>[2]卡牌消耗!DB54</f>
        <v>11150</v>
      </c>
      <c r="CO204" s="13">
        <f t="shared" si="20"/>
        <v>4460</v>
      </c>
      <c r="DO204" s="13">
        <v>50</v>
      </c>
      <c r="DP204" s="13">
        <v>2</v>
      </c>
      <c r="DQ204" s="13">
        <f t="shared" si="21"/>
        <v>8320</v>
      </c>
    </row>
    <row r="205" spans="49:121" ht="16.5" x14ac:dyDescent="0.2">
      <c r="AW205" s="33">
        <v>5</v>
      </c>
      <c r="AX205" s="33">
        <v>45</v>
      </c>
      <c r="AY205" s="34">
        <f>INDEX($CF$5:$CF$56,数据母表!AX205)</f>
        <v>18</v>
      </c>
      <c r="AZ205" s="33">
        <f>[2]卡牌消耗!AB205</f>
        <v>0</v>
      </c>
      <c r="BA205" s="33">
        <f>[2]卡牌消耗!AC205</f>
        <v>0</v>
      </c>
      <c r="BB205" s="33">
        <f>[2]卡牌消耗!AD205</f>
        <v>0</v>
      </c>
      <c r="BC205" s="33">
        <f>[2]卡牌消耗!AE205</f>
        <v>0</v>
      </c>
      <c r="BD205" s="33">
        <f>[2]卡牌消耗!AF205</f>
        <v>15</v>
      </c>
      <c r="BE205" s="33">
        <f>[2]卡牌消耗!AG205</f>
        <v>4</v>
      </c>
      <c r="BF205" s="33">
        <f>[2]卡牌消耗!AH205</f>
        <v>75200</v>
      </c>
      <c r="CL205" s="34">
        <v>51</v>
      </c>
      <c r="CM205" s="34">
        <v>3</v>
      </c>
      <c r="CN205" s="13">
        <f>[2]卡牌消耗!DB55</f>
        <v>11700</v>
      </c>
      <c r="CO205" s="13">
        <f t="shared" si="20"/>
        <v>4680</v>
      </c>
      <c r="DO205" s="13">
        <v>51</v>
      </c>
      <c r="DP205" s="13">
        <v>2</v>
      </c>
      <c r="DQ205" s="13">
        <f t="shared" si="21"/>
        <v>8920</v>
      </c>
    </row>
    <row r="206" spans="49:121" ht="16.5" x14ac:dyDescent="0.2">
      <c r="AW206" s="33">
        <v>5</v>
      </c>
      <c r="AX206" s="33">
        <v>46</v>
      </c>
      <c r="AY206" s="34">
        <f>INDEX($CF$5:$CF$56,数据母表!AX206)</f>
        <v>19</v>
      </c>
      <c r="AZ206" s="33">
        <f>[2]卡牌消耗!AB206</f>
        <v>0</v>
      </c>
      <c r="BA206" s="33">
        <f>[2]卡牌消耗!AC206</f>
        <v>0</v>
      </c>
      <c r="BB206" s="33">
        <f>[2]卡牌消耗!AD206</f>
        <v>0</v>
      </c>
      <c r="BC206" s="33">
        <f>[2]卡牌消耗!AE206</f>
        <v>0</v>
      </c>
      <c r="BD206" s="33">
        <f>[2]卡牌消耗!AF206</f>
        <v>15</v>
      </c>
      <c r="BE206" s="33">
        <f>[2]卡牌消耗!AG206</f>
        <v>4</v>
      </c>
      <c r="BF206" s="33">
        <f>[2]卡牌消耗!AH206</f>
        <v>80600</v>
      </c>
      <c r="CL206" s="34">
        <v>52</v>
      </c>
      <c r="CM206" s="34">
        <v>3</v>
      </c>
      <c r="CN206" s="13">
        <f>[2]卡牌消耗!DB56</f>
        <v>12250</v>
      </c>
      <c r="CO206" s="13">
        <f t="shared" si="20"/>
        <v>4900</v>
      </c>
      <c r="DO206" s="13">
        <v>52</v>
      </c>
      <c r="DP206" s="13">
        <v>2</v>
      </c>
      <c r="DQ206" s="13">
        <f t="shared" si="21"/>
        <v>9320</v>
      </c>
    </row>
    <row r="207" spans="49:121" ht="16.5" x14ac:dyDescent="0.2">
      <c r="AW207" s="33">
        <v>5</v>
      </c>
      <c r="AX207" s="33">
        <v>47</v>
      </c>
      <c r="AY207" s="34">
        <f>INDEX($CF$5:$CF$56,数据母表!AX207)</f>
        <v>19</v>
      </c>
      <c r="AZ207" s="33">
        <f>[2]卡牌消耗!AB207</f>
        <v>0</v>
      </c>
      <c r="BA207" s="33">
        <f>[2]卡牌消耗!AC207</f>
        <v>0</v>
      </c>
      <c r="BB207" s="33">
        <f>[2]卡牌消耗!AD207</f>
        <v>0</v>
      </c>
      <c r="BC207" s="33">
        <f>[2]卡牌消耗!AE207</f>
        <v>0</v>
      </c>
      <c r="BD207" s="33">
        <f>[2]卡牌消耗!AF207</f>
        <v>15</v>
      </c>
      <c r="BE207" s="33">
        <f>[2]卡牌消耗!AG207</f>
        <v>4</v>
      </c>
      <c r="BF207" s="33">
        <f>[2]卡牌消耗!AH207</f>
        <v>390750</v>
      </c>
      <c r="CL207" s="34">
        <v>53</v>
      </c>
      <c r="CM207" s="34">
        <v>3</v>
      </c>
      <c r="CN207" s="13">
        <f>[2]卡牌消耗!DB57</f>
        <v>12800</v>
      </c>
      <c r="CO207" s="13">
        <f t="shared" si="20"/>
        <v>5120</v>
      </c>
      <c r="DO207" s="13">
        <v>53</v>
      </c>
      <c r="DP207" s="13">
        <v>2</v>
      </c>
      <c r="DQ207" s="13">
        <f t="shared" si="21"/>
        <v>9720</v>
      </c>
    </row>
    <row r="208" spans="49:121" ht="16.5" x14ac:dyDescent="0.2">
      <c r="AW208" s="33">
        <v>5</v>
      </c>
      <c r="AX208" s="33">
        <v>48</v>
      </c>
      <c r="AY208" s="34">
        <f>INDEX($CF$5:$CF$56,数据母表!AX208)</f>
        <v>19</v>
      </c>
      <c r="AZ208" s="33">
        <f>[2]卡牌消耗!AB208</f>
        <v>0</v>
      </c>
      <c r="BA208" s="33">
        <f>[2]卡牌消耗!AC208</f>
        <v>0</v>
      </c>
      <c r="BB208" s="33">
        <f>[2]卡牌消耗!AD208</f>
        <v>0</v>
      </c>
      <c r="BC208" s="33">
        <f>[2]卡牌消耗!AE208</f>
        <v>0</v>
      </c>
      <c r="BD208" s="33">
        <f>[2]卡牌消耗!AF208</f>
        <v>15</v>
      </c>
      <c r="BE208" s="33">
        <f>[2]卡牌消耗!AG208</f>
        <v>4</v>
      </c>
      <c r="BF208" s="33">
        <f>[2]卡牌消耗!AH208</f>
        <v>390750</v>
      </c>
      <c r="CL208" s="34">
        <v>54</v>
      </c>
      <c r="CM208" s="34">
        <v>3</v>
      </c>
      <c r="CN208" s="13">
        <f>[2]卡牌消耗!DB58</f>
        <v>13350</v>
      </c>
      <c r="CO208" s="13">
        <f t="shared" si="20"/>
        <v>5340</v>
      </c>
      <c r="DO208" s="13">
        <v>54</v>
      </c>
      <c r="DP208" s="13">
        <v>2</v>
      </c>
      <c r="DQ208" s="13">
        <f t="shared" si="21"/>
        <v>10120</v>
      </c>
    </row>
    <row r="209" spans="49:121" ht="16.5" x14ac:dyDescent="0.2">
      <c r="AW209" s="33">
        <v>5</v>
      </c>
      <c r="AX209" s="33">
        <v>49</v>
      </c>
      <c r="AY209" s="34">
        <f>INDEX($CF$5:$CF$56,数据母表!AX209)</f>
        <v>20</v>
      </c>
      <c r="AZ209" s="33">
        <f>[2]卡牌消耗!AB209</f>
        <v>0</v>
      </c>
      <c r="BA209" s="33">
        <f>[2]卡牌消耗!AC209</f>
        <v>0</v>
      </c>
      <c r="BB209" s="33">
        <f>[2]卡牌消耗!AD209</f>
        <v>0</v>
      </c>
      <c r="BC209" s="33">
        <f>[2]卡牌消耗!AE209</f>
        <v>0</v>
      </c>
      <c r="BD209" s="33">
        <f>[2]卡牌消耗!AF209</f>
        <v>20</v>
      </c>
      <c r="BE209" s="33">
        <f>[2]卡牌消耗!AG209</f>
        <v>4</v>
      </c>
      <c r="BF209" s="33">
        <f>[2]卡牌消耗!AH209</f>
        <v>390750</v>
      </c>
      <c r="CL209" s="34">
        <v>55</v>
      </c>
      <c r="CM209" s="34">
        <v>3</v>
      </c>
      <c r="CN209" s="13">
        <f>[2]卡牌消耗!DB59</f>
        <v>12550</v>
      </c>
      <c r="CO209" s="13">
        <f t="shared" si="20"/>
        <v>5020</v>
      </c>
      <c r="DO209" s="13">
        <v>55</v>
      </c>
      <c r="DP209" s="13">
        <v>2</v>
      </c>
      <c r="DQ209" s="13">
        <f t="shared" si="21"/>
        <v>10520</v>
      </c>
    </row>
    <row r="210" spans="49:121" ht="16.5" x14ac:dyDescent="0.2">
      <c r="AW210" s="33">
        <v>5</v>
      </c>
      <c r="AX210" s="33">
        <v>50</v>
      </c>
      <c r="AY210" s="34">
        <f>INDEX($CF$5:$CF$56,数据母表!AX210)</f>
        <v>20</v>
      </c>
      <c r="AZ210" s="33">
        <f>[2]卡牌消耗!AB210</f>
        <v>0</v>
      </c>
      <c r="BA210" s="33">
        <f>[2]卡牌消耗!AC210</f>
        <v>0</v>
      </c>
      <c r="BB210" s="33">
        <f>[2]卡牌消耗!AD210</f>
        <v>0</v>
      </c>
      <c r="BC210" s="33">
        <f>[2]卡牌消耗!AE210</f>
        <v>0</v>
      </c>
      <c r="BD210" s="33">
        <f>[2]卡牌消耗!AF210</f>
        <v>20</v>
      </c>
      <c r="BE210" s="33">
        <f>[2]卡牌消耗!AG210</f>
        <v>4</v>
      </c>
      <c r="BF210" s="33">
        <f>[2]卡牌消耗!AH210</f>
        <v>651250</v>
      </c>
      <c r="CL210" s="34">
        <v>56</v>
      </c>
      <c r="CM210" s="34">
        <v>3</v>
      </c>
      <c r="CN210" s="13">
        <f>[2]卡牌消耗!DB60</f>
        <v>13150</v>
      </c>
      <c r="CO210" s="13">
        <f t="shared" si="20"/>
        <v>5260</v>
      </c>
      <c r="DO210" s="13">
        <v>56</v>
      </c>
      <c r="DP210" s="13">
        <v>2</v>
      </c>
      <c r="DQ210" s="13">
        <f t="shared" si="21"/>
        <v>10920</v>
      </c>
    </row>
    <row r="211" spans="49:121" ht="16.5" x14ac:dyDescent="0.2">
      <c r="AW211" s="33">
        <v>5</v>
      </c>
      <c r="AX211" s="33">
        <v>51</v>
      </c>
      <c r="AY211" s="34">
        <f>INDEX($CF$5:$CF$56,数据母表!AX211)</f>
        <v>20</v>
      </c>
      <c r="AZ211" s="33">
        <f>[2]卡牌消耗!AB211</f>
        <v>0</v>
      </c>
      <c r="BA211" s="33">
        <f>[2]卡牌消耗!AC211</f>
        <v>0</v>
      </c>
      <c r="BB211" s="33">
        <f>[2]卡牌消耗!AD211</f>
        <v>0</v>
      </c>
      <c r="BC211" s="33">
        <f>[2]卡牌消耗!AE211</f>
        <v>0</v>
      </c>
      <c r="BD211" s="33">
        <f>[2]卡牌消耗!AF211</f>
        <v>20</v>
      </c>
      <c r="BE211" s="33">
        <f>[2]卡牌消耗!AG211</f>
        <v>4</v>
      </c>
      <c r="BF211" s="33">
        <f>[2]卡牌消耗!AH211</f>
        <v>716400</v>
      </c>
      <c r="CL211" s="34">
        <v>57</v>
      </c>
      <c r="CM211" s="34">
        <v>3</v>
      </c>
      <c r="CN211" s="13">
        <f>[2]卡牌消耗!DB61</f>
        <v>13800</v>
      </c>
      <c r="CO211" s="13">
        <f t="shared" si="20"/>
        <v>5520</v>
      </c>
      <c r="DO211" s="13">
        <v>57</v>
      </c>
      <c r="DP211" s="13">
        <v>2</v>
      </c>
      <c r="DQ211" s="13">
        <f t="shared" si="21"/>
        <v>11320</v>
      </c>
    </row>
    <row r="212" spans="49:121" ht="16.5" x14ac:dyDescent="0.2">
      <c r="AW212" s="33">
        <v>5</v>
      </c>
      <c r="AX212" s="33">
        <v>52</v>
      </c>
      <c r="AY212" s="34">
        <f>INDEX($CF$5:$CF$56,数据母表!AX212)</f>
        <v>20</v>
      </c>
      <c r="AZ212" s="33">
        <f>[2]卡牌消耗!AB212</f>
        <v>0</v>
      </c>
      <c r="BA212" s="33">
        <f>[2]卡牌消耗!AC212</f>
        <v>0</v>
      </c>
      <c r="BB212" s="33">
        <f>[2]卡牌消耗!AD212</f>
        <v>0</v>
      </c>
      <c r="BC212" s="33">
        <f>[2]卡牌消耗!AE212</f>
        <v>0</v>
      </c>
      <c r="BD212" s="33">
        <f>[2]卡牌消耗!AF212</f>
        <v>20</v>
      </c>
      <c r="BE212" s="33">
        <f>[2]卡牌消耗!AG212</f>
        <v>4</v>
      </c>
      <c r="BF212" s="33">
        <f>[2]卡牌消耗!AH212</f>
        <v>716400</v>
      </c>
      <c r="CL212" s="34">
        <v>58</v>
      </c>
      <c r="CM212" s="34">
        <v>3</v>
      </c>
      <c r="CN212" s="13">
        <f>[2]卡牌消耗!DB62</f>
        <v>14400</v>
      </c>
      <c r="CO212" s="13">
        <f t="shared" si="20"/>
        <v>5760</v>
      </c>
      <c r="DO212" s="13">
        <v>58</v>
      </c>
      <c r="DP212" s="13">
        <v>2</v>
      </c>
      <c r="DQ212" s="13">
        <f t="shared" si="21"/>
        <v>11720</v>
      </c>
    </row>
    <row r="213" spans="49:121" ht="16.5" x14ac:dyDescent="0.2">
      <c r="CL213" s="34">
        <v>59</v>
      </c>
      <c r="CM213" s="34">
        <v>3</v>
      </c>
      <c r="CN213" s="13">
        <f>[2]卡牌消耗!DB63</f>
        <v>15050</v>
      </c>
      <c r="CO213" s="13">
        <f t="shared" si="20"/>
        <v>6020</v>
      </c>
      <c r="DO213" s="13">
        <v>59</v>
      </c>
      <c r="DP213" s="13">
        <v>2</v>
      </c>
      <c r="DQ213" s="13">
        <f t="shared" si="21"/>
        <v>12120</v>
      </c>
    </row>
    <row r="214" spans="49:121" ht="16.5" x14ac:dyDescent="0.2">
      <c r="CL214" s="34">
        <v>60</v>
      </c>
      <c r="CM214" s="34">
        <v>3</v>
      </c>
      <c r="CN214" s="13">
        <f>[2]卡牌消耗!DB64</f>
        <v>13750</v>
      </c>
      <c r="CO214" s="13">
        <f t="shared" si="20"/>
        <v>5500</v>
      </c>
      <c r="DO214" s="13">
        <v>60</v>
      </c>
      <c r="DP214" s="13">
        <v>2</v>
      </c>
      <c r="DQ214" s="13">
        <f t="shared" si="21"/>
        <v>12520</v>
      </c>
    </row>
    <row r="215" spans="49:121" ht="16.5" x14ac:dyDescent="0.2">
      <c r="CL215" s="34">
        <v>61</v>
      </c>
      <c r="CM215" s="34">
        <v>3</v>
      </c>
      <c r="CN215" s="13">
        <f>[2]卡牌消耗!DB65</f>
        <v>14450</v>
      </c>
      <c r="CO215" s="13">
        <f t="shared" si="20"/>
        <v>5780</v>
      </c>
      <c r="DO215" s="13">
        <v>61</v>
      </c>
      <c r="DP215" s="13">
        <v>2</v>
      </c>
      <c r="DQ215" s="13">
        <f t="shared" si="21"/>
        <v>12920</v>
      </c>
    </row>
    <row r="216" spans="49:121" ht="16.5" x14ac:dyDescent="0.2">
      <c r="CL216" s="34">
        <v>62</v>
      </c>
      <c r="CM216" s="34">
        <v>3</v>
      </c>
      <c r="CN216" s="13">
        <f>[2]卡牌消耗!DB66</f>
        <v>15150</v>
      </c>
      <c r="CO216" s="13">
        <f t="shared" si="20"/>
        <v>6060</v>
      </c>
      <c r="DO216" s="13">
        <v>62</v>
      </c>
      <c r="DP216" s="13">
        <v>2</v>
      </c>
      <c r="DQ216" s="13">
        <f t="shared" si="21"/>
        <v>13320</v>
      </c>
    </row>
    <row r="217" spans="49:121" ht="16.5" x14ac:dyDescent="0.2">
      <c r="CL217" s="34">
        <v>63</v>
      </c>
      <c r="CM217" s="34">
        <v>3</v>
      </c>
      <c r="CN217" s="13">
        <f>[2]卡牌消耗!DB67</f>
        <v>15850</v>
      </c>
      <c r="CO217" s="13">
        <f t="shared" si="20"/>
        <v>6340</v>
      </c>
      <c r="DO217" s="13">
        <v>63</v>
      </c>
      <c r="DP217" s="13">
        <v>2</v>
      </c>
      <c r="DQ217" s="13">
        <f t="shared" si="21"/>
        <v>13720</v>
      </c>
    </row>
    <row r="218" spans="49:121" ht="16.5" x14ac:dyDescent="0.2">
      <c r="CL218" s="34">
        <v>64</v>
      </c>
      <c r="CM218" s="34">
        <v>3</v>
      </c>
      <c r="CN218" s="13">
        <f>[2]卡牌消耗!DB68</f>
        <v>16550</v>
      </c>
      <c r="CO218" s="13">
        <f t="shared" si="20"/>
        <v>6620</v>
      </c>
      <c r="DO218" s="13">
        <v>64</v>
      </c>
      <c r="DP218" s="13">
        <v>2</v>
      </c>
      <c r="DQ218" s="13">
        <f t="shared" si="21"/>
        <v>14120</v>
      </c>
    </row>
    <row r="219" spans="49:121" ht="16.5" x14ac:dyDescent="0.2">
      <c r="CL219" s="34">
        <v>65</v>
      </c>
      <c r="CM219" s="34">
        <v>3</v>
      </c>
      <c r="CN219" s="13">
        <f>[2]卡牌消耗!DB69</f>
        <v>15150</v>
      </c>
      <c r="CO219" s="13">
        <f t="shared" si="20"/>
        <v>6060</v>
      </c>
      <c r="DO219" s="13">
        <v>65</v>
      </c>
      <c r="DP219" s="13">
        <v>2</v>
      </c>
      <c r="DQ219" s="13">
        <f t="shared" si="21"/>
        <v>14560</v>
      </c>
    </row>
    <row r="220" spans="49:121" ht="16.5" x14ac:dyDescent="0.2">
      <c r="CL220" s="34">
        <v>66</v>
      </c>
      <c r="CM220" s="34">
        <v>3</v>
      </c>
      <c r="CN220" s="13">
        <f>[2]卡牌消耗!DB70</f>
        <v>15900</v>
      </c>
      <c r="CO220" s="13">
        <f t="shared" si="20"/>
        <v>6360</v>
      </c>
      <c r="DO220" s="13">
        <v>66</v>
      </c>
      <c r="DP220" s="13">
        <v>2</v>
      </c>
      <c r="DQ220" s="13">
        <f t="shared" si="21"/>
        <v>14960</v>
      </c>
    </row>
    <row r="221" spans="49:121" ht="16.5" x14ac:dyDescent="0.2">
      <c r="CL221" s="34">
        <v>67</v>
      </c>
      <c r="CM221" s="34">
        <v>3</v>
      </c>
      <c r="CN221" s="13">
        <f>[2]卡牌消耗!DB71</f>
        <v>16650</v>
      </c>
      <c r="CO221" s="13">
        <f t="shared" si="20"/>
        <v>6660</v>
      </c>
      <c r="DO221" s="13">
        <v>67</v>
      </c>
      <c r="DP221" s="13">
        <v>2</v>
      </c>
      <c r="DQ221" s="13">
        <f t="shared" si="21"/>
        <v>15360</v>
      </c>
    </row>
    <row r="222" spans="49:121" ht="16.5" x14ac:dyDescent="0.2">
      <c r="CL222" s="34">
        <v>68</v>
      </c>
      <c r="CM222" s="34">
        <v>3</v>
      </c>
      <c r="CN222" s="13">
        <f>[2]卡牌消耗!DB72</f>
        <v>17400</v>
      </c>
      <c r="CO222" s="13">
        <f t="shared" si="20"/>
        <v>6960</v>
      </c>
      <c r="DO222" s="13">
        <v>68</v>
      </c>
      <c r="DP222" s="13">
        <v>2</v>
      </c>
      <c r="DQ222" s="13">
        <f t="shared" si="21"/>
        <v>15760</v>
      </c>
    </row>
    <row r="223" spans="49:121" ht="16.5" x14ac:dyDescent="0.2">
      <c r="CL223" s="34">
        <v>69</v>
      </c>
      <c r="CM223" s="34">
        <v>3</v>
      </c>
      <c r="CN223" s="13">
        <f>[2]卡牌消耗!DB73</f>
        <v>18150</v>
      </c>
      <c r="CO223" s="13">
        <f t="shared" si="20"/>
        <v>7260</v>
      </c>
      <c r="DO223" s="13">
        <v>69</v>
      </c>
      <c r="DP223" s="13">
        <v>2</v>
      </c>
      <c r="DQ223" s="13">
        <f t="shared" si="21"/>
        <v>16160</v>
      </c>
    </row>
    <row r="224" spans="49:121" ht="16.5" x14ac:dyDescent="0.2">
      <c r="CL224" s="34">
        <v>70</v>
      </c>
      <c r="CM224" s="34">
        <v>3</v>
      </c>
      <c r="CN224" s="13">
        <f>[2]卡牌消耗!DB74</f>
        <v>18450</v>
      </c>
      <c r="CO224" s="13">
        <f t="shared" si="20"/>
        <v>7380</v>
      </c>
      <c r="DO224" s="13">
        <v>70</v>
      </c>
      <c r="DP224" s="13">
        <v>2</v>
      </c>
      <c r="DQ224" s="13">
        <f t="shared" si="21"/>
        <v>16560</v>
      </c>
    </row>
    <row r="225" spans="90:121" ht="16.5" x14ac:dyDescent="0.2">
      <c r="CL225" s="34">
        <v>71</v>
      </c>
      <c r="CM225" s="34">
        <v>3</v>
      </c>
      <c r="CN225" s="13">
        <f>[2]卡牌消耗!DB75</f>
        <v>19400</v>
      </c>
      <c r="CO225" s="13">
        <f t="shared" si="20"/>
        <v>7760</v>
      </c>
      <c r="DO225" s="13">
        <v>71</v>
      </c>
      <c r="DP225" s="13">
        <v>2</v>
      </c>
      <c r="DQ225" s="13">
        <f t="shared" si="21"/>
        <v>20480</v>
      </c>
    </row>
    <row r="226" spans="90:121" ht="16.5" x14ac:dyDescent="0.2">
      <c r="CL226" s="34">
        <v>72</v>
      </c>
      <c r="CM226" s="34">
        <v>3</v>
      </c>
      <c r="CN226" s="13">
        <f>[2]卡牌消耗!DB76</f>
        <v>20300</v>
      </c>
      <c r="CO226" s="13">
        <f t="shared" si="20"/>
        <v>8120</v>
      </c>
      <c r="DO226" s="13">
        <v>72</v>
      </c>
      <c r="DP226" s="13">
        <v>2</v>
      </c>
      <c r="DQ226" s="13">
        <f t="shared" si="21"/>
        <v>21400</v>
      </c>
    </row>
    <row r="227" spans="90:121" ht="16.5" x14ac:dyDescent="0.2">
      <c r="CL227" s="34">
        <v>73</v>
      </c>
      <c r="CM227" s="34">
        <v>3</v>
      </c>
      <c r="CN227" s="13">
        <f>[2]卡牌消耗!DB77</f>
        <v>21250</v>
      </c>
      <c r="CO227" s="13">
        <f t="shared" si="20"/>
        <v>8500</v>
      </c>
      <c r="DO227" s="13">
        <v>73</v>
      </c>
      <c r="DP227" s="13">
        <v>2</v>
      </c>
      <c r="DQ227" s="13">
        <f t="shared" si="21"/>
        <v>22360</v>
      </c>
    </row>
    <row r="228" spans="90:121" ht="16.5" x14ac:dyDescent="0.2">
      <c r="CL228" s="34">
        <v>74</v>
      </c>
      <c r="CM228" s="34">
        <v>3</v>
      </c>
      <c r="CN228" s="13">
        <f>[2]卡牌消耗!DB78</f>
        <v>22150</v>
      </c>
      <c r="CO228" s="13">
        <f t="shared" si="20"/>
        <v>8860</v>
      </c>
      <c r="DO228" s="13">
        <v>74</v>
      </c>
      <c r="DP228" s="13">
        <v>2</v>
      </c>
      <c r="DQ228" s="13">
        <f t="shared" si="21"/>
        <v>23280</v>
      </c>
    </row>
    <row r="229" spans="90:121" ht="16.5" x14ac:dyDescent="0.2">
      <c r="CL229" s="34">
        <v>75</v>
      </c>
      <c r="CM229" s="34">
        <v>3</v>
      </c>
      <c r="CN229" s="13">
        <f>[2]卡牌消耗!DB79</f>
        <v>20700</v>
      </c>
      <c r="CO229" s="13">
        <f t="shared" si="20"/>
        <v>8280</v>
      </c>
      <c r="DO229" s="13">
        <v>75</v>
      </c>
      <c r="DP229" s="13">
        <v>2</v>
      </c>
      <c r="DQ229" s="13">
        <f t="shared" si="21"/>
        <v>24200</v>
      </c>
    </row>
    <row r="230" spans="90:121" ht="16.5" x14ac:dyDescent="0.2">
      <c r="CL230" s="34">
        <v>76</v>
      </c>
      <c r="CM230" s="34">
        <v>3</v>
      </c>
      <c r="CN230" s="13">
        <f>[2]卡牌消耗!DB80</f>
        <v>21750</v>
      </c>
      <c r="CO230" s="13">
        <f t="shared" si="20"/>
        <v>8700</v>
      </c>
      <c r="DO230" s="13">
        <v>76</v>
      </c>
      <c r="DP230" s="13">
        <v>2</v>
      </c>
      <c r="DQ230" s="13">
        <f t="shared" si="21"/>
        <v>25120</v>
      </c>
    </row>
    <row r="231" spans="90:121" ht="16.5" x14ac:dyDescent="0.2">
      <c r="CL231" s="34">
        <v>77</v>
      </c>
      <c r="CM231" s="34">
        <v>3</v>
      </c>
      <c r="CN231" s="13">
        <f>[2]卡牌消耗!DB81</f>
        <v>22800</v>
      </c>
      <c r="CO231" s="13">
        <f t="shared" si="20"/>
        <v>9120</v>
      </c>
      <c r="DO231" s="13">
        <v>77</v>
      </c>
      <c r="DP231" s="13">
        <v>2</v>
      </c>
      <c r="DQ231" s="13">
        <f t="shared" si="21"/>
        <v>26040</v>
      </c>
    </row>
    <row r="232" spans="90:121" ht="16.5" x14ac:dyDescent="0.2">
      <c r="CL232" s="34">
        <v>78</v>
      </c>
      <c r="CM232" s="34">
        <v>3</v>
      </c>
      <c r="CN232" s="13">
        <f>[2]卡牌消耗!DB82</f>
        <v>23850</v>
      </c>
      <c r="CO232" s="13">
        <f t="shared" si="20"/>
        <v>9540</v>
      </c>
      <c r="DO232" s="13">
        <v>78</v>
      </c>
      <c r="DP232" s="13">
        <v>2</v>
      </c>
      <c r="DQ232" s="13">
        <f t="shared" si="21"/>
        <v>26960</v>
      </c>
    </row>
    <row r="233" spans="90:121" ht="16.5" x14ac:dyDescent="0.2">
      <c r="CL233" s="34">
        <v>79</v>
      </c>
      <c r="CM233" s="34">
        <v>3</v>
      </c>
      <c r="CN233" s="13">
        <f>[2]卡牌消耗!DB83</f>
        <v>24850</v>
      </c>
      <c r="CO233" s="13">
        <f t="shared" si="20"/>
        <v>9940</v>
      </c>
      <c r="DO233" s="13">
        <v>79</v>
      </c>
      <c r="DP233" s="13">
        <v>2</v>
      </c>
      <c r="DQ233" s="13">
        <f t="shared" si="21"/>
        <v>27880</v>
      </c>
    </row>
    <row r="234" spans="90:121" ht="16.5" x14ac:dyDescent="0.2">
      <c r="CL234" s="34">
        <v>80</v>
      </c>
      <c r="CM234" s="34">
        <v>3</v>
      </c>
      <c r="CN234" s="13">
        <f>[2]卡牌消耗!DB84</f>
        <v>24350</v>
      </c>
      <c r="CO234" s="13">
        <f t="shared" si="20"/>
        <v>9740</v>
      </c>
      <c r="DO234" s="13">
        <v>80</v>
      </c>
      <c r="DP234" s="13">
        <v>2</v>
      </c>
      <c r="DQ234" s="13">
        <f t="shared" si="21"/>
        <v>28800</v>
      </c>
    </row>
    <row r="235" spans="90:121" ht="16.5" x14ac:dyDescent="0.2">
      <c r="CL235" s="34">
        <v>81</v>
      </c>
      <c r="CM235" s="34">
        <v>3</v>
      </c>
      <c r="CN235" s="13">
        <f>[2]卡牌消耗!DB85</f>
        <v>25550</v>
      </c>
      <c r="CO235" s="13">
        <f t="shared" si="20"/>
        <v>10220</v>
      </c>
      <c r="DO235" s="13">
        <v>81</v>
      </c>
      <c r="DP235" s="13">
        <v>2</v>
      </c>
      <c r="DQ235" s="13">
        <f t="shared" si="21"/>
        <v>29720</v>
      </c>
    </row>
    <row r="236" spans="90:121" ht="16.5" x14ac:dyDescent="0.2">
      <c r="CL236" s="34">
        <v>82</v>
      </c>
      <c r="CM236" s="34">
        <v>3</v>
      </c>
      <c r="CN236" s="13">
        <f>[2]卡牌消耗!DB86</f>
        <v>26800</v>
      </c>
      <c r="CO236" s="13">
        <f t="shared" si="20"/>
        <v>10720</v>
      </c>
      <c r="DO236" s="13">
        <v>82</v>
      </c>
      <c r="DP236" s="13">
        <v>2</v>
      </c>
      <c r="DQ236" s="13">
        <f t="shared" si="21"/>
        <v>30680</v>
      </c>
    </row>
    <row r="237" spans="90:121" ht="16.5" x14ac:dyDescent="0.2">
      <c r="CL237" s="34">
        <v>83</v>
      </c>
      <c r="CM237" s="34">
        <v>3</v>
      </c>
      <c r="CN237" s="13">
        <f>[2]卡牌消耗!DB87</f>
        <v>28000</v>
      </c>
      <c r="CO237" s="13">
        <f t="shared" si="20"/>
        <v>11200</v>
      </c>
      <c r="DO237" s="13">
        <v>83</v>
      </c>
      <c r="DP237" s="13">
        <v>2</v>
      </c>
      <c r="DQ237" s="13">
        <f t="shared" si="21"/>
        <v>31600</v>
      </c>
    </row>
    <row r="238" spans="90:121" ht="16.5" x14ac:dyDescent="0.2">
      <c r="CL238" s="34">
        <v>84</v>
      </c>
      <c r="CM238" s="34">
        <v>3</v>
      </c>
      <c r="CN238" s="13">
        <f>[2]卡牌消耗!DB88</f>
        <v>29200</v>
      </c>
      <c r="CO238" s="13">
        <f t="shared" si="20"/>
        <v>11680</v>
      </c>
      <c r="DO238" s="13">
        <v>84</v>
      </c>
      <c r="DP238" s="13">
        <v>2</v>
      </c>
      <c r="DQ238" s="13">
        <f t="shared" si="21"/>
        <v>32520</v>
      </c>
    </row>
    <row r="239" spans="90:121" ht="16.5" x14ac:dyDescent="0.2">
      <c r="CL239" s="34">
        <v>85</v>
      </c>
      <c r="CM239" s="34">
        <v>3</v>
      </c>
      <c r="CN239" s="13">
        <f>[2]卡牌消耗!DB89</f>
        <v>28900</v>
      </c>
      <c r="CO239" s="13">
        <f t="shared" si="20"/>
        <v>11560</v>
      </c>
      <c r="DO239" s="13">
        <v>85</v>
      </c>
      <c r="DP239" s="13">
        <v>2</v>
      </c>
      <c r="DQ239" s="13">
        <f t="shared" si="21"/>
        <v>33440</v>
      </c>
    </row>
    <row r="240" spans="90:121" ht="16.5" x14ac:dyDescent="0.2">
      <c r="CL240" s="34">
        <v>86</v>
      </c>
      <c r="CM240" s="34">
        <v>3</v>
      </c>
      <c r="CN240" s="13">
        <f>[2]卡牌消耗!DB90</f>
        <v>30350</v>
      </c>
      <c r="CO240" s="13">
        <f t="shared" si="20"/>
        <v>12140</v>
      </c>
      <c r="DO240" s="13">
        <v>86</v>
      </c>
      <c r="DP240" s="13">
        <v>2</v>
      </c>
      <c r="DQ240" s="13">
        <f t="shared" si="21"/>
        <v>34360</v>
      </c>
    </row>
    <row r="241" spans="90:121" ht="16.5" x14ac:dyDescent="0.2">
      <c r="CL241" s="34">
        <v>87</v>
      </c>
      <c r="CM241" s="34">
        <v>3</v>
      </c>
      <c r="CN241" s="13">
        <f>[2]卡牌消耗!DB91</f>
        <v>31800</v>
      </c>
      <c r="CO241" s="13">
        <f t="shared" si="20"/>
        <v>12720</v>
      </c>
      <c r="DO241" s="13">
        <v>87</v>
      </c>
      <c r="DP241" s="13">
        <v>2</v>
      </c>
      <c r="DQ241" s="13">
        <f t="shared" si="21"/>
        <v>35280</v>
      </c>
    </row>
    <row r="242" spans="90:121" ht="16.5" x14ac:dyDescent="0.2">
      <c r="CL242" s="34">
        <v>88</v>
      </c>
      <c r="CM242" s="34">
        <v>3</v>
      </c>
      <c r="CN242" s="13">
        <f>[2]卡牌消耗!DB92</f>
        <v>33250</v>
      </c>
      <c r="CO242" s="13">
        <f t="shared" si="20"/>
        <v>13300</v>
      </c>
      <c r="DO242" s="13">
        <v>88</v>
      </c>
      <c r="DP242" s="13">
        <v>2</v>
      </c>
      <c r="DQ242" s="13">
        <f t="shared" si="21"/>
        <v>36200</v>
      </c>
    </row>
    <row r="243" spans="90:121" ht="16.5" x14ac:dyDescent="0.2">
      <c r="CL243" s="34">
        <v>89</v>
      </c>
      <c r="CM243" s="34">
        <v>3</v>
      </c>
      <c r="CN243" s="13">
        <f>[2]卡牌消耗!DB93</f>
        <v>34700</v>
      </c>
      <c r="CO243" s="13">
        <f t="shared" si="20"/>
        <v>13880</v>
      </c>
      <c r="DO243" s="13">
        <v>89</v>
      </c>
      <c r="DP243" s="13">
        <v>2</v>
      </c>
      <c r="DQ243" s="13">
        <f t="shared" si="21"/>
        <v>37120</v>
      </c>
    </row>
    <row r="244" spans="90:121" ht="16.5" x14ac:dyDescent="0.2">
      <c r="CL244" s="34">
        <v>90</v>
      </c>
      <c r="CM244" s="34">
        <v>3</v>
      </c>
      <c r="CN244" s="13">
        <f>[2]卡牌消耗!DB94</f>
        <v>33150</v>
      </c>
      <c r="CO244" s="13">
        <f t="shared" si="20"/>
        <v>13260</v>
      </c>
      <c r="DO244" s="13">
        <v>90</v>
      </c>
      <c r="DP244" s="13">
        <v>2</v>
      </c>
      <c r="DQ244" s="13">
        <f t="shared" si="21"/>
        <v>38040</v>
      </c>
    </row>
    <row r="245" spans="90:121" ht="16.5" x14ac:dyDescent="0.2">
      <c r="CL245" s="34">
        <v>91</v>
      </c>
      <c r="CM245" s="34">
        <v>3</v>
      </c>
      <c r="CN245" s="13">
        <f>[2]卡牌消耗!DB95</f>
        <v>34800</v>
      </c>
      <c r="CO245" s="13">
        <f t="shared" si="20"/>
        <v>13920</v>
      </c>
      <c r="DO245" s="13">
        <v>91</v>
      </c>
      <c r="DP245" s="13">
        <v>2</v>
      </c>
      <c r="DQ245" s="13">
        <f t="shared" si="21"/>
        <v>36280</v>
      </c>
    </row>
    <row r="246" spans="90:121" ht="16.5" x14ac:dyDescent="0.2">
      <c r="CL246" s="34">
        <v>92</v>
      </c>
      <c r="CM246" s="34">
        <v>3</v>
      </c>
      <c r="CN246" s="13">
        <f>[2]卡牌消耗!DB96</f>
        <v>36450</v>
      </c>
      <c r="CO246" s="13">
        <f t="shared" si="20"/>
        <v>14580</v>
      </c>
      <c r="DO246" s="13">
        <v>92</v>
      </c>
      <c r="DP246" s="13">
        <v>2</v>
      </c>
      <c r="DQ246" s="13">
        <f t="shared" si="21"/>
        <v>37920</v>
      </c>
    </row>
    <row r="247" spans="90:121" ht="16.5" x14ac:dyDescent="0.2">
      <c r="CL247" s="34">
        <v>93</v>
      </c>
      <c r="CM247" s="34">
        <v>3</v>
      </c>
      <c r="CN247" s="13">
        <f>[2]卡牌消耗!DB97</f>
        <v>38100</v>
      </c>
      <c r="CO247" s="13">
        <f t="shared" si="20"/>
        <v>15240</v>
      </c>
      <c r="DO247" s="13">
        <v>93</v>
      </c>
      <c r="DP247" s="13">
        <v>2</v>
      </c>
      <c r="DQ247" s="13">
        <f t="shared" si="21"/>
        <v>39560</v>
      </c>
    </row>
    <row r="248" spans="90:121" ht="16.5" x14ac:dyDescent="0.2">
      <c r="CL248" s="34">
        <v>94</v>
      </c>
      <c r="CM248" s="34">
        <v>3</v>
      </c>
      <c r="CN248" s="13">
        <f>[2]卡牌消耗!DB98</f>
        <v>39750</v>
      </c>
      <c r="CO248" s="13">
        <f t="shared" si="20"/>
        <v>15900</v>
      </c>
      <c r="DO248" s="13">
        <v>94</v>
      </c>
      <c r="DP248" s="13">
        <v>2</v>
      </c>
      <c r="DQ248" s="13">
        <f t="shared" si="21"/>
        <v>41200</v>
      </c>
    </row>
    <row r="249" spans="90:121" ht="16.5" x14ac:dyDescent="0.2">
      <c r="CL249" s="34">
        <v>95</v>
      </c>
      <c r="CM249" s="34">
        <v>3</v>
      </c>
      <c r="CN249" s="13">
        <f>[2]卡牌消耗!DB99</f>
        <v>36850</v>
      </c>
      <c r="CO249" s="13">
        <f t="shared" si="20"/>
        <v>14740</v>
      </c>
      <c r="DO249" s="13">
        <v>95</v>
      </c>
      <c r="DP249" s="13">
        <v>2</v>
      </c>
      <c r="DQ249" s="13">
        <f t="shared" si="21"/>
        <v>42840</v>
      </c>
    </row>
    <row r="250" spans="90:121" ht="16.5" x14ac:dyDescent="0.2">
      <c r="CL250" s="34">
        <v>96</v>
      </c>
      <c r="CM250" s="34">
        <v>3</v>
      </c>
      <c r="CN250" s="13">
        <f>[2]卡牌消耗!DB100</f>
        <v>38700</v>
      </c>
      <c r="CO250" s="13">
        <f t="shared" si="20"/>
        <v>15480</v>
      </c>
      <c r="DO250" s="13">
        <v>96</v>
      </c>
      <c r="DP250" s="13">
        <v>2</v>
      </c>
      <c r="DQ250" s="13">
        <f t="shared" si="21"/>
        <v>44480</v>
      </c>
    </row>
    <row r="251" spans="90:121" ht="16.5" x14ac:dyDescent="0.2">
      <c r="CL251" s="34">
        <v>97</v>
      </c>
      <c r="CM251" s="34">
        <v>3</v>
      </c>
      <c r="CN251" s="13">
        <f>[2]卡牌消耗!DB101</f>
        <v>40550</v>
      </c>
      <c r="CO251" s="13">
        <f t="shared" si="20"/>
        <v>16220</v>
      </c>
      <c r="DO251" s="13">
        <v>97</v>
      </c>
      <c r="DP251" s="13">
        <v>2</v>
      </c>
      <c r="DQ251" s="13">
        <f t="shared" si="21"/>
        <v>46120</v>
      </c>
    </row>
    <row r="252" spans="90:121" ht="16.5" x14ac:dyDescent="0.2">
      <c r="CL252" s="34">
        <v>98</v>
      </c>
      <c r="CM252" s="34">
        <v>3</v>
      </c>
      <c r="CN252" s="13">
        <f>[2]卡牌消耗!DB102</f>
        <v>42400</v>
      </c>
      <c r="CO252" s="13">
        <f t="shared" si="20"/>
        <v>16960</v>
      </c>
      <c r="DO252" s="13">
        <v>98</v>
      </c>
      <c r="DP252" s="13">
        <v>2</v>
      </c>
      <c r="DQ252" s="13">
        <f t="shared" si="21"/>
        <v>47760</v>
      </c>
    </row>
    <row r="253" spans="90:121" ht="16.5" x14ac:dyDescent="0.2">
      <c r="CL253" s="34">
        <v>99</v>
      </c>
      <c r="CM253" s="34">
        <v>3</v>
      </c>
      <c r="CN253" s="13">
        <f>[2]卡牌消耗!DB103</f>
        <v>44250</v>
      </c>
      <c r="CO253" s="13">
        <f t="shared" si="20"/>
        <v>17700</v>
      </c>
      <c r="DO253" s="13">
        <v>99</v>
      </c>
      <c r="DP253" s="13">
        <v>2</v>
      </c>
      <c r="DQ253" s="13">
        <f t="shared" si="21"/>
        <v>49400</v>
      </c>
    </row>
    <row r="254" spans="90:121" ht="16.5" x14ac:dyDescent="0.2">
      <c r="CL254" s="34">
        <v>100</v>
      </c>
      <c r="CM254" s="34">
        <v>3</v>
      </c>
      <c r="CN254" s="13">
        <f>[2]卡牌消耗!DB104</f>
        <v>41100</v>
      </c>
      <c r="CO254" s="13">
        <f t="shared" si="20"/>
        <v>16440</v>
      </c>
      <c r="DO254" s="13">
        <v>100</v>
      </c>
      <c r="DP254" s="13">
        <v>2</v>
      </c>
      <c r="DQ254" s="13">
        <f t="shared" si="21"/>
        <v>51040</v>
      </c>
    </row>
    <row r="255" spans="90:121" ht="16.5" x14ac:dyDescent="0.2">
      <c r="CL255" s="34">
        <v>101</v>
      </c>
      <c r="CM255" s="34">
        <v>3</v>
      </c>
      <c r="CN255" s="13">
        <f>[2]卡牌消耗!DB105</f>
        <v>43150</v>
      </c>
      <c r="CO255" s="13">
        <f t="shared" si="20"/>
        <v>17260</v>
      </c>
      <c r="DO255" s="13">
        <v>101</v>
      </c>
      <c r="DP255" s="13">
        <v>2</v>
      </c>
      <c r="DQ255" s="13">
        <f t="shared" si="21"/>
        <v>52680</v>
      </c>
    </row>
    <row r="256" spans="90:121" ht="16.5" x14ac:dyDescent="0.2">
      <c r="CL256" s="34">
        <v>102</v>
      </c>
      <c r="CM256" s="34">
        <v>3</v>
      </c>
      <c r="CN256" s="13">
        <f>[2]卡牌消耗!DB106</f>
        <v>45200</v>
      </c>
      <c r="CO256" s="13">
        <f t="shared" si="20"/>
        <v>18080</v>
      </c>
      <c r="DO256" s="13">
        <v>102</v>
      </c>
      <c r="DP256" s="13">
        <v>2</v>
      </c>
      <c r="DQ256" s="13">
        <f t="shared" si="21"/>
        <v>54320</v>
      </c>
    </row>
    <row r="257" spans="90:121" ht="16.5" x14ac:dyDescent="0.2">
      <c r="CL257" s="34">
        <v>103</v>
      </c>
      <c r="CM257" s="34">
        <v>3</v>
      </c>
      <c r="CN257" s="13">
        <f>[2]卡牌消耗!DB107</f>
        <v>47250</v>
      </c>
      <c r="CO257" s="13">
        <f t="shared" si="20"/>
        <v>18900</v>
      </c>
      <c r="DO257" s="13">
        <v>103</v>
      </c>
      <c r="DP257" s="13">
        <v>2</v>
      </c>
      <c r="DQ257" s="13">
        <f t="shared" si="21"/>
        <v>55960</v>
      </c>
    </row>
    <row r="258" spans="90:121" ht="16.5" x14ac:dyDescent="0.2">
      <c r="CL258" s="34">
        <v>104</v>
      </c>
      <c r="CM258" s="34">
        <v>3</v>
      </c>
      <c r="CN258" s="13">
        <f>[2]卡牌消耗!DB108</f>
        <v>49300</v>
      </c>
      <c r="CO258" s="13">
        <f t="shared" si="20"/>
        <v>19720</v>
      </c>
      <c r="DO258" s="13">
        <v>104</v>
      </c>
      <c r="DP258" s="13">
        <v>2</v>
      </c>
      <c r="DQ258" s="13">
        <f t="shared" si="21"/>
        <v>57600</v>
      </c>
    </row>
    <row r="259" spans="90:121" ht="16.5" x14ac:dyDescent="0.2">
      <c r="CL259" s="34">
        <v>105</v>
      </c>
      <c r="CM259" s="34">
        <v>3</v>
      </c>
      <c r="CN259" s="13">
        <f>[2]卡牌消耗!DB109</f>
        <v>44450</v>
      </c>
      <c r="CO259" s="13">
        <f t="shared" si="20"/>
        <v>17780</v>
      </c>
      <c r="DO259" s="13">
        <v>105</v>
      </c>
      <c r="DP259" s="13">
        <v>2</v>
      </c>
      <c r="DQ259" s="13">
        <f t="shared" si="21"/>
        <v>59200</v>
      </c>
    </row>
    <row r="260" spans="90:121" ht="16.5" x14ac:dyDescent="0.2">
      <c r="CL260" s="34">
        <v>106</v>
      </c>
      <c r="CM260" s="34">
        <v>3</v>
      </c>
      <c r="CN260" s="13">
        <f>[2]卡牌消耗!DB110</f>
        <v>46650</v>
      </c>
      <c r="CO260" s="13">
        <f t="shared" si="20"/>
        <v>18660</v>
      </c>
      <c r="DO260" s="13">
        <v>106</v>
      </c>
      <c r="DP260" s="13">
        <v>2</v>
      </c>
      <c r="DQ260" s="13">
        <f t="shared" si="21"/>
        <v>60840</v>
      </c>
    </row>
    <row r="261" spans="90:121" ht="16.5" x14ac:dyDescent="0.2">
      <c r="CL261" s="34">
        <v>107</v>
      </c>
      <c r="CM261" s="34">
        <v>3</v>
      </c>
      <c r="CN261" s="13">
        <f>[2]卡牌消耗!DB111</f>
        <v>48900</v>
      </c>
      <c r="CO261" s="13">
        <f t="shared" si="20"/>
        <v>19560</v>
      </c>
      <c r="DO261" s="13">
        <v>107</v>
      </c>
      <c r="DP261" s="13">
        <v>2</v>
      </c>
      <c r="DQ261" s="13">
        <f t="shared" si="21"/>
        <v>62480</v>
      </c>
    </row>
    <row r="262" spans="90:121" ht="16.5" x14ac:dyDescent="0.2">
      <c r="CL262" s="34">
        <v>108</v>
      </c>
      <c r="CM262" s="34">
        <v>3</v>
      </c>
      <c r="CN262" s="13">
        <f>[2]卡牌消耗!DB112</f>
        <v>51100</v>
      </c>
      <c r="CO262" s="13">
        <f t="shared" ref="CO262:CO325" si="22">CN262/2.5</f>
        <v>20440</v>
      </c>
      <c r="DO262" s="13">
        <v>108</v>
      </c>
      <c r="DP262" s="13">
        <v>2</v>
      </c>
      <c r="DQ262" s="13">
        <f t="shared" ref="DQ262:DQ325" si="23">INDEX($DI$5:$DL$154,DO262,MIN(DP262,4))</f>
        <v>64120</v>
      </c>
    </row>
    <row r="263" spans="90:121" ht="16.5" x14ac:dyDescent="0.2">
      <c r="CL263" s="34">
        <v>109</v>
      </c>
      <c r="CM263" s="34">
        <v>3</v>
      </c>
      <c r="CN263" s="13">
        <f>[2]卡牌消耗!DB113</f>
        <v>53350</v>
      </c>
      <c r="CO263" s="13">
        <f t="shared" si="22"/>
        <v>21340</v>
      </c>
      <c r="DO263" s="13">
        <v>109</v>
      </c>
      <c r="DP263" s="13">
        <v>2</v>
      </c>
      <c r="DQ263" s="13">
        <f t="shared" si="23"/>
        <v>65760</v>
      </c>
    </row>
    <row r="264" spans="90:121" ht="16.5" x14ac:dyDescent="0.2">
      <c r="CL264" s="34">
        <v>110</v>
      </c>
      <c r="CM264" s="34">
        <v>3</v>
      </c>
      <c r="CN264" s="13">
        <f>[2]卡牌消耗!DB114</f>
        <v>49550</v>
      </c>
      <c r="CO264" s="13">
        <f t="shared" si="22"/>
        <v>19820</v>
      </c>
      <c r="DO264" s="13">
        <v>110</v>
      </c>
      <c r="DP264" s="13">
        <v>2</v>
      </c>
      <c r="DQ264" s="13">
        <f t="shared" si="23"/>
        <v>67400</v>
      </c>
    </row>
    <row r="265" spans="90:121" ht="16.5" x14ac:dyDescent="0.2">
      <c r="CL265" s="34">
        <v>111</v>
      </c>
      <c r="CM265" s="34">
        <v>3</v>
      </c>
      <c r="CN265" s="13">
        <f>[2]卡牌消耗!DB115</f>
        <v>52050</v>
      </c>
      <c r="CO265" s="13">
        <f t="shared" si="22"/>
        <v>20820</v>
      </c>
      <c r="DO265" s="13">
        <v>111</v>
      </c>
      <c r="DP265" s="13">
        <v>2</v>
      </c>
      <c r="DQ265" s="13">
        <f t="shared" si="23"/>
        <v>75200</v>
      </c>
    </row>
    <row r="266" spans="90:121" ht="16.5" x14ac:dyDescent="0.2">
      <c r="CL266" s="34">
        <v>112</v>
      </c>
      <c r="CM266" s="34">
        <v>3</v>
      </c>
      <c r="CN266" s="13">
        <f>[2]卡牌消耗!DB116</f>
        <v>54550</v>
      </c>
      <c r="CO266" s="13">
        <f t="shared" si="22"/>
        <v>21820</v>
      </c>
      <c r="DO266" s="13">
        <v>112</v>
      </c>
      <c r="DP266" s="13">
        <v>2</v>
      </c>
      <c r="DQ266" s="13">
        <f t="shared" si="23"/>
        <v>77280</v>
      </c>
    </row>
    <row r="267" spans="90:121" ht="16.5" x14ac:dyDescent="0.2">
      <c r="CL267" s="34">
        <v>113</v>
      </c>
      <c r="CM267" s="34">
        <v>3</v>
      </c>
      <c r="CN267" s="13">
        <f>[2]卡牌消耗!DB117</f>
        <v>57000</v>
      </c>
      <c r="CO267" s="13">
        <f t="shared" si="22"/>
        <v>22800</v>
      </c>
      <c r="DO267" s="13">
        <v>113</v>
      </c>
      <c r="DP267" s="13">
        <v>2</v>
      </c>
      <c r="DQ267" s="13">
        <f t="shared" si="23"/>
        <v>79400</v>
      </c>
    </row>
    <row r="268" spans="90:121" ht="16.5" x14ac:dyDescent="0.2">
      <c r="CL268" s="34">
        <v>114</v>
      </c>
      <c r="CM268" s="34">
        <v>3</v>
      </c>
      <c r="CN268" s="13">
        <f>[2]卡牌消耗!DB118</f>
        <v>59500</v>
      </c>
      <c r="CO268" s="13">
        <f t="shared" si="22"/>
        <v>23800</v>
      </c>
      <c r="DO268" s="13">
        <v>114</v>
      </c>
      <c r="DP268" s="13">
        <v>2</v>
      </c>
      <c r="DQ268" s="13">
        <f t="shared" si="23"/>
        <v>81480</v>
      </c>
    </row>
    <row r="269" spans="90:121" ht="16.5" x14ac:dyDescent="0.2">
      <c r="CL269" s="34">
        <v>115</v>
      </c>
      <c r="CM269" s="34">
        <v>3</v>
      </c>
      <c r="CN269" s="13">
        <f>[2]卡牌消耗!DB119</f>
        <v>53800</v>
      </c>
      <c r="CO269" s="13">
        <f t="shared" si="22"/>
        <v>21520</v>
      </c>
      <c r="DO269" s="13">
        <v>115</v>
      </c>
      <c r="DP269" s="13">
        <v>2</v>
      </c>
      <c r="DQ269" s="13">
        <f t="shared" si="23"/>
        <v>83560</v>
      </c>
    </row>
    <row r="270" spans="90:121" ht="16.5" x14ac:dyDescent="0.2">
      <c r="CL270" s="34">
        <v>116</v>
      </c>
      <c r="CM270" s="34">
        <v>3</v>
      </c>
      <c r="CN270" s="13">
        <f>[2]卡牌消耗!DB120</f>
        <v>56450</v>
      </c>
      <c r="CO270" s="13">
        <f t="shared" si="22"/>
        <v>22580</v>
      </c>
      <c r="DO270" s="13">
        <v>116</v>
      </c>
      <c r="DP270" s="13">
        <v>2</v>
      </c>
      <c r="DQ270" s="13">
        <f t="shared" si="23"/>
        <v>85640</v>
      </c>
    </row>
    <row r="271" spans="90:121" ht="16.5" x14ac:dyDescent="0.2">
      <c r="CL271" s="34">
        <v>117</v>
      </c>
      <c r="CM271" s="34">
        <v>3</v>
      </c>
      <c r="CN271" s="13">
        <f>[2]卡牌消耗!DB121</f>
        <v>59150</v>
      </c>
      <c r="CO271" s="13">
        <f t="shared" si="22"/>
        <v>23660</v>
      </c>
      <c r="DO271" s="13">
        <v>117</v>
      </c>
      <c r="DP271" s="13">
        <v>2</v>
      </c>
      <c r="DQ271" s="13">
        <f t="shared" si="23"/>
        <v>87760</v>
      </c>
    </row>
    <row r="272" spans="90:121" ht="16.5" x14ac:dyDescent="0.2">
      <c r="CL272" s="34">
        <v>118</v>
      </c>
      <c r="CM272" s="34">
        <v>3</v>
      </c>
      <c r="CN272" s="13">
        <f>[2]卡牌消耗!DB122</f>
        <v>61850</v>
      </c>
      <c r="CO272" s="13">
        <f t="shared" si="22"/>
        <v>24740</v>
      </c>
      <c r="DO272" s="13">
        <v>118</v>
      </c>
      <c r="DP272" s="13">
        <v>2</v>
      </c>
      <c r="DQ272" s="13">
        <f t="shared" si="23"/>
        <v>89840</v>
      </c>
    </row>
    <row r="273" spans="90:121" ht="16.5" x14ac:dyDescent="0.2">
      <c r="CL273" s="34">
        <v>119</v>
      </c>
      <c r="CM273" s="34">
        <v>3</v>
      </c>
      <c r="CN273" s="13">
        <f>[2]卡牌消耗!DB123</f>
        <v>64550</v>
      </c>
      <c r="CO273" s="13">
        <f t="shared" si="22"/>
        <v>25820</v>
      </c>
      <c r="DO273" s="13">
        <v>119</v>
      </c>
      <c r="DP273" s="13">
        <v>2</v>
      </c>
      <c r="DQ273" s="13">
        <f t="shared" si="23"/>
        <v>91920</v>
      </c>
    </row>
    <row r="274" spans="90:121" ht="16.5" x14ac:dyDescent="0.2">
      <c r="CL274" s="34">
        <v>120</v>
      </c>
      <c r="CM274" s="34">
        <v>3</v>
      </c>
      <c r="CN274" s="13">
        <f>[2]卡牌消耗!DB124</f>
        <v>62100</v>
      </c>
      <c r="CO274" s="13">
        <f t="shared" si="22"/>
        <v>24840</v>
      </c>
      <c r="DO274" s="13">
        <v>120</v>
      </c>
      <c r="DP274" s="13">
        <v>2</v>
      </c>
      <c r="DQ274" s="13">
        <f t="shared" si="23"/>
        <v>94000</v>
      </c>
    </row>
    <row r="275" spans="90:121" ht="16.5" x14ac:dyDescent="0.2">
      <c r="CL275" s="34">
        <v>121</v>
      </c>
      <c r="CM275" s="34">
        <v>3</v>
      </c>
      <c r="CN275" s="13">
        <f>[2]卡牌消耗!DB125</f>
        <v>65200</v>
      </c>
      <c r="CO275" s="13">
        <f t="shared" si="22"/>
        <v>26080</v>
      </c>
      <c r="DO275" s="13">
        <v>121</v>
      </c>
      <c r="DP275" s="13">
        <v>2</v>
      </c>
      <c r="DQ275" s="13">
        <f t="shared" si="23"/>
        <v>96120</v>
      </c>
    </row>
    <row r="276" spans="90:121" ht="16.5" x14ac:dyDescent="0.2">
      <c r="CL276" s="34">
        <v>122</v>
      </c>
      <c r="CM276" s="34">
        <v>3</v>
      </c>
      <c r="CN276" s="13">
        <f>[2]卡牌消耗!DB126</f>
        <v>68300</v>
      </c>
      <c r="CO276" s="13">
        <f t="shared" si="22"/>
        <v>27320</v>
      </c>
      <c r="DO276" s="13">
        <v>122</v>
      </c>
      <c r="DP276" s="13">
        <v>2</v>
      </c>
      <c r="DQ276" s="13">
        <f t="shared" si="23"/>
        <v>98200</v>
      </c>
    </row>
    <row r="277" spans="90:121" ht="16.5" x14ac:dyDescent="0.2">
      <c r="CL277" s="34">
        <v>123</v>
      </c>
      <c r="CM277" s="34">
        <v>3</v>
      </c>
      <c r="CN277" s="13">
        <f>[2]卡牌消耗!DB127</f>
        <v>71400</v>
      </c>
      <c r="CO277" s="13">
        <f t="shared" si="22"/>
        <v>28560</v>
      </c>
      <c r="DO277" s="13">
        <v>123</v>
      </c>
      <c r="DP277" s="13">
        <v>2</v>
      </c>
      <c r="DQ277" s="13">
        <f t="shared" si="23"/>
        <v>100280</v>
      </c>
    </row>
    <row r="278" spans="90:121" ht="16.5" x14ac:dyDescent="0.2">
      <c r="CL278" s="34">
        <v>124</v>
      </c>
      <c r="CM278" s="34">
        <v>3</v>
      </c>
      <c r="CN278" s="13">
        <f>[2]卡牌消耗!DB128</f>
        <v>74500</v>
      </c>
      <c r="CO278" s="13">
        <f t="shared" si="22"/>
        <v>29800</v>
      </c>
      <c r="DO278" s="13">
        <v>124</v>
      </c>
      <c r="DP278" s="13">
        <v>2</v>
      </c>
      <c r="DQ278" s="13">
        <f t="shared" si="23"/>
        <v>102360</v>
      </c>
    </row>
    <row r="279" spans="90:121" ht="16.5" x14ac:dyDescent="0.2">
      <c r="CL279" s="34">
        <v>125</v>
      </c>
      <c r="CM279" s="34">
        <v>3</v>
      </c>
      <c r="CN279" s="13">
        <f>[2]卡牌消耗!DB129</f>
        <v>74750</v>
      </c>
      <c r="CO279" s="13">
        <f t="shared" si="22"/>
        <v>29900</v>
      </c>
      <c r="DO279" s="13">
        <v>125</v>
      </c>
      <c r="DP279" s="13">
        <v>2</v>
      </c>
      <c r="DQ279" s="13">
        <f t="shared" si="23"/>
        <v>104440</v>
      </c>
    </row>
    <row r="280" spans="90:121" ht="16.5" x14ac:dyDescent="0.2">
      <c r="CL280" s="34">
        <v>126</v>
      </c>
      <c r="CM280" s="34">
        <v>3</v>
      </c>
      <c r="CN280" s="13">
        <f>[2]卡牌消耗!DB130</f>
        <v>78500</v>
      </c>
      <c r="CO280" s="13">
        <f t="shared" si="22"/>
        <v>31400</v>
      </c>
      <c r="DO280" s="13">
        <v>126</v>
      </c>
      <c r="DP280" s="13">
        <v>2</v>
      </c>
      <c r="DQ280" s="13">
        <f t="shared" si="23"/>
        <v>106560</v>
      </c>
    </row>
    <row r="281" spans="90:121" ht="16.5" x14ac:dyDescent="0.2">
      <c r="CL281" s="34">
        <v>127</v>
      </c>
      <c r="CM281" s="34">
        <v>3</v>
      </c>
      <c r="CN281" s="13">
        <f>[2]卡牌消耗!DB131</f>
        <v>82250</v>
      </c>
      <c r="CO281" s="13">
        <f t="shared" si="22"/>
        <v>32900</v>
      </c>
      <c r="DO281" s="13">
        <v>127</v>
      </c>
      <c r="DP281" s="13">
        <v>2</v>
      </c>
      <c r="DQ281" s="13">
        <f t="shared" si="23"/>
        <v>108640</v>
      </c>
    </row>
    <row r="282" spans="90:121" ht="16.5" x14ac:dyDescent="0.2">
      <c r="CL282" s="34">
        <v>128</v>
      </c>
      <c r="CM282" s="34">
        <v>3</v>
      </c>
      <c r="CN282" s="13">
        <f>[2]卡牌消耗!DB132</f>
        <v>85950</v>
      </c>
      <c r="CO282" s="13">
        <f t="shared" si="22"/>
        <v>34380</v>
      </c>
      <c r="DO282" s="13">
        <v>128</v>
      </c>
      <c r="DP282" s="13">
        <v>2</v>
      </c>
      <c r="DQ282" s="13">
        <f t="shared" si="23"/>
        <v>110720</v>
      </c>
    </row>
    <row r="283" spans="90:121" ht="16.5" x14ac:dyDescent="0.2">
      <c r="CL283" s="34">
        <v>129</v>
      </c>
      <c r="CM283" s="34">
        <v>3</v>
      </c>
      <c r="CN283" s="13">
        <f>[2]卡牌消耗!DB133</f>
        <v>89700</v>
      </c>
      <c r="CO283" s="13">
        <f t="shared" si="22"/>
        <v>35880</v>
      </c>
      <c r="DO283" s="13">
        <v>129</v>
      </c>
      <c r="DP283" s="13">
        <v>2</v>
      </c>
      <c r="DQ283" s="13">
        <f t="shared" si="23"/>
        <v>112800</v>
      </c>
    </row>
    <row r="284" spans="90:121" ht="16.5" x14ac:dyDescent="0.2">
      <c r="CL284" s="34">
        <v>130</v>
      </c>
      <c r="CM284" s="34">
        <v>3</v>
      </c>
      <c r="CN284" s="13">
        <f>[2]卡牌消耗!DB134</f>
        <v>92350</v>
      </c>
      <c r="CO284" s="13">
        <f t="shared" si="22"/>
        <v>36940</v>
      </c>
      <c r="DO284" s="13">
        <v>130</v>
      </c>
      <c r="DP284" s="13">
        <v>2</v>
      </c>
      <c r="DQ284" s="13">
        <f t="shared" si="23"/>
        <v>114880</v>
      </c>
    </row>
    <row r="285" spans="90:121" ht="16.5" x14ac:dyDescent="0.2">
      <c r="CL285" s="34">
        <v>131</v>
      </c>
      <c r="CM285" s="34">
        <v>3</v>
      </c>
      <c r="CN285" s="13">
        <f>[2]卡牌消耗!DB135</f>
        <v>96950</v>
      </c>
      <c r="CO285" s="13">
        <f t="shared" si="22"/>
        <v>38780</v>
      </c>
      <c r="DO285" s="13">
        <v>131</v>
      </c>
      <c r="DP285" s="13">
        <v>2</v>
      </c>
      <c r="DQ285" s="13">
        <f t="shared" si="23"/>
        <v>117000</v>
      </c>
    </row>
    <row r="286" spans="90:121" ht="16.5" x14ac:dyDescent="0.2">
      <c r="CL286" s="34">
        <v>132</v>
      </c>
      <c r="CM286" s="34">
        <v>3</v>
      </c>
      <c r="CN286" s="13">
        <f>[2]卡牌消耗!DB136</f>
        <v>101600</v>
      </c>
      <c r="CO286" s="13">
        <f t="shared" si="22"/>
        <v>40640</v>
      </c>
      <c r="DO286" s="13">
        <v>132</v>
      </c>
      <c r="DP286" s="13">
        <v>2</v>
      </c>
      <c r="DQ286" s="13">
        <f t="shared" si="23"/>
        <v>119080</v>
      </c>
    </row>
    <row r="287" spans="90:121" ht="16.5" x14ac:dyDescent="0.2">
      <c r="CL287" s="34">
        <v>133</v>
      </c>
      <c r="CM287" s="34">
        <v>3</v>
      </c>
      <c r="CN287" s="13">
        <f>[2]卡牌消耗!DB137</f>
        <v>106200</v>
      </c>
      <c r="CO287" s="13">
        <f t="shared" si="22"/>
        <v>42480</v>
      </c>
      <c r="DO287" s="13">
        <v>133</v>
      </c>
      <c r="DP287" s="13">
        <v>2</v>
      </c>
      <c r="DQ287" s="13">
        <f t="shared" si="23"/>
        <v>121160</v>
      </c>
    </row>
    <row r="288" spans="90:121" ht="16.5" x14ac:dyDescent="0.2">
      <c r="CL288" s="34">
        <v>134</v>
      </c>
      <c r="CM288" s="34">
        <v>3</v>
      </c>
      <c r="CN288" s="13">
        <f>[2]卡牌消耗!DB138</f>
        <v>110800</v>
      </c>
      <c r="CO288" s="13">
        <f t="shared" si="22"/>
        <v>44320</v>
      </c>
      <c r="DO288" s="13">
        <v>134</v>
      </c>
      <c r="DP288" s="13">
        <v>2</v>
      </c>
      <c r="DQ288" s="13">
        <f t="shared" si="23"/>
        <v>123240</v>
      </c>
    </row>
    <row r="289" spans="90:121" ht="16.5" x14ac:dyDescent="0.2">
      <c r="CL289" s="34">
        <v>135</v>
      </c>
      <c r="CM289" s="34">
        <v>3</v>
      </c>
      <c r="CN289" s="13">
        <f>[2]卡牌消耗!DB139</f>
        <v>115850</v>
      </c>
      <c r="CO289" s="13">
        <f t="shared" si="22"/>
        <v>46340</v>
      </c>
      <c r="DO289" s="13">
        <v>135</v>
      </c>
      <c r="DP289" s="13">
        <v>2</v>
      </c>
      <c r="DQ289" s="13">
        <f t="shared" si="23"/>
        <v>125360</v>
      </c>
    </row>
    <row r="290" spans="90:121" ht="16.5" x14ac:dyDescent="0.2">
      <c r="CL290" s="34">
        <v>136</v>
      </c>
      <c r="CM290" s="34">
        <v>3</v>
      </c>
      <c r="CN290" s="13">
        <f>[2]卡牌消耗!DB140</f>
        <v>121650</v>
      </c>
      <c r="CO290" s="13">
        <f t="shared" si="22"/>
        <v>48660</v>
      </c>
      <c r="DO290" s="13">
        <v>136</v>
      </c>
      <c r="DP290" s="13">
        <v>2</v>
      </c>
      <c r="DQ290" s="13">
        <f t="shared" si="23"/>
        <v>607840</v>
      </c>
    </row>
    <row r="291" spans="90:121" ht="16.5" x14ac:dyDescent="0.2">
      <c r="CL291" s="34">
        <v>137</v>
      </c>
      <c r="CM291" s="34">
        <v>3</v>
      </c>
      <c r="CN291" s="13">
        <f>[2]卡牌消耗!DB141</f>
        <v>127450</v>
      </c>
      <c r="CO291" s="13">
        <f t="shared" si="22"/>
        <v>50980</v>
      </c>
      <c r="DO291" s="13">
        <v>137</v>
      </c>
      <c r="DP291" s="13">
        <v>2</v>
      </c>
      <c r="DQ291" s="13">
        <f t="shared" si="23"/>
        <v>665720</v>
      </c>
    </row>
    <row r="292" spans="90:121" ht="16.5" x14ac:dyDescent="0.2">
      <c r="CL292" s="34">
        <v>138</v>
      </c>
      <c r="CM292" s="34">
        <v>3</v>
      </c>
      <c r="CN292" s="13">
        <f>[2]卡牌消耗!DB142</f>
        <v>133250</v>
      </c>
      <c r="CO292" s="13">
        <f t="shared" si="22"/>
        <v>53300</v>
      </c>
      <c r="DO292" s="13">
        <v>138</v>
      </c>
      <c r="DP292" s="13">
        <v>2</v>
      </c>
      <c r="DQ292" s="13">
        <f t="shared" si="23"/>
        <v>723600</v>
      </c>
    </row>
    <row r="293" spans="90:121" ht="16.5" x14ac:dyDescent="0.2">
      <c r="CL293" s="34">
        <v>139</v>
      </c>
      <c r="CM293" s="34">
        <v>3</v>
      </c>
      <c r="CN293" s="13">
        <f>[2]卡牌消耗!DB143</f>
        <v>139050</v>
      </c>
      <c r="CO293" s="13">
        <f t="shared" si="22"/>
        <v>55620</v>
      </c>
      <c r="DO293" s="13">
        <v>139</v>
      </c>
      <c r="DP293" s="13">
        <v>2</v>
      </c>
      <c r="DQ293" s="13">
        <f t="shared" si="23"/>
        <v>781520</v>
      </c>
    </row>
    <row r="294" spans="90:121" ht="16.5" x14ac:dyDescent="0.2">
      <c r="CL294" s="34">
        <v>140</v>
      </c>
      <c r="CM294" s="34">
        <v>3</v>
      </c>
      <c r="CN294" s="13">
        <f>[2]卡牌消耗!DB144</f>
        <v>146050</v>
      </c>
      <c r="CO294" s="13">
        <f t="shared" si="22"/>
        <v>58420</v>
      </c>
      <c r="DO294" s="13">
        <v>140</v>
      </c>
      <c r="DP294" s="13">
        <v>2</v>
      </c>
      <c r="DQ294" s="13">
        <f t="shared" si="23"/>
        <v>839400</v>
      </c>
    </row>
    <row r="295" spans="90:121" ht="16.5" x14ac:dyDescent="0.2">
      <c r="CL295" s="34">
        <v>141</v>
      </c>
      <c r="CM295" s="34">
        <v>3</v>
      </c>
      <c r="CN295" s="13">
        <f>[2]卡牌消耗!DB145</f>
        <v>153350</v>
      </c>
      <c r="CO295" s="13">
        <f t="shared" si="22"/>
        <v>61340</v>
      </c>
      <c r="DO295" s="13">
        <v>141</v>
      </c>
      <c r="DP295" s="13">
        <v>2</v>
      </c>
      <c r="DQ295" s="13">
        <f t="shared" si="23"/>
        <v>897280</v>
      </c>
    </row>
    <row r="296" spans="90:121" ht="16.5" x14ac:dyDescent="0.2">
      <c r="CL296" s="34">
        <v>142</v>
      </c>
      <c r="CM296" s="34">
        <v>3</v>
      </c>
      <c r="CN296" s="13">
        <f>[2]卡牌消耗!DB146</f>
        <v>160700</v>
      </c>
      <c r="CO296" s="13">
        <f t="shared" si="22"/>
        <v>64280</v>
      </c>
      <c r="DO296" s="13">
        <v>142</v>
      </c>
      <c r="DP296" s="13">
        <v>2</v>
      </c>
      <c r="DQ296" s="13">
        <f t="shared" si="23"/>
        <v>955160</v>
      </c>
    </row>
    <row r="297" spans="90:121" ht="16.5" x14ac:dyDescent="0.2">
      <c r="CL297" s="34">
        <v>143</v>
      </c>
      <c r="CM297" s="34">
        <v>3</v>
      </c>
      <c r="CN297" s="13">
        <f>[2]卡牌消耗!DB147</f>
        <v>168000</v>
      </c>
      <c r="CO297" s="13">
        <f t="shared" si="22"/>
        <v>67200</v>
      </c>
      <c r="DO297" s="13">
        <v>143</v>
      </c>
      <c r="DP297" s="13">
        <v>2</v>
      </c>
      <c r="DQ297" s="13">
        <f t="shared" si="23"/>
        <v>1013080</v>
      </c>
    </row>
    <row r="298" spans="90:121" ht="16.5" x14ac:dyDescent="0.2">
      <c r="CL298" s="34">
        <v>144</v>
      </c>
      <c r="CM298" s="34">
        <v>3</v>
      </c>
      <c r="CN298" s="13">
        <f>[2]卡牌消耗!DB148</f>
        <v>175300</v>
      </c>
      <c r="CO298" s="13">
        <f t="shared" si="22"/>
        <v>70120</v>
      </c>
      <c r="DO298" s="13">
        <v>144</v>
      </c>
      <c r="DP298" s="13">
        <v>2</v>
      </c>
      <c r="DQ298" s="13">
        <f t="shared" si="23"/>
        <v>1070960</v>
      </c>
    </row>
    <row r="299" spans="90:121" ht="16.5" x14ac:dyDescent="0.2">
      <c r="CL299" s="34">
        <v>145</v>
      </c>
      <c r="CM299" s="34">
        <v>3</v>
      </c>
      <c r="CN299" s="13">
        <f>[2]卡牌消耗!DB149</f>
        <v>174750</v>
      </c>
      <c r="CO299" s="13">
        <f t="shared" si="22"/>
        <v>69900</v>
      </c>
      <c r="DO299" s="13">
        <v>145</v>
      </c>
      <c r="DP299" s="13">
        <v>2</v>
      </c>
      <c r="DQ299" s="13">
        <f t="shared" si="23"/>
        <v>1128840</v>
      </c>
    </row>
    <row r="300" spans="90:121" ht="16.5" x14ac:dyDescent="0.2">
      <c r="CL300" s="34">
        <v>146</v>
      </c>
      <c r="CM300" s="34">
        <v>3</v>
      </c>
      <c r="CN300" s="13">
        <f>[2]卡牌消耗!DB150</f>
        <v>183500</v>
      </c>
      <c r="CO300" s="13">
        <f t="shared" si="22"/>
        <v>73400</v>
      </c>
      <c r="DO300" s="13">
        <v>146</v>
      </c>
      <c r="DP300" s="13">
        <v>2</v>
      </c>
      <c r="DQ300" s="13">
        <f t="shared" si="23"/>
        <v>1186720</v>
      </c>
    </row>
    <row r="301" spans="90:121" ht="16.5" x14ac:dyDescent="0.2">
      <c r="CL301" s="34">
        <v>147</v>
      </c>
      <c r="CM301" s="34">
        <v>3</v>
      </c>
      <c r="CN301" s="13">
        <f>[2]卡牌消耗!DB151</f>
        <v>192250</v>
      </c>
      <c r="CO301" s="13">
        <f t="shared" si="22"/>
        <v>76900</v>
      </c>
      <c r="DO301" s="13">
        <v>147</v>
      </c>
      <c r="DP301" s="13">
        <v>2</v>
      </c>
      <c r="DQ301" s="13">
        <f t="shared" si="23"/>
        <v>1244640</v>
      </c>
    </row>
    <row r="302" spans="90:121" ht="16.5" x14ac:dyDescent="0.2">
      <c r="CL302" s="34">
        <v>148</v>
      </c>
      <c r="CM302" s="34">
        <v>3</v>
      </c>
      <c r="CN302" s="13">
        <f>[2]卡牌消耗!DB152</f>
        <v>200950</v>
      </c>
      <c r="CO302" s="13">
        <f t="shared" si="22"/>
        <v>80380</v>
      </c>
      <c r="DO302" s="13">
        <v>148</v>
      </c>
      <c r="DP302" s="13">
        <v>2</v>
      </c>
      <c r="DQ302" s="13">
        <f t="shared" si="23"/>
        <v>1302520</v>
      </c>
    </row>
    <row r="303" spans="90:121" ht="16.5" x14ac:dyDescent="0.2">
      <c r="CL303" s="34">
        <v>149</v>
      </c>
      <c r="CM303" s="34">
        <v>3</v>
      </c>
      <c r="CN303" s="13">
        <f>[2]卡牌消耗!DB153</f>
        <v>209700</v>
      </c>
      <c r="CO303" s="13">
        <f t="shared" si="22"/>
        <v>83880</v>
      </c>
      <c r="DO303" s="13">
        <v>149</v>
      </c>
      <c r="DP303" s="13">
        <v>2</v>
      </c>
      <c r="DQ303" s="13">
        <f t="shared" si="23"/>
        <v>1360400</v>
      </c>
    </row>
    <row r="304" spans="90:121" ht="16.5" x14ac:dyDescent="0.2">
      <c r="CL304" s="34">
        <v>150</v>
      </c>
      <c r="CM304" s="34">
        <v>3</v>
      </c>
      <c r="CN304" s="13">
        <f>[2]卡牌消耗!DB154</f>
        <v>349500</v>
      </c>
      <c r="CO304" s="13">
        <f t="shared" si="22"/>
        <v>139800</v>
      </c>
      <c r="DO304" s="13">
        <v>150</v>
      </c>
      <c r="DP304" s="13">
        <v>2</v>
      </c>
      <c r="DQ304" s="13">
        <f t="shared" si="23"/>
        <v>1418280</v>
      </c>
    </row>
    <row r="305" spans="90:121" ht="16.5" x14ac:dyDescent="0.2">
      <c r="CL305" s="34">
        <v>1</v>
      </c>
      <c r="CM305" s="34">
        <v>4</v>
      </c>
      <c r="CN305" s="13">
        <f>[2]卡牌消耗!DC5</f>
        <v>350</v>
      </c>
      <c r="CO305" s="13">
        <f t="shared" si="22"/>
        <v>140</v>
      </c>
      <c r="DO305" s="13">
        <v>1</v>
      </c>
      <c r="DP305" s="13">
        <v>3</v>
      </c>
      <c r="DQ305" s="13">
        <f t="shared" si="23"/>
        <v>960</v>
      </c>
    </row>
    <row r="306" spans="90:121" ht="16.5" x14ac:dyDescent="0.2">
      <c r="CL306" s="34">
        <v>2</v>
      </c>
      <c r="CM306" s="34">
        <v>4</v>
      </c>
      <c r="CN306" s="13">
        <f>[2]卡牌消耗!DC6</f>
        <v>450</v>
      </c>
      <c r="CO306" s="13">
        <f t="shared" si="22"/>
        <v>180</v>
      </c>
      <c r="DO306" s="13">
        <v>2</v>
      </c>
      <c r="DP306" s="13">
        <v>3</v>
      </c>
      <c r="DQ306" s="13">
        <f t="shared" si="23"/>
        <v>1000</v>
      </c>
    </row>
    <row r="307" spans="90:121" ht="16.5" x14ac:dyDescent="0.2">
      <c r="CL307" s="34">
        <v>3</v>
      </c>
      <c r="CM307" s="34">
        <v>4</v>
      </c>
      <c r="CN307" s="13">
        <f>[2]卡牌消耗!DC7</f>
        <v>550</v>
      </c>
      <c r="CO307" s="13">
        <f t="shared" si="22"/>
        <v>220</v>
      </c>
      <c r="DO307" s="13">
        <v>3</v>
      </c>
      <c r="DP307" s="13">
        <v>3</v>
      </c>
      <c r="DQ307" s="13">
        <f t="shared" si="23"/>
        <v>1080</v>
      </c>
    </row>
    <row r="308" spans="90:121" ht="16.5" x14ac:dyDescent="0.2">
      <c r="CL308" s="34">
        <v>4</v>
      </c>
      <c r="CM308" s="34">
        <v>4</v>
      </c>
      <c r="CN308" s="13">
        <f>[2]卡牌消耗!DC8</f>
        <v>600</v>
      </c>
      <c r="CO308" s="13">
        <f t="shared" si="22"/>
        <v>240</v>
      </c>
      <c r="DO308" s="13">
        <v>4</v>
      </c>
      <c r="DP308" s="13">
        <v>3</v>
      </c>
      <c r="DQ308" s="13">
        <f t="shared" si="23"/>
        <v>1120</v>
      </c>
    </row>
    <row r="309" spans="90:121" ht="16.5" x14ac:dyDescent="0.2">
      <c r="CL309" s="34">
        <v>5</v>
      </c>
      <c r="CM309" s="34">
        <v>4</v>
      </c>
      <c r="CN309" s="13">
        <f>[2]卡牌消耗!DC9</f>
        <v>700</v>
      </c>
      <c r="CO309" s="13">
        <f t="shared" si="22"/>
        <v>280</v>
      </c>
      <c r="DO309" s="13">
        <v>5</v>
      </c>
      <c r="DP309" s="13">
        <v>3</v>
      </c>
      <c r="DQ309" s="13">
        <f t="shared" si="23"/>
        <v>1160</v>
      </c>
    </row>
    <row r="310" spans="90:121" ht="16.5" x14ac:dyDescent="0.2">
      <c r="CL310" s="34">
        <v>6</v>
      </c>
      <c r="CM310" s="34">
        <v>4</v>
      </c>
      <c r="CN310" s="13">
        <f>[2]卡牌消耗!DC10</f>
        <v>750</v>
      </c>
      <c r="CO310" s="13">
        <f t="shared" si="22"/>
        <v>300</v>
      </c>
      <c r="DO310" s="13">
        <v>6</v>
      </c>
      <c r="DP310" s="13">
        <v>3</v>
      </c>
      <c r="DQ310" s="13">
        <f t="shared" si="23"/>
        <v>1200</v>
      </c>
    </row>
    <row r="311" spans="90:121" ht="16.5" x14ac:dyDescent="0.2">
      <c r="CL311" s="34">
        <v>7</v>
      </c>
      <c r="CM311" s="34">
        <v>4</v>
      </c>
      <c r="CN311" s="13">
        <f>[2]卡牌消耗!DC11</f>
        <v>850</v>
      </c>
      <c r="CO311" s="13">
        <f t="shared" si="22"/>
        <v>340</v>
      </c>
      <c r="DO311" s="13">
        <v>7</v>
      </c>
      <c r="DP311" s="13">
        <v>3</v>
      </c>
      <c r="DQ311" s="13">
        <f t="shared" si="23"/>
        <v>1240</v>
      </c>
    </row>
    <row r="312" spans="90:121" ht="16.5" x14ac:dyDescent="0.2">
      <c r="CL312" s="34">
        <v>8</v>
      </c>
      <c r="CM312" s="34">
        <v>4</v>
      </c>
      <c r="CN312" s="13">
        <f>[2]卡牌消耗!DC12</f>
        <v>900</v>
      </c>
      <c r="CO312" s="13">
        <f t="shared" si="22"/>
        <v>360</v>
      </c>
      <c r="DO312" s="13">
        <v>8</v>
      </c>
      <c r="DP312" s="13">
        <v>3</v>
      </c>
      <c r="DQ312" s="13">
        <f t="shared" si="23"/>
        <v>1280</v>
      </c>
    </row>
    <row r="313" spans="90:121" ht="16.5" x14ac:dyDescent="0.2">
      <c r="CL313" s="34">
        <v>9</v>
      </c>
      <c r="CM313" s="34">
        <v>4</v>
      </c>
      <c r="CN313" s="13">
        <f>[2]卡牌消耗!DC13</f>
        <v>900</v>
      </c>
      <c r="CO313" s="13">
        <f t="shared" si="22"/>
        <v>360</v>
      </c>
      <c r="DO313" s="13">
        <v>9</v>
      </c>
      <c r="DP313" s="13">
        <v>3</v>
      </c>
      <c r="DQ313" s="13">
        <f t="shared" si="23"/>
        <v>1320</v>
      </c>
    </row>
    <row r="314" spans="90:121" ht="16.5" x14ac:dyDescent="0.2">
      <c r="CL314" s="34">
        <v>10</v>
      </c>
      <c r="CM314" s="34">
        <v>4</v>
      </c>
      <c r="CN314" s="13">
        <f>[2]卡牌消耗!DC14</f>
        <v>950</v>
      </c>
      <c r="CO314" s="13">
        <f t="shared" si="22"/>
        <v>380</v>
      </c>
      <c r="DO314" s="13">
        <v>10</v>
      </c>
      <c r="DP314" s="13">
        <v>3</v>
      </c>
      <c r="DQ314" s="13">
        <f t="shared" si="23"/>
        <v>1360</v>
      </c>
    </row>
    <row r="315" spans="90:121" ht="16.5" x14ac:dyDescent="0.2">
      <c r="CL315" s="34">
        <v>11</v>
      </c>
      <c r="CM315" s="34">
        <v>4</v>
      </c>
      <c r="CN315" s="13">
        <f>[2]卡牌消耗!DC15</f>
        <v>1000</v>
      </c>
      <c r="CO315" s="13">
        <f t="shared" si="22"/>
        <v>400</v>
      </c>
      <c r="DO315" s="13">
        <v>11</v>
      </c>
      <c r="DP315" s="13">
        <v>3</v>
      </c>
      <c r="DQ315" s="13">
        <f t="shared" si="23"/>
        <v>1440</v>
      </c>
    </row>
    <row r="316" spans="90:121" ht="16.5" x14ac:dyDescent="0.2">
      <c r="CL316" s="34">
        <v>12</v>
      </c>
      <c r="CM316" s="34">
        <v>4</v>
      </c>
      <c r="CN316" s="13">
        <f>[2]卡牌消耗!DC16</f>
        <v>1050</v>
      </c>
      <c r="CO316" s="13">
        <f t="shared" si="22"/>
        <v>420</v>
      </c>
      <c r="DO316" s="13">
        <v>12</v>
      </c>
      <c r="DP316" s="13">
        <v>3</v>
      </c>
      <c r="DQ316" s="13">
        <f t="shared" si="23"/>
        <v>1480</v>
      </c>
    </row>
    <row r="317" spans="90:121" ht="16.5" x14ac:dyDescent="0.2">
      <c r="CL317" s="34">
        <v>13</v>
      </c>
      <c r="CM317" s="34">
        <v>4</v>
      </c>
      <c r="CN317" s="13">
        <f>[2]卡牌消耗!DC17</f>
        <v>1100</v>
      </c>
      <c r="CO317" s="13">
        <f t="shared" si="22"/>
        <v>440</v>
      </c>
      <c r="DO317" s="13">
        <v>13</v>
      </c>
      <c r="DP317" s="13">
        <v>3</v>
      </c>
      <c r="DQ317" s="13">
        <f t="shared" si="23"/>
        <v>1520</v>
      </c>
    </row>
    <row r="318" spans="90:121" ht="16.5" x14ac:dyDescent="0.2">
      <c r="CL318" s="34">
        <v>14</v>
      </c>
      <c r="CM318" s="34">
        <v>4</v>
      </c>
      <c r="CN318" s="13">
        <f>[2]卡牌消耗!DC18</f>
        <v>1150</v>
      </c>
      <c r="CO318" s="13">
        <f t="shared" si="22"/>
        <v>460</v>
      </c>
      <c r="DO318" s="13">
        <v>14</v>
      </c>
      <c r="DP318" s="13">
        <v>3</v>
      </c>
      <c r="DQ318" s="13">
        <f t="shared" si="23"/>
        <v>1560</v>
      </c>
    </row>
    <row r="319" spans="90:121" ht="16.5" x14ac:dyDescent="0.2">
      <c r="CL319" s="34">
        <v>15</v>
      </c>
      <c r="CM319" s="34">
        <v>4</v>
      </c>
      <c r="CN319" s="13">
        <f>[2]卡牌消耗!DC19</f>
        <v>1950</v>
      </c>
      <c r="CO319" s="13">
        <f t="shared" si="22"/>
        <v>780</v>
      </c>
      <c r="DO319" s="13">
        <v>15</v>
      </c>
      <c r="DP319" s="13">
        <v>3</v>
      </c>
      <c r="DQ319" s="13">
        <f t="shared" si="23"/>
        <v>1600</v>
      </c>
    </row>
    <row r="320" spans="90:121" ht="16.5" x14ac:dyDescent="0.2">
      <c r="CL320" s="34">
        <v>16</v>
      </c>
      <c r="CM320" s="34">
        <v>4</v>
      </c>
      <c r="CN320" s="13">
        <f>[2]卡牌消耗!DC20</f>
        <v>2200</v>
      </c>
      <c r="CO320" s="13">
        <f t="shared" si="22"/>
        <v>880</v>
      </c>
      <c r="DO320" s="13">
        <v>16</v>
      </c>
      <c r="DP320" s="13">
        <v>3</v>
      </c>
      <c r="DQ320" s="13">
        <f t="shared" si="23"/>
        <v>1640</v>
      </c>
    </row>
    <row r="321" spans="90:121" ht="16.5" x14ac:dyDescent="0.2">
      <c r="CL321" s="34">
        <v>17</v>
      </c>
      <c r="CM321" s="34">
        <v>4</v>
      </c>
      <c r="CN321" s="13">
        <f>[2]卡牌消耗!DC21</f>
        <v>2400</v>
      </c>
      <c r="CO321" s="13">
        <f t="shared" si="22"/>
        <v>960</v>
      </c>
      <c r="DO321" s="13">
        <v>17</v>
      </c>
      <c r="DP321" s="13">
        <v>3</v>
      </c>
      <c r="DQ321" s="13">
        <f t="shared" si="23"/>
        <v>1680</v>
      </c>
    </row>
    <row r="322" spans="90:121" ht="16.5" x14ac:dyDescent="0.2">
      <c r="CL322" s="34">
        <v>18</v>
      </c>
      <c r="CM322" s="34">
        <v>4</v>
      </c>
      <c r="CN322" s="13">
        <f>[2]卡牌消耗!DC22</f>
        <v>2650</v>
      </c>
      <c r="CO322" s="13">
        <f t="shared" si="22"/>
        <v>1060</v>
      </c>
      <c r="DO322" s="13">
        <v>18</v>
      </c>
      <c r="DP322" s="13">
        <v>3</v>
      </c>
      <c r="DQ322" s="13">
        <f t="shared" si="23"/>
        <v>1720</v>
      </c>
    </row>
    <row r="323" spans="90:121" ht="16.5" x14ac:dyDescent="0.2">
      <c r="CL323" s="34">
        <v>19</v>
      </c>
      <c r="CM323" s="34">
        <v>4</v>
      </c>
      <c r="CN323" s="13">
        <f>[2]卡牌消耗!DC23</f>
        <v>2900</v>
      </c>
      <c r="CO323" s="13">
        <f t="shared" si="22"/>
        <v>1160</v>
      </c>
      <c r="DO323" s="13">
        <v>19</v>
      </c>
      <c r="DP323" s="13">
        <v>3</v>
      </c>
      <c r="DQ323" s="13">
        <f t="shared" si="23"/>
        <v>1800</v>
      </c>
    </row>
    <row r="324" spans="90:121" ht="16.5" x14ac:dyDescent="0.2">
      <c r="CL324" s="34">
        <v>20</v>
      </c>
      <c r="CM324" s="34">
        <v>4</v>
      </c>
      <c r="CN324" s="13">
        <f>[2]卡牌消耗!DC24</f>
        <v>3150</v>
      </c>
      <c r="CO324" s="13">
        <f t="shared" si="22"/>
        <v>1260</v>
      </c>
      <c r="DO324" s="13">
        <v>20</v>
      </c>
      <c r="DP324" s="13">
        <v>3</v>
      </c>
      <c r="DQ324" s="13">
        <f t="shared" si="23"/>
        <v>1840</v>
      </c>
    </row>
    <row r="325" spans="90:121" ht="16.5" x14ac:dyDescent="0.2">
      <c r="CL325" s="34">
        <v>21</v>
      </c>
      <c r="CM325" s="34">
        <v>4</v>
      </c>
      <c r="CN325" s="13">
        <f>[2]卡牌消耗!DC25</f>
        <v>3400</v>
      </c>
      <c r="CO325" s="13">
        <f t="shared" si="22"/>
        <v>1360</v>
      </c>
      <c r="DO325" s="13">
        <v>21</v>
      </c>
      <c r="DP325" s="13">
        <v>3</v>
      </c>
      <c r="DQ325" s="13">
        <f t="shared" si="23"/>
        <v>1880</v>
      </c>
    </row>
    <row r="326" spans="90:121" ht="16.5" x14ac:dyDescent="0.2">
      <c r="CL326" s="34">
        <v>22</v>
      </c>
      <c r="CM326" s="34">
        <v>4</v>
      </c>
      <c r="CN326" s="13">
        <f>[2]卡牌消耗!DC26</f>
        <v>3650</v>
      </c>
      <c r="CO326" s="13">
        <f t="shared" ref="CO326:CO389" si="24">CN326/2.5</f>
        <v>1460</v>
      </c>
      <c r="DO326" s="13">
        <v>22</v>
      </c>
      <c r="DP326" s="13">
        <v>3</v>
      </c>
      <c r="DQ326" s="13">
        <f t="shared" ref="DQ326:DQ389" si="25">INDEX($DI$5:$DL$154,DO326,MIN(DP326,4))</f>
        <v>1920</v>
      </c>
    </row>
    <row r="327" spans="90:121" ht="16.5" x14ac:dyDescent="0.2">
      <c r="CL327" s="34">
        <v>23</v>
      </c>
      <c r="CM327" s="34">
        <v>4</v>
      </c>
      <c r="CN327" s="13">
        <f>[2]卡牌消耗!DC27</f>
        <v>3900</v>
      </c>
      <c r="CO327" s="13">
        <f t="shared" si="24"/>
        <v>1560</v>
      </c>
      <c r="DO327" s="13">
        <v>23</v>
      </c>
      <c r="DP327" s="13">
        <v>3</v>
      </c>
      <c r="DQ327" s="13">
        <f t="shared" si="25"/>
        <v>1960</v>
      </c>
    </row>
    <row r="328" spans="90:121" ht="16.5" x14ac:dyDescent="0.2">
      <c r="CL328" s="34">
        <v>24</v>
      </c>
      <c r="CM328" s="34">
        <v>4</v>
      </c>
      <c r="CN328" s="13">
        <f>[2]卡牌消耗!DC28</f>
        <v>4150</v>
      </c>
      <c r="CO328" s="13">
        <f t="shared" si="24"/>
        <v>1660</v>
      </c>
      <c r="DO328" s="13">
        <v>24</v>
      </c>
      <c r="DP328" s="13">
        <v>3</v>
      </c>
      <c r="DQ328" s="13">
        <f t="shared" si="25"/>
        <v>2000</v>
      </c>
    </row>
    <row r="329" spans="90:121" ht="16.5" x14ac:dyDescent="0.2">
      <c r="CL329" s="34">
        <v>25</v>
      </c>
      <c r="CM329" s="34">
        <v>4</v>
      </c>
      <c r="CN329" s="13">
        <f>[2]卡牌消耗!DC29</f>
        <v>7000</v>
      </c>
      <c r="CO329" s="13">
        <f t="shared" si="24"/>
        <v>2800</v>
      </c>
      <c r="DO329" s="13">
        <v>25</v>
      </c>
      <c r="DP329" s="13">
        <v>3</v>
      </c>
      <c r="DQ329" s="13">
        <f t="shared" si="25"/>
        <v>2040</v>
      </c>
    </row>
    <row r="330" spans="90:121" ht="16.5" x14ac:dyDescent="0.2">
      <c r="CL330" s="34">
        <v>26</v>
      </c>
      <c r="CM330" s="34">
        <v>4</v>
      </c>
      <c r="CN330" s="13">
        <f>[2]卡牌消耗!DC30</f>
        <v>7350</v>
      </c>
      <c r="CO330" s="13">
        <f t="shared" si="24"/>
        <v>2940</v>
      </c>
      <c r="DO330" s="13">
        <v>26</v>
      </c>
      <c r="DP330" s="13">
        <v>3</v>
      </c>
      <c r="DQ330" s="13">
        <f t="shared" si="25"/>
        <v>2080</v>
      </c>
    </row>
    <row r="331" spans="90:121" ht="16.5" x14ac:dyDescent="0.2">
      <c r="CL331" s="34">
        <v>27</v>
      </c>
      <c r="CM331" s="34">
        <v>4</v>
      </c>
      <c r="CN331" s="13">
        <f>[2]卡牌消耗!DC31</f>
        <v>7700</v>
      </c>
      <c r="CO331" s="13">
        <f t="shared" si="24"/>
        <v>3080</v>
      </c>
      <c r="DO331" s="13">
        <v>27</v>
      </c>
      <c r="DP331" s="13">
        <v>3</v>
      </c>
      <c r="DQ331" s="13">
        <f t="shared" si="25"/>
        <v>2160</v>
      </c>
    </row>
    <row r="332" spans="90:121" ht="16.5" x14ac:dyDescent="0.2">
      <c r="CL332" s="34">
        <v>28</v>
      </c>
      <c r="CM332" s="34">
        <v>4</v>
      </c>
      <c r="CN332" s="13">
        <f>[2]卡牌消耗!DC32</f>
        <v>8050</v>
      </c>
      <c r="CO332" s="13">
        <f t="shared" si="24"/>
        <v>3220</v>
      </c>
      <c r="DO332" s="13">
        <v>28</v>
      </c>
      <c r="DP332" s="13">
        <v>3</v>
      </c>
      <c r="DQ332" s="13">
        <f t="shared" si="25"/>
        <v>2200</v>
      </c>
    </row>
    <row r="333" spans="90:121" ht="16.5" x14ac:dyDescent="0.2">
      <c r="CL333" s="34">
        <v>29</v>
      </c>
      <c r="CM333" s="34">
        <v>4</v>
      </c>
      <c r="CN333" s="13">
        <f>[2]卡牌消耗!DC33</f>
        <v>8400</v>
      </c>
      <c r="CO333" s="13">
        <f t="shared" si="24"/>
        <v>3360</v>
      </c>
      <c r="DO333" s="13">
        <v>29</v>
      </c>
      <c r="DP333" s="13">
        <v>3</v>
      </c>
      <c r="DQ333" s="13">
        <f t="shared" si="25"/>
        <v>2240</v>
      </c>
    </row>
    <row r="334" spans="90:121" ht="16.5" x14ac:dyDescent="0.2">
      <c r="CL334" s="34">
        <v>30</v>
      </c>
      <c r="CM334" s="34">
        <v>4</v>
      </c>
      <c r="CN334" s="13">
        <f>[2]卡牌消耗!DC34</f>
        <v>8850</v>
      </c>
      <c r="CO334" s="13">
        <f t="shared" si="24"/>
        <v>3540</v>
      </c>
      <c r="DO334" s="13">
        <v>30</v>
      </c>
      <c r="DP334" s="13">
        <v>3</v>
      </c>
      <c r="DQ334" s="13">
        <f t="shared" si="25"/>
        <v>2280</v>
      </c>
    </row>
    <row r="335" spans="90:121" ht="16.5" x14ac:dyDescent="0.2">
      <c r="CL335" s="34">
        <v>31</v>
      </c>
      <c r="CM335" s="34">
        <v>4</v>
      </c>
      <c r="CN335" s="13">
        <f>[2]卡牌消耗!DC35</f>
        <v>9300</v>
      </c>
      <c r="CO335" s="13">
        <f t="shared" si="24"/>
        <v>3720</v>
      </c>
      <c r="DO335" s="13">
        <v>31</v>
      </c>
      <c r="DP335" s="13">
        <v>3</v>
      </c>
      <c r="DQ335" s="13">
        <f t="shared" si="25"/>
        <v>4440</v>
      </c>
    </row>
    <row r="336" spans="90:121" ht="16.5" x14ac:dyDescent="0.2">
      <c r="CL336" s="34">
        <v>32</v>
      </c>
      <c r="CM336" s="34">
        <v>4</v>
      </c>
      <c r="CN336" s="13">
        <f>[2]卡牌消耗!DC36</f>
        <v>9750</v>
      </c>
      <c r="CO336" s="13">
        <f t="shared" si="24"/>
        <v>3900</v>
      </c>
      <c r="DO336" s="13">
        <v>32</v>
      </c>
      <c r="DP336" s="13">
        <v>3</v>
      </c>
      <c r="DQ336" s="13">
        <f t="shared" si="25"/>
        <v>4760</v>
      </c>
    </row>
    <row r="337" spans="90:121" ht="16.5" x14ac:dyDescent="0.2">
      <c r="CL337" s="34">
        <v>33</v>
      </c>
      <c r="CM337" s="34">
        <v>4</v>
      </c>
      <c r="CN337" s="13">
        <f>[2]卡牌消耗!DC37</f>
        <v>10200</v>
      </c>
      <c r="CO337" s="13">
        <f t="shared" si="24"/>
        <v>4080</v>
      </c>
      <c r="DO337" s="13">
        <v>33</v>
      </c>
      <c r="DP337" s="13">
        <v>3</v>
      </c>
      <c r="DQ337" s="13">
        <f t="shared" si="25"/>
        <v>5080</v>
      </c>
    </row>
    <row r="338" spans="90:121" ht="16.5" x14ac:dyDescent="0.2">
      <c r="CL338" s="34">
        <v>34</v>
      </c>
      <c r="CM338" s="34">
        <v>4</v>
      </c>
      <c r="CN338" s="13">
        <f>[2]卡牌消耗!DC38</f>
        <v>10650</v>
      </c>
      <c r="CO338" s="13">
        <f t="shared" si="24"/>
        <v>4260</v>
      </c>
      <c r="DO338" s="13">
        <v>34</v>
      </c>
      <c r="DP338" s="13">
        <v>3</v>
      </c>
      <c r="DQ338" s="13">
        <f t="shared" si="25"/>
        <v>5400</v>
      </c>
    </row>
    <row r="339" spans="90:121" ht="16.5" x14ac:dyDescent="0.2">
      <c r="CL339" s="34">
        <v>35</v>
      </c>
      <c r="CM339" s="34">
        <v>4</v>
      </c>
      <c r="CN339" s="13">
        <f>[2]卡牌消耗!DC39</f>
        <v>9100</v>
      </c>
      <c r="CO339" s="13">
        <f t="shared" si="24"/>
        <v>3640</v>
      </c>
      <c r="DO339" s="13">
        <v>35</v>
      </c>
      <c r="DP339" s="13">
        <v>3</v>
      </c>
      <c r="DQ339" s="13">
        <f t="shared" si="25"/>
        <v>5680</v>
      </c>
    </row>
    <row r="340" spans="90:121" ht="16.5" x14ac:dyDescent="0.2">
      <c r="CL340" s="34">
        <v>36</v>
      </c>
      <c r="CM340" s="34">
        <v>4</v>
      </c>
      <c r="CN340" s="13">
        <f>[2]卡牌消耗!DC40</f>
        <v>9550</v>
      </c>
      <c r="CO340" s="13">
        <f t="shared" si="24"/>
        <v>3820</v>
      </c>
      <c r="DO340" s="13">
        <v>36</v>
      </c>
      <c r="DP340" s="13">
        <v>3</v>
      </c>
      <c r="DQ340" s="13">
        <f t="shared" si="25"/>
        <v>6000</v>
      </c>
    </row>
    <row r="341" spans="90:121" ht="16.5" x14ac:dyDescent="0.2">
      <c r="CL341" s="34">
        <v>37</v>
      </c>
      <c r="CM341" s="34">
        <v>4</v>
      </c>
      <c r="CN341" s="13">
        <f>[2]卡牌消耗!DC41</f>
        <v>10000</v>
      </c>
      <c r="CO341" s="13">
        <f t="shared" si="24"/>
        <v>4000</v>
      </c>
      <c r="DO341" s="13">
        <v>37</v>
      </c>
      <c r="DP341" s="13">
        <v>3</v>
      </c>
      <c r="DQ341" s="13">
        <f t="shared" si="25"/>
        <v>6320</v>
      </c>
    </row>
    <row r="342" spans="90:121" ht="16.5" x14ac:dyDescent="0.2">
      <c r="CL342" s="34">
        <v>38</v>
      </c>
      <c r="CM342" s="34">
        <v>4</v>
      </c>
      <c r="CN342" s="13">
        <f>[2]卡牌消耗!DC42</f>
        <v>10450</v>
      </c>
      <c r="CO342" s="13">
        <f t="shared" si="24"/>
        <v>4180</v>
      </c>
      <c r="DO342" s="13">
        <v>38</v>
      </c>
      <c r="DP342" s="13">
        <v>3</v>
      </c>
      <c r="DQ342" s="13">
        <f t="shared" si="25"/>
        <v>6640</v>
      </c>
    </row>
    <row r="343" spans="90:121" ht="16.5" x14ac:dyDescent="0.2">
      <c r="CL343" s="34">
        <v>39</v>
      </c>
      <c r="CM343" s="34">
        <v>4</v>
      </c>
      <c r="CN343" s="13">
        <f>[2]卡牌消耗!DC43</f>
        <v>10950</v>
      </c>
      <c r="CO343" s="13">
        <f t="shared" si="24"/>
        <v>4380</v>
      </c>
      <c r="DO343" s="13">
        <v>39</v>
      </c>
      <c r="DP343" s="13">
        <v>3</v>
      </c>
      <c r="DQ343" s="13">
        <f t="shared" si="25"/>
        <v>6960</v>
      </c>
    </row>
    <row r="344" spans="90:121" ht="16.5" x14ac:dyDescent="0.2">
      <c r="CL344" s="34">
        <v>40</v>
      </c>
      <c r="CM344" s="34">
        <v>4</v>
      </c>
      <c r="CN344" s="13">
        <f>[2]卡牌消耗!DC44</f>
        <v>11100</v>
      </c>
      <c r="CO344" s="13">
        <f t="shared" si="24"/>
        <v>4440</v>
      </c>
      <c r="DO344" s="13">
        <v>40</v>
      </c>
      <c r="DP344" s="13">
        <v>3</v>
      </c>
      <c r="DQ344" s="13">
        <f t="shared" si="25"/>
        <v>7280</v>
      </c>
    </row>
    <row r="345" spans="90:121" ht="16.5" x14ac:dyDescent="0.2">
      <c r="CL345" s="34">
        <v>41</v>
      </c>
      <c r="CM345" s="34">
        <v>4</v>
      </c>
      <c r="CN345" s="13">
        <f>[2]卡牌消耗!DC45</f>
        <v>11650</v>
      </c>
      <c r="CO345" s="13">
        <f t="shared" si="24"/>
        <v>4660</v>
      </c>
      <c r="DO345" s="13">
        <v>41</v>
      </c>
      <c r="DP345" s="13">
        <v>3</v>
      </c>
      <c r="DQ345" s="13">
        <f t="shared" si="25"/>
        <v>7560</v>
      </c>
    </row>
    <row r="346" spans="90:121" ht="16.5" x14ac:dyDescent="0.2">
      <c r="CL346" s="34">
        <v>42</v>
      </c>
      <c r="CM346" s="34">
        <v>4</v>
      </c>
      <c r="CN346" s="13">
        <f>[2]卡牌消耗!DC46</f>
        <v>12200</v>
      </c>
      <c r="CO346" s="13">
        <f t="shared" si="24"/>
        <v>4880</v>
      </c>
      <c r="DO346" s="13">
        <v>42</v>
      </c>
      <c r="DP346" s="13">
        <v>3</v>
      </c>
      <c r="DQ346" s="13">
        <f t="shared" si="25"/>
        <v>7880</v>
      </c>
    </row>
    <row r="347" spans="90:121" ht="16.5" x14ac:dyDescent="0.2">
      <c r="CL347" s="34">
        <v>43</v>
      </c>
      <c r="CM347" s="34">
        <v>4</v>
      </c>
      <c r="CN347" s="13">
        <f>[2]卡牌消耗!DC47</f>
        <v>12750</v>
      </c>
      <c r="CO347" s="13">
        <f t="shared" si="24"/>
        <v>5100</v>
      </c>
      <c r="DO347" s="13">
        <v>43</v>
      </c>
      <c r="DP347" s="13">
        <v>3</v>
      </c>
      <c r="DQ347" s="13">
        <f t="shared" si="25"/>
        <v>8200</v>
      </c>
    </row>
    <row r="348" spans="90:121" ht="16.5" x14ac:dyDescent="0.2">
      <c r="CL348" s="34">
        <v>44</v>
      </c>
      <c r="CM348" s="34">
        <v>4</v>
      </c>
      <c r="CN348" s="13">
        <f>[2]卡牌消耗!DC48</f>
        <v>13300</v>
      </c>
      <c r="CO348" s="13">
        <f t="shared" si="24"/>
        <v>5320</v>
      </c>
      <c r="DO348" s="13">
        <v>44</v>
      </c>
      <c r="DP348" s="13">
        <v>3</v>
      </c>
      <c r="DQ348" s="13">
        <f t="shared" si="25"/>
        <v>8520</v>
      </c>
    </row>
    <row r="349" spans="90:121" ht="16.5" x14ac:dyDescent="0.2">
      <c r="CL349" s="34">
        <v>45</v>
      </c>
      <c r="CM349" s="34">
        <v>4</v>
      </c>
      <c r="CN349" s="13">
        <f>[2]卡牌消耗!DC49</f>
        <v>12000</v>
      </c>
      <c r="CO349" s="13">
        <f t="shared" si="24"/>
        <v>4800</v>
      </c>
      <c r="DO349" s="13">
        <v>45</v>
      </c>
      <c r="DP349" s="13">
        <v>3</v>
      </c>
      <c r="DQ349" s="13">
        <f t="shared" si="25"/>
        <v>8840</v>
      </c>
    </row>
    <row r="350" spans="90:121" ht="16.5" x14ac:dyDescent="0.2">
      <c r="CL350" s="34">
        <v>46</v>
      </c>
      <c r="CM350" s="34">
        <v>4</v>
      </c>
      <c r="CN350" s="13">
        <f>[2]卡牌消耗!DC50</f>
        <v>12600</v>
      </c>
      <c r="CO350" s="13">
        <f t="shared" si="24"/>
        <v>5040</v>
      </c>
      <c r="DO350" s="13">
        <v>46</v>
      </c>
      <c r="DP350" s="13">
        <v>3</v>
      </c>
      <c r="DQ350" s="13">
        <f t="shared" si="25"/>
        <v>9120</v>
      </c>
    </row>
    <row r="351" spans="90:121" ht="16.5" x14ac:dyDescent="0.2">
      <c r="CL351" s="34">
        <v>47</v>
      </c>
      <c r="CM351" s="34">
        <v>4</v>
      </c>
      <c r="CN351" s="13">
        <f>[2]卡牌消耗!DC51</f>
        <v>13200</v>
      </c>
      <c r="CO351" s="13">
        <f t="shared" si="24"/>
        <v>5280</v>
      </c>
      <c r="DO351" s="13">
        <v>47</v>
      </c>
      <c r="DP351" s="13">
        <v>3</v>
      </c>
      <c r="DQ351" s="13">
        <f t="shared" si="25"/>
        <v>9440</v>
      </c>
    </row>
    <row r="352" spans="90:121" ht="16.5" x14ac:dyDescent="0.2">
      <c r="CL352" s="34">
        <v>48</v>
      </c>
      <c r="CM352" s="34">
        <v>4</v>
      </c>
      <c r="CN352" s="13">
        <f>[2]卡牌消耗!DC52</f>
        <v>13800</v>
      </c>
      <c r="CO352" s="13">
        <f t="shared" si="24"/>
        <v>5520</v>
      </c>
      <c r="DO352" s="13">
        <v>48</v>
      </c>
      <c r="DP352" s="13">
        <v>3</v>
      </c>
      <c r="DQ352" s="13">
        <f t="shared" si="25"/>
        <v>9760</v>
      </c>
    </row>
    <row r="353" spans="90:121" ht="16.5" x14ac:dyDescent="0.2">
      <c r="CL353" s="34">
        <v>49</v>
      </c>
      <c r="CM353" s="34">
        <v>4</v>
      </c>
      <c r="CN353" s="13">
        <f>[2]卡牌消耗!DC53</f>
        <v>14400</v>
      </c>
      <c r="CO353" s="13">
        <f t="shared" si="24"/>
        <v>5760</v>
      </c>
      <c r="DO353" s="13">
        <v>49</v>
      </c>
      <c r="DP353" s="13">
        <v>3</v>
      </c>
      <c r="DQ353" s="13">
        <f t="shared" si="25"/>
        <v>10080</v>
      </c>
    </row>
    <row r="354" spans="90:121" ht="16.5" x14ac:dyDescent="0.2">
      <c r="CL354" s="34">
        <v>50</v>
      </c>
      <c r="CM354" s="34">
        <v>4</v>
      </c>
      <c r="CN354" s="13">
        <f>[2]卡牌消耗!DC54</f>
        <v>13350</v>
      </c>
      <c r="CO354" s="13">
        <f t="shared" si="24"/>
        <v>5340</v>
      </c>
      <c r="DO354" s="13">
        <v>50</v>
      </c>
      <c r="DP354" s="13">
        <v>3</v>
      </c>
      <c r="DQ354" s="13">
        <f t="shared" si="25"/>
        <v>10400</v>
      </c>
    </row>
    <row r="355" spans="90:121" ht="16.5" x14ac:dyDescent="0.2">
      <c r="CL355" s="34">
        <v>51</v>
      </c>
      <c r="CM355" s="34">
        <v>4</v>
      </c>
      <c r="CN355" s="13">
        <f>[2]卡牌消耗!DC55</f>
        <v>14050</v>
      </c>
      <c r="CO355" s="13">
        <f t="shared" si="24"/>
        <v>5620</v>
      </c>
      <c r="DO355" s="13">
        <v>51</v>
      </c>
      <c r="DP355" s="13">
        <v>3</v>
      </c>
      <c r="DQ355" s="13">
        <f t="shared" si="25"/>
        <v>11160</v>
      </c>
    </row>
    <row r="356" spans="90:121" ht="16.5" x14ac:dyDescent="0.2">
      <c r="CL356" s="34">
        <v>52</v>
      </c>
      <c r="CM356" s="34">
        <v>4</v>
      </c>
      <c r="CN356" s="13">
        <f>[2]卡牌消耗!DC56</f>
        <v>14700</v>
      </c>
      <c r="CO356" s="13">
        <f t="shared" si="24"/>
        <v>5880</v>
      </c>
      <c r="DO356" s="13">
        <v>52</v>
      </c>
      <c r="DP356" s="13">
        <v>3</v>
      </c>
      <c r="DQ356" s="13">
        <f t="shared" si="25"/>
        <v>11640</v>
      </c>
    </row>
    <row r="357" spans="90:121" ht="16.5" x14ac:dyDescent="0.2">
      <c r="CL357" s="34">
        <v>53</v>
      </c>
      <c r="CM357" s="34">
        <v>4</v>
      </c>
      <c r="CN357" s="13">
        <f>[2]卡牌消耗!DC57</f>
        <v>15400</v>
      </c>
      <c r="CO357" s="13">
        <f t="shared" si="24"/>
        <v>6160</v>
      </c>
      <c r="DO357" s="13">
        <v>53</v>
      </c>
      <c r="DP357" s="13">
        <v>3</v>
      </c>
      <c r="DQ357" s="13">
        <f t="shared" si="25"/>
        <v>12160</v>
      </c>
    </row>
    <row r="358" spans="90:121" ht="16.5" x14ac:dyDescent="0.2">
      <c r="CL358" s="34">
        <v>54</v>
      </c>
      <c r="CM358" s="34">
        <v>4</v>
      </c>
      <c r="CN358" s="13">
        <f>[2]卡牌消耗!DC58</f>
        <v>16050</v>
      </c>
      <c r="CO358" s="13">
        <f t="shared" si="24"/>
        <v>6420</v>
      </c>
      <c r="DO358" s="13">
        <v>54</v>
      </c>
      <c r="DP358" s="13">
        <v>3</v>
      </c>
      <c r="DQ358" s="13">
        <f t="shared" si="25"/>
        <v>12640</v>
      </c>
    </row>
    <row r="359" spans="90:121" ht="16.5" x14ac:dyDescent="0.2">
      <c r="CL359" s="34">
        <v>55</v>
      </c>
      <c r="CM359" s="34">
        <v>4</v>
      </c>
      <c r="CN359" s="13">
        <f>[2]卡牌消耗!DC59</f>
        <v>15050</v>
      </c>
      <c r="CO359" s="13">
        <f t="shared" si="24"/>
        <v>6020</v>
      </c>
      <c r="DO359" s="13">
        <v>55</v>
      </c>
      <c r="DP359" s="13">
        <v>3</v>
      </c>
      <c r="DQ359" s="13">
        <f t="shared" si="25"/>
        <v>13160</v>
      </c>
    </row>
    <row r="360" spans="90:121" ht="16.5" x14ac:dyDescent="0.2">
      <c r="CL360" s="34">
        <v>56</v>
      </c>
      <c r="CM360" s="34">
        <v>4</v>
      </c>
      <c r="CN360" s="13">
        <f>[2]卡牌消耗!DC60</f>
        <v>15800</v>
      </c>
      <c r="CO360" s="13">
        <f t="shared" si="24"/>
        <v>6320</v>
      </c>
      <c r="DO360" s="13">
        <v>56</v>
      </c>
      <c r="DP360" s="13">
        <v>3</v>
      </c>
      <c r="DQ360" s="13">
        <f t="shared" si="25"/>
        <v>13640</v>
      </c>
    </row>
    <row r="361" spans="90:121" ht="16.5" x14ac:dyDescent="0.2">
      <c r="CL361" s="34">
        <v>57</v>
      </c>
      <c r="CM361" s="34">
        <v>4</v>
      </c>
      <c r="CN361" s="13">
        <f>[2]卡牌消耗!DC61</f>
        <v>16550</v>
      </c>
      <c r="CO361" s="13">
        <f t="shared" si="24"/>
        <v>6620</v>
      </c>
      <c r="DO361" s="13">
        <v>57</v>
      </c>
      <c r="DP361" s="13">
        <v>3</v>
      </c>
      <c r="DQ361" s="13">
        <f t="shared" si="25"/>
        <v>14160</v>
      </c>
    </row>
    <row r="362" spans="90:121" ht="16.5" x14ac:dyDescent="0.2">
      <c r="CL362" s="34">
        <v>58</v>
      </c>
      <c r="CM362" s="34">
        <v>4</v>
      </c>
      <c r="CN362" s="13">
        <f>[2]卡牌消耗!DC62</f>
        <v>17300</v>
      </c>
      <c r="CO362" s="13">
        <f t="shared" si="24"/>
        <v>6920</v>
      </c>
      <c r="DO362" s="13">
        <v>58</v>
      </c>
      <c r="DP362" s="13">
        <v>3</v>
      </c>
      <c r="DQ362" s="13">
        <f t="shared" si="25"/>
        <v>14640</v>
      </c>
    </row>
    <row r="363" spans="90:121" ht="16.5" x14ac:dyDescent="0.2">
      <c r="CL363" s="34">
        <v>59</v>
      </c>
      <c r="CM363" s="34">
        <v>4</v>
      </c>
      <c r="CN363" s="13">
        <f>[2]卡牌消耗!DC63</f>
        <v>18050</v>
      </c>
      <c r="CO363" s="13">
        <f t="shared" si="24"/>
        <v>7220</v>
      </c>
      <c r="DO363" s="13">
        <v>59</v>
      </c>
      <c r="DP363" s="13">
        <v>3</v>
      </c>
      <c r="DQ363" s="13">
        <f t="shared" si="25"/>
        <v>15160</v>
      </c>
    </row>
    <row r="364" spans="90:121" ht="16.5" x14ac:dyDescent="0.2">
      <c r="CL364" s="34">
        <v>60</v>
      </c>
      <c r="CM364" s="34">
        <v>4</v>
      </c>
      <c r="CN364" s="13">
        <f>[2]卡牌消耗!DC64</f>
        <v>16500</v>
      </c>
      <c r="CO364" s="13">
        <f t="shared" si="24"/>
        <v>6600</v>
      </c>
      <c r="DO364" s="13">
        <v>60</v>
      </c>
      <c r="DP364" s="13">
        <v>3</v>
      </c>
      <c r="DQ364" s="13">
        <f t="shared" si="25"/>
        <v>15680</v>
      </c>
    </row>
    <row r="365" spans="90:121" ht="16.5" x14ac:dyDescent="0.2">
      <c r="CL365" s="34">
        <v>61</v>
      </c>
      <c r="CM365" s="34">
        <v>4</v>
      </c>
      <c r="CN365" s="13">
        <f>[2]卡牌消耗!DC65</f>
        <v>17350</v>
      </c>
      <c r="CO365" s="13">
        <f t="shared" si="24"/>
        <v>6940</v>
      </c>
      <c r="DO365" s="13">
        <v>61</v>
      </c>
      <c r="DP365" s="13">
        <v>3</v>
      </c>
      <c r="DQ365" s="13">
        <f t="shared" si="25"/>
        <v>16160</v>
      </c>
    </row>
    <row r="366" spans="90:121" ht="16.5" x14ac:dyDescent="0.2">
      <c r="CL366" s="34">
        <v>62</v>
      </c>
      <c r="CM366" s="34">
        <v>4</v>
      </c>
      <c r="CN366" s="13">
        <f>[2]卡牌消耗!DC66</f>
        <v>18200</v>
      </c>
      <c r="CO366" s="13">
        <f t="shared" si="24"/>
        <v>7280</v>
      </c>
      <c r="DO366" s="13">
        <v>62</v>
      </c>
      <c r="DP366" s="13">
        <v>3</v>
      </c>
      <c r="DQ366" s="13">
        <f t="shared" si="25"/>
        <v>16680</v>
      </c>
    </row>
    <row r="367" spans="90:121" ht="16.5" x14ac:dyDescent="0.2">
      <c r="CL367" s="34">
        <v>63</v>
      </c>
      <c r="CM367" s="34">
        <v>4</v>
      </c>
      <c r="CN367" s="13">
        <f>[2]卡牌消耗!DC67</f>
        <v>19000</v>
      </c>
      <c r="CO367" s="13">
        <f t="shared" si="24"/>
        <v>7600</v>
      </c>
      <c r="DO367" s="13">
        <v>63</v>
      </c>
      <c r="DP367" s="13">
        <v>3</v>
      </c>
      <c r="DQ367" s="13">
        <f t="shared" si="25"/>
        <v>17160</v>
      </c>
    </row>
    <row r="368" spans="90:121" ht="16.5" x14ac:dyDescent="0.2">
      <c r="CL368" s="34">
        <v>64</v>
      </c>
      <c r="CM368" s="34">
        <v>4</v>
      </c>
      <c r="CN368" s="13">
        <f>[2]卡牌消耗!DC68</f>
        <v>19850</v>
      </c>
      <c r="CO368" s="13">
        <f t="shared" si="24"/>
        <v>7940</v>
      </c>
      <c r="DO368" s="13">
        <v>64</v>
      </c>
      <c r="DP368" s="13">
        <v>3</v>
      </c>
      <c r="DQ368" s="13">
        <f t="shared" si="25"/>
        <v>17680</v>
      </c>
    </row>
    <row r="369" spans="90:121" ht="16.5" x14ac:dyDescent="0.2">
      <c r="CL369" s="34">
        <v>65</v>
      </c>
      <c r="CM369" s="34">
        <v>4</v>
      </c>
      <c r="CN369" s="13">
        <f>[2]卡牌消耗!DC69</f>
        <v>18150</v>
      </c>
      <c r="CO369" s="13">
        <f t="shared" si="24"/>
        <v>7260</v>
      </c>
      <c r="DO369" s="13">
        <v>65</v>
      </c>
      <c r="DP369" s="13">
        <v>3</v>
      </c>
      <c r="DQ369" s="13">
        <f t="shared" si="25"/>
        <v>18160</v>
      </c>
    </row>
    <row r="370" spans="90:121" ht="16.5" x14ac:dyDescent="0.2">
      <c r="CL370" s="34">
        <v>66</v>
      </c>
      <c r="CM370" s="34">
        <v>4</v>
      </c>
      <c r="CN370" s="13">
        <f>[2]卡牌消耗!DC70</f>
        <v>19100</v>
      </c>
      <c r="CO370" s="13">
        <f t="shared" si="24"/>
        <v>7640</v>
      </c>
      <c r="DO370" s="13">
        <v>66</v>
      </c>
      <c r="DP370" s="13">
        <v>3</v>
      </c>
      <c r="DQ370" s="13">
        <f t="shared" si="25"/>
        <v>18680</v>
      </c>
    </row>
    <row r="371" spans="90:121" ht="16.5" x14ac:dyDescent="0.2">
      <c r="CL371" s="34">
        <v>67</v>
      </c>
      <c r="CM371" s="34">
        <v>4</v>
      </c>
      <c r="CN371" s="13">
        <f>[2]卡牌消耗!DC71</f>
        <v>20000</v>
      </c>
      <c r="CO371" s="13">
        <f t="shared" si="24"/>
        <v>8000</v>
      </c>
      <c r="DO371" s="13">
        <v>67</v>
      </c>
      <c r="DP371" s="13">
        <v>3</v>
      </c>
      <c r="DQ371" s="13">
        <f t="shared" si="25"/>
        <v>19200</v>
      </c>
    </row>
    <row r="372" spans="90:121" ht="16.5" x14ac:dyDescent="0.2">
      <c r="CL372" s="34">
        <v>68</v>
      </c>
      <c r="CM372" s="34">
        <v>4</v>
      </c>
      <c r="CN372" s="13">
        <f>[2]卡牌消耗!DC72</f>
        <v>20900</v>
      </c>
      <c r="CO372" s="13">
        <f t="shared" si="24"/>
        <v>8360</v>
      </c>
      <c r="DO372" s="13">
        <v>68</v>
      </c>
      <c r="DP372" s="13">
        <v>3</v>
      </c>
      <c r="DQ372" s="13">
        <f t="shared" si="25"/>
        <v>19680</v>
      </c>
    </row>
    <row r="373" spans="90:121" ht="16.5" x14ac:dyDescent="0.2">
      <c r="CL373" s="34">
        <v>69</v>
      </c>
      <c r="CM373" s="34">
        <v>4</v>
      </c>
      <c r="CN373" s="13">
        <f>[2]卡牌消耗!DC73</f>
        <v>21800</v>
      </c>
      <c r="CO373" s="13">
        <f t="shared" si="24"/>
        <v>8720</v>
      </c>
      <c r="DO373" s="13">
        <v>69</v>
      </c>
      <c r="DP373" s="13">
        <v>3</v>
      </c>
      <c r="DQ373" s="13">
        <f t="shared" si="25"/>
        <v>20200</v>
      </c>
    </row>
    <row r="374" spans="90:121" ht="16.5" x14ac:dyDescent="0.2">
      <c r="CL374" s="34">
        <v>70</v>
      </c>
      <c r="CM374" s="34">
        <v>4</v>
      </c>
      <c r="CN374" s="13">
        <f>[2]卡牌消耗!DC74</f>
        <v>22150</v>
      </c>
      <c r="CO374" s="13">
        <f t="shared" si="24"/>
        <v>8860</v>
      </c>
      <c r="DO374" s="13">
        <v>70</v>
      </c>
      <c r="DP374" s="13">
        <v>3</v>
      </c>
      <c r="DQ374" s="13">
        <f t="shared" si="25"/>
        <v>20680</v>
      </c>
    </row>
    <row r="375" spans="90:121" ht="16.5" x14ac:dyDescent="0.2">
      <c r="CL375" s="34">
        <v>71</v>
      </c>
      <c r="CM375" s="34">
        <v>4</v>
      </c>
      <c r="CN375" s="13">
        <f>[2]卡牌消耗!DC75</f>
        <v>23250</v>
      </c>
      <c r="CO375" s="13">
        <f t="shared" si="24"/>
        <v>9300</v>
      </c>
      <c r="DO375" s="13">
        <v>71</v>
      </c>
      <c r="DP375" s="13">
        <v>3</v>
      </c>
      <c r="DQ375" s="13">
        <f t="shared" si="25"/>
        <v>25600</v>
      </c>
    </row>
    <row r="376" spans="90:121" ht="16.5" x14ac:dyDescent="0.2">
      <c r="CL376" s="34">
        <v>72</v>
      </c>
      <c r="CM376" s="34">
        <v>4</v>
      </c>
      <c r="CN376" s="13">
        <f>[2]卡牌消耗!DC76</f>
        <v>24400</v>
      </c>
      <c r="CO376" s="13">
        <f t="shared" si="24"/>
        <v>9760</v>
      </c>
      <c r="DO376" s="13">
        <v>72</v>
      </c>
      <c r="DP376" s="13">
        <v>3</v>
      </c>
      <c r="DQ376" s="13">
        <f t="shared" si="25"/>
        <v>26760</v>
      </c>
    </row>
    <row r="377" spans="90:121" ht="16.5" x14ac:dyDescent="0.2">
      <c r="CL377" s="34">
        <v>73</v>
      </c>
      <c r="CM377" s="34">
        <v>4</v>
      </c>
      <c r="CN377" s="13">
        <f>[2]卡牌消耗!DC77</f>
        <v>25500</v>
      </c>
      <c r="CO377" s="13">
        <f t="shared" si="24"/>
        <v>10200</v>
      </c>
      <c r="DO377" s="13">
        <v>73</v>
      </c>
      <c r="DP377" s="13">
        <v>3</v>
      </c>
      <c r="DQ377" s="13">
        <f t="shared" si="25"/>
        <v>27920</v>
      </c>
    </row>
    <row r="378" spans="90:121" ht="16.5" x14ac:dyDescent="0.2">
      <c r="CL378" s="34">
        <v>74</v>
      </c>
      <c r="CM378" s="34">
        <v>4</v>
      </c>
      <c r="CN378" s="13">
        <f>[2]卡牌消耗!DC78</f>
        <v>26600</v>
      </c>
      <c r="CO378" s="13">
        <f t="shared" si="24"/>
        <v>10640</v>
      </c>
      <c r="DO378" s="13">
        <v>74</v>
      </c>
      <c r="DP378" s="13">
        <v>3</v>
      </c>
      <c r="DQ378" s="13">
        <f t="shared" si="25"/>
        <v>29080</v>
      </c>
    </row>
    <row r="379" spans="90:121" ht="16.5" x14ac:dyDescent="0.2">
      <c r="CL379" s="34">
        <v>75</v>
      </c>
      <c r="CM379" s="34">
        <v>4</v>
      </c>
      <c r="CN379" s="13">
        <f>[2]卡牌消耗!DC79</f>
        <v>24850</v>
      </c>
      <c r="CO379" s="13">
        <f t="shared" si="24"/>
        <v>9940</v>
      </c>
      <c r="DO379" s="13">
        <v>75</v>
      </c>
      <c r="DP379" s="13">
        <v>3</v>
      </c>
      <c r="DQ379" s="13">
        <f t="shared" si="25"/>
        <v>30240</v>
      </c>
    </row>
    <row r="380" spans="90:121" ht="16.5" x14ac:dyDescent="0.2">
      <c r="CL380" s="34">
        <v>76</v>
      </c>
      <c r="CM380" s="34">
        <v>4</v>
      </c>
      <c r="CN380" s="13">
        <f>[2]卡牌消耗!DC80</f>
        <v>26100</v>
      </c>
      <c r="CO380" s="13">
        <f t="shared" si="24"/>
        <v>10440</v>
      </c>
      <c r="DO380" s="13">
        <v>76</v>
      </c>
      <c r="DP380" s="13">
        <v>3</v>
      </c>
      <c r="DQ380" s="13">
        <f t="shared" si="25"/>
        <v>31400</v>
      </c>
    </row>
    <row r="381" spans="90:121" ht="16.5" x14ac:dyDescent="0.2">
      <c r="CL381" s="34">
        <v>77</v>
      </c>
      <c r="CM381" s="34">
        <v>4</v>
      </c>
      <c r="CN381" s="13">
        <f>[2]卡牌消耗!DC81</f>
        <v>27350</v>
      </c>
      <c r="CO381" s="13">
        <f t="shared" si="24"/>
        <v>10940</v>
      </c>
      <c r="DO381" s="13">
        <v>77</v>
      </c>
      <c r="DP381" s="13">
        <v>3</v>
      </c>
      <c r="DQ381" s="13">
        <f t="shared" si="25"/>
        <v>32560</v>
      </c>
    </row>
    <row r="382" spans="90:121" ht="16.5" x14ac:dyDescent="0.2">
      <c r="CL382" s="34">
        <v>78</v>
      </c>
      <c r="CM382" s="34">
        <v>4</v>
      </c>
      <c r="CN382" s="13">
        <f>[2]卡牌消耗!DC82</f>
        <v>28600</v>
      </c>
      <c r="CO382" s="13">
        <f t="shared" si="24"/>
        <v>11440</v>
      </c>
      <c r="DO382" s="13">
        <v>78</v>
      </c>
      <c r="DP382" s="13">
        <v>3</v>
      </c>
      <c r="DQ382" s="13">
        <f t="shared" si="25"/>
        <v>33720</v>
      </c>
    </row>
    <row r="383" spans="90:121" ht="16.5" x14ac:dyDescent="0.2">
      <c r="CL383" s="34">
        <v>79</v>
      </c>
      <c r="CM383" s="34">
        <v>4</v>
      </c>
      <c r="CN383" s="13">
        <f>[2]卡牌消耗!DC83</f>
        <v>29850</v>
      </c>
      <c r="CO383" s="13">
        <f t="shared" si="24"/>
        <v>11940</v>
      </c>
      <c r="DO383" s="13">
        <v>79</v>
      </c>
      <c r="DP383" s="13">
        <v>3</v>
      </c>
      <c r="DQ383" s="13">
        <f t="shared" si="25"/>
        <v>34840</v>
      </c>
    </row>
    <row r="384" spans="90:121" ht="16.5" x14ac:dyDescent="0.2">
      <c r="CL384" s="34">
        <v>80</v>
      </c>
      <c r="CM384" s="34">
        <v>4</v>
      </c>
      <c r="CN384" s="13">
        <f>[2]卡牌消耗!DC84</f>
        <v>29200</v>
      </c>
      <c r="CO384" s="13">
        <f t="shared" si="24"/>
        <v>11680</v>
      </c>
      <c r="DO384" s="13">
        <v>80</v>
      </c>
      <c r="DP384" s="13">
        <v>3</v>
      </c>
      <c r="DQ384" s="13">
        <f t="shared" si="25"/>
        <v>36000</v>
      </c>
    </row>
    <row r="385" spans="90:121" ht="16.5" x14ac:dyDescent="0.2">
      <c r="CL385" s="34">
        <v>81</v>
      </c>
      <c r="CM385" s="34">
        <v>4</v>
      </c>
      <c r="CN385" s="13">
        <f>[2]卡牌消耗!DC85</f>
        <v>30650</v>
      </c>
      <c r="CO385" s="13">
        <f t="shared" si="24"/>
        <v>12260</v>
      </c>
      <c r="DO385" s="13">
        <v>81</v>
      </c>
      <c r="DP385" s="13">
        <v>3</v>
      </c>
      <c r="DQ385" s="13">
        <f t="shared" si="25"/>
        <v>37160</v>
      </c>
    </row>
    <row r="386" spans="90:121" ht="16.5" x14ac:dyDescent="0.2">
      <c r="CL386" s="34">
        <v>82</v>
      </c>
      <c r="CM386" s="34">
        <v>4</v>
      </c>
      <c r="CN386" s="13">
        <f>[2]卡牌消耗!DC86</f>
        <v>32150</v>
      </c>
      <c r="CO386" s="13">
        <f t="shared" si="24"/>
        <v>12860</v>
      </c>
      <c r="DO386" s="13">
        <v>82</v>
      </c>
      <c r="DP386" s="13">
        <v>3</v>
      </c>
      <c r="DQ386" s="13">
        <f t="shared" si="25"/>
        <v>38320</v>
      </c>
    </row>
    <row r="387" spans="90:121" ht="16.5" x14ac:dyDescent="0.2">
      <c r="CL387" s="34">
        <v>83</v>
      </c>
      <c r="CM387" s="34">
        <v>4</v>
      </c>
      <c r="CN387" s="13">
        <f>[2]卡牌消耗!DC87</f>
        <v>33600</v>
      </c>
      <c r="CO387" s="13">
        <f t="shared" si="24"/>
        <v>13440</v>
      </c>
      <c r="DO387" s="13">
        <v>83</v>
      </c>
      <c r="DP387" s="13">
        <v>3</v>
      </c>
      <c r="DQ387" s="13">
        <f t="shared" si="25"/>
        <v>39480</v>
      </c>
    </row>
    <row r="388" spans="90:121" ht="16.5" x14ac:dyDescent="0.2">
      <c r="CL388" s="34">
        <v>84</v>
      </c>
      <c r="CM388" s="34">
        <v>4</v>
      </c>
      <c r="CN388" s="13">
        <f>[2]卡牌消耗!DC88</f>
        <v>35050</v>
      </c>
      <c r="CO388" s="13">
        <f t="shared" si="24"/>
        <v>14020</v>
      </c>
      <c r="DO388" s="13">
        <v>84</v>
      </c>
      <c r="DP388" s="13">
        <v>3</v>
      </c>
      <c r="DQ388" s="13">
        <f t="shared" si="25"/>
        <v>40640</v>
      </c>
    </row>
    <row r="389" spans="90:121" ht="16.5" x14ac:dyDescent="0.2">
      <c r="CL389" s="34">
        <v>85</v>
      </c>
      <c r="CM389" s="34">
        <v>4</v>
      </c>
      <c r="CN389" s="13">
        <f>[2]卡牌消耗!DC89</f>
        <v>34700</v>
      </c>
      <c r="CO389" s="13">
        <f t="shared" si="24"/>
        <v>13880</v>
      </c>
      <c r="DO389" s="13">
        <v>85</v>
      </c>
      <c r="DP389" s="13">
        <v>3</v>
      </c>
      <c r="DQ389" s="13">
        <f t="shared" si="25"/>
        <v>41800</v>
      </c>
    </row>
    <row r="390" spans="90:121" ht="16.5" x14ac:dyDescent="0.2">
      <c r="CL390" s="34">
        <v>86</v>
      </c>
      <c r="CM390" s="34">
        <v>4</v>
      </c>
      <c r="CN390" s="13">
        <f>[2]卡牌消耗!DC90</f>
        <v>36400</v>
      </c>
      <c r="CO390" s="13">
        <f t="shared" ref="CO390:CO453" si="26">CN390/2.5</f>
        <v>14560</v>
      </c>
      <c r="DO390" s="13">
        <v>86</v>
      </c>
      <c r="DP390" s="13">
        <v>3</v>
      </c>
      <c r="DQ390" s="13">
        <f t="shared" ref="DQ390:DQ453" si="27">INDEX($DI$5:$DL$154,DO390,MIN(DP390,4))</f>
        <v>42960</v>
      </c>
    </row>
    <row r="391" spans="90:121" ht="16.5" x14ac:dyDescent="0.2">
      <c r="CL391" s="34">
        <v>87</v>
      </c>
      <c r="CM391" s="34">
        <v>4</v>
      </c>
      <c r="CN391" s="13">
        <f>[2]卡牌消耗!DC91</f>
        <v>38150</v>
      </c>
      <c r="CO391" s="13">
        <f t="shared" si="26"/>
        <v>15260</v>
      </c>
      <c r="DO391" s="13">
        <v>87</v>
      </c>
      <c r="DP391" s="13">
        <v>3</v>
      </c>
      <c r="DQ391" s="13">
        <f t="shared" si="27"/>
        <v>44120</v>
      </c>
    </row>
    <row r="392" spans="90:121" ht="16.5" x14ac:dyDescent="0.2">
      <c r="CL392" s="34">
        <v>88</v>
      </c>
      <c r="CM392" s="34">
        <v>4</v>
      </c>
      <c r="CN392" s="13">
        <f>[2]卡牌消耗!DC92</f>
        <v>39900</v>
      </c>
      <c r="CO392" s="13">
        <f t="shared" si="26"/>
        <v>15960</v>
      </c>
      <c r="DO392" s="13">
        <v>88</v>
      </c>
      <c r="DP392" s="13">
        <v>3</v>
      </c>
      <c r="DQ392" s="13">
        <f t="shared" si="27"/>
        <v>45240</v>
      </c>
    </row>
    <row r="393" spans="90:121" ht="16.5" x14ac:dyDescent="0.2">
      <c r="CL393" s="34">
        <v>89</v>
      </c>
      <c r="CM393" s="34">
        <v>4</v>
      </c>
      <c r="CN393" s="13">
        <f>[2]卡牌消耗!DC93</f>
        <v>41650</v>
      </c>
      <c r="CO393" s="13">
        <f t="shared" si="26"/>
        <v>16660</v>
      </c>
      <c r="DO393" s="13">
        <v>89</v>
      </c>
      <c r="DP393" s="13">
        <v>3</v>
      </c>
      <c r="DQ393" s="13">
        <f t="shared" si="27"/>
        <v>46400</v>
      </c>
    </row>
    <row r="394" spans="90:121" ht="16.5" x14ac:dyDescent="0.2">
      <c r="CL394" s="34">
        <v>90</v>
      </c>
      <c r="CM394" s="34">
        <v>4</v>
      </c>
      <c r="CN394" s="13">
        <f>[2]卡牌消耗!DC94</f>
        <v>39750</v>
      </c>
      <c r="CO394" s="13">
        <f t="shared" si="26"/>
        <v>15900</v>
      </c>
      <c r="DO394" s="13">
        <v>90</v>
      </c>
      <c r="DP394" s="13">
        <v>3</v>
      </c>
      <c r="DQ394" s="13">
        <f t="shared" si="27"/>
        <v>47560</v>
      </c>
    </row>
    <row r="395" spans="90:121" ht="16.5" x14ac:dyDescent="0.2">
      <c r="CL395" s="34">
        <v>91</v>
      </c>
      <c r="CM395" s="34">
        <v>4</v>
      </c>
      <c r="CN395" s="13">
        <f>[2]卡牌消耗!DC95</f>
        <v>41750</v>
      </c>
      <c r="CO395" s="13">
        <f t="shared" si="26"/>
        <v>16700</v>
      </c>
      <c r="DO395" s="13">
        <v>91</v>
      </c>
      <c r="DP395" s="13">
        <v>3</v>
      </c>
      <c r="DQ395" s="13">
        <f t="shared" si="27"/>
        <v>45360</v>
      </c>
    </row>
    <row r="396" spans="90:121" ht="16.5" x14ac:dyDescent="0.2">
      <c r="CL396" s="34">
        <v>92</v>
      </c>
      <c r="CM396" s="34">
        <v>4</v>
      </c>
      <c r="CN396" s="13">
        <f>[2]卡牌消耗!DC96</f>
        <v>43750</v>
      </c>
      <c r="CO396" s="13">
        <f t="shared" si="26"/>
        <v>17500</v>
      </c>
      <c r="DO396" s="13">
        <v>92</v>
      </c>
      <c r="DP396" s="13">
        <v>3</v>
      </c>
      <c r="DQ396" s="13">
        <f t="shared" si="27"/>
        <v>47400</v>
      </c>
    </row>
    <row r="397" spans="90:121" ht="16.5" x14ac:dyDescent="0.2">
      <c r="CL397" s="34">
        <v>93</v>
      </c>
      <c r="CM397" s="34">
        <v>4</v>
      </c>
      <c r="CN397" s="13">
        <f>[2]卡牌消耗!DC97</f>
        <v>45750</v>
      </c>
      <c r="CO397" s="13">
        <f t="shared" si="26"/>
        <v>18300</v>
      </c>
      <c r="DO397" s="13">
        <v>93</v>
      </c>
      <c r="DP397" s="13">
        <v>3</v>
      </c>
      <c r="DQ397" s="13">
        <f t="shared" si="27"/>
        <v>49480</v>
      </c>
    </row>
    <row r="398" spans="90:121" ht="16.5" x14ac:dyDescent="0.2">
      <c r="CL398" s="34">
        <v>94</v>
      </c>
      <c r="CM398" s="34">
        <v>4</v>
      </c>
      <c r="CN398" s="13">
        <f>[2]卡牌消耗!DC98</f>
        <v>47750</v>
      </c>
      <c r="CO398" s="13">
        <f t="shared" si="26"/>
        <v>19100</v>
      </c>
      <c r="DO398" s="13">
        <v>94</v>
      </c>
      <c r="DP398" s="13">
        <v>3</v>
      </c>
      <c r="DQ398" s="13">
        <f t="shared" si="27"/>
        <v>51520</v>
      </c>
    </row>
    <row r="399" spans="90:121" ht="16.5" x14ac:dyDescent="0.2">
      <c r="CL399" s="34">
        <v>95</v>
      </c>
      <c r="CM399" s="34">
        <v>4</v>
      </c>
      <c r="CN399" s="13">
        <f>[2]卡牌消耗!DC99</f>
        <v>44250</v>
      </c>
      <c r="CO399" s="13">
        <f t="shared" si="26"/>
        <v>17700</v>
      </c>
      <c r="DO399" s="13">
        <v>95</v>
      </c>
      <c r="DP399" s="13">
        <v>3</v>
      </c>
      <c r="DQ399" s="13">
        <f t="shared" si="27"/>
        <v>53560</v>
      </c>
    </row>
    <row r="400" spans="90:121" ht="16.5" x14ac:dyDescent="0.2">
      <c r="CL400" s="34">
        <v>96</v>
      </c>
      <c r="CM400" s="34">
        <v>4</v>
      </c>
      <c r="CN400" s="13">
        <f>[2]卡牌消耗!DC100</f>
        <v>46450</v>
      </c>
      <c r="CO400" s="13">
        <f t="shared" si="26"/>
        <v>18580</v>
      </c>
      <c r="DO400" s="13">
        <v>96</v>
      </c>
      <c r="DP400" s="13">
        <v>3</v>
      </c>
      <c r="DQ400" s="13">
        <f t="shared" si="27"/>
        <v>55600</v>
      </c>
    </row>
    <row r="401" spans="90:121" ht="16.5" x14ac:dyDescent="0.2">
      <c r="CL401" s="34">
        <v>97</v>
      </c>
      <c r="CM401" s="34">
        <v>4</v>
      </c>
      <c r="CN401" s="13">
        <f>[2]卡牌消耗!DC101</f>
        <v>48650</v>
      </c>
      <c r="CO401" s="13">
        <f t="shared" si="26"/>
        <v>19460</v>
      </c>
      <c r="DO401" s="13">
        <v>97</v>
      </c>
      <c r="DP401" s="13">
        <v>3</v>
      </c>
      <c r="DQ401" s="13">
        <f t="shared" si="27"/>
        <v>57640</v>
      </c>
    </row>
    <row r="402" spans="90:121" ht="16.5" x14ac:dyDescent="0.2">
      <c r="CL402" s="34">
        <v>98</v>
      </c>
      <c r="CM402" s="34">
        <v>4</v>
      </c>
      <c r="CN402" s="13">
        <f>[2]卡牌消耗!DC102</f>
        <v>50850</v>
      </c>
      <c r="CO402" s="13">
        <f t="shared" si="26"/>
        <v>20340</v>
      </c>
      <c r="DO402" s="13">
        <v>98</v>
      </c>
      <c r="DP402" s="13">
        <v>3</v>
      </c>
      <c r="DQ402" s="13">
        <f t="shared" si="27"/>
        <v>59680</v>
      </c>
    </row>
    <row r="403" spans="90:121" ht="16.5" x14ac:dyDescent="0.2">
      <c r="CL403" s="34">
        <v>99</v>
      </c>
      <c r="CM403" s="34">
        <v>4</v>
      </c>
      <c r="CN403" s="13">
        <f>[2]卡牌消耗!DC103</f>
        <v>53100</v>
      </c>
      <c r="CO403" s="13">
        <f t="shared" si="26"/>
        <v>21240</v>
      </c>
      <c r="DO403" s="13">
        <v>99</v>
      </c>
      <c r="DP403" s="13">
        <v>3</v>
      </c>
      <c r="DQ403" s="13">
        <f t="shared" si="27"/>
        <v>61760</v>
      </c>
    </row>
    <row r="404" spans="90:121" ht="16.5" x14ac:dyDescent="0.2">
      <c r="CL404" s="34">
        <v>100</v>
      </c>
      <c r="CM404" s="34">
        <v>4</v>
      </c>
      <c r="CN404" s="13">
        <f>[2]卡牌消耗!DC104</f>
        <v>49300</v>
      </c>
      <c r="CO404" s="13">
        <f t="shared" si="26"/>
        <v>19720</v>
      </c>
      <c r="DO404" s="13">
        <v>100</v>
      </c>
      <c r="DP404" s="13">
        <v>3</v>
      </c>
      <c r="DQ404" s="13">
        <f t="shared" si="27"/>
        <v>63800</v>
      </c>
    </row>
    <row r="405" spans="90:121" ht="16.5" x14ac:dyDescent="0.2">
      <c r="CL405" s="34">
        <v>101</v>
      </c>
      <c r="CM405" s="34">
        <v>4</v>
      </c>
      <c r="CN405" s="13">
        <f>[2]卡牌消耗!DC105</f>
        <v>51800</v>
      </c>
      <c r="CO405" s="13">
        <f t="shared" si="26"/>
        <v>20720</v>
      </c>
      <c r="DO405" s="13">
        <v>101</v>
      </c>
      <c r="DP405" s="13">
        <v>3</v>
      </c>
      <c r="DQ405" s="13">
        <f t="shared" si="27"/>
        <v>65840</v>
      </c>
    </row>
    <row r="406" spans="90:121" ht="16.5" x14ac:dyDescent="0.2">
      <c r="CL406" s="34">
        <v>102</v>
      </c>
      <c r="CM406" s="34">
        <v>4</v>
      </c>
      <c r="CN406" s="13">
        <f>[2]卡牌消耗!DC106</f>
        <v>54250</v>
      </c>
      <c r="CO406" s="13">
        <f t="shared" si="26"/>
        <v>21700</v>
      </c>
      <c r="DO406" s="13">
        <v>102</v>
      </c>
      <c r="DP406" s="13">
        <v>3</v>
      </c>
      <c r="DQ406" s="13">
        <f t="shared" si="27"/>
        <v>67880</v>
      </c>
    </row>
    <row r="407" spans="90:121" ht="16.5" x14ac:dyDescent="0.2">
      <c r="CL407" s="34">
        <v>103</v>
      </c>
      <c r="CM407" s="34">
        <v>4</v>
      </c>
      <c r="CN407" s="13">
        <f>[2]卡牌消耗!DC107</f>
        <v>56700</v>
      </c>
      <c r="CO407" s="13">
        <f t="shared" si="26"/>
        <v>22680</v>
      </c>
      <c r="DO407" s="13">
        <v>103</v>
      </c>
      <c r="DP407" s="13">
        <v>3</v>
      </c>
      <c r="DQ407" s="13">
        <f t="shared" si="27"/>
        <v>69920</v>
      </c>
    </row>
    <row r="408" spans="90:121" ht="16.5" x14ac:dyDescent="0.2">
      <c r="CL408" s="34">
        <v>104</v>
      </c>
      <c r="CM408" s="34">
        <v>4</v>
      </c>
      <c r="CN408" s="13">
        <f>[2]卡牌消耗!DC108</f>
        <v>59200</v>
      </c>
      <c r="CO408" s="13">
        <f t="shared" si="26"/>
        <v>23680</v>
      </c>
      <c r="DO408" s="13">
        <v>104</v>
      </c>
      <c r="DP408" s="13">
        <v>3</v>
      </c>
      <c r="DQ408" s="13">
        <f t="shared" si="27"/>
        <v>71960</v>
      </c>
    </row>
    <row r="409" spans="90:121" ht="16.5" x14ac:dyDescent="0.2">
      <c r="CL409" s="34">
        <v>105</v>
      </c>
      <c r="CM409" s="34">
        <v>4</v>
      </c>
      <c r="CN409" s="13">
        <f>[2]卡牌消耗!DC109</f>
        <v>53350</v>
      </c>
      <c r="CO409" s="13">
        <f t="shared" si="26"/>
        <v>21340</v>
      </c>
      <c r="DO409" s="13">
        <v>105</v>
      </c>
      <c r="DP409" s="13">
        <v>3</v>
      </c>
      <c r="DQ409" s="13">
        <f t="shared" si="27"/>
        <v>74040</v>
      </c>
    </row>
    <row r="410" spans="90:121" ht="16.5" x14ac:dyDescent="0.2">
      <c r="CL410" s="34">
        <v>106</v>
      </c>
      <c r="CM410" s="34">
        <v>4</v>
      </c>
      <c r="CN410" s="13">
        <f>[2]卡牌消耗!DC110</f>
        <v>56000</v>
      </c>
      <c r="CO410" s="13">
        <f t="shared" si="26"/>
        <v>22400</v>
      </c>
      <c r="DO410" s="13">
        <v>106</v>
      </c>
      <c r="DP410" s="13">
        <v>3</v>
      </c>
      <c r="DQ410" s="13">
        <f t="shared" si="27"/>
        <v>76080</v>
      </c>
    </row>
    <row r="411" spans="90:121" ht="16.5" x14ac:dyDescent="0.2">
      <c r="CL411" s="34">
        <v>107</v>
      </c>
      <c r="CM411" s="34">
        <v>4</v>
      </c>
      <c r="CN411" s="13">
        <f>[2]卡牌消耗!DC111</f>
        <v>58700</v>
      </c>
      <c r="CO411" s="13">
        <f t="shared" si="26"/>
        <v>23480</v>
      </c>
      <c r="DO411" s="13">
        <v>107</v>
      </c>
      <c r="DP411" s="13">
        <v>3</v>
      </c>
      <c r="DQ411" s="13">
        <f t="shared" si="27"/>
        <v>78120</v>
      </c>
    </row>
    <row r="412" spans="90:121" ht="16.5" x14ac:dyDescent="0.2">
      <c r="CL412" s="34">
        <v>108</v>
      </c>
      <c r="CM412" s="34">
        <v>4</v>
      </c>
      <c r="CN412" s="13">
        <f>[2]卡牌消耗!DC112</f>
        <v>61350</v>
      </c>
      <c r="CO412" s="13">
        <f t="shared" si="26"/>
        <v>24540</v>
      </c>
      <c r="DO412" s="13">
        <v>108</v>
      </c>
      <c r="DP412" s="13">
        <v>3</v>
      </c>
      <c r="DQ412" s="13">
        <f t="shared" si="27"/>
        <v>80160</v>
      </c>
    </row>
    <row r="413" spans="90:121" ht="16.5" x14ac:dyDescent="0.2">
      <c r="CL413" s="34">
        <v>109</v>
      </c>
      <c r="CM413" s="34">
        <v>4</v>
      </c>
      <c r="CN413" s="13">
        <f>[2]卡牌消耗!DC113</f>
        <v>64000</v>
      </c>
      <c r="CO413" s="13">
        <f t="shared" si="26"/>
        <v>25600</v>
      </c>
      <c r="DO413" s="13">
        <v>109</v>
      </c>
      <c r="DP413" s="13">
        <v>3</v>
      </c>
      <c r="DQ413" s="13">
        <f t="shared" si="27"/>
        <v>82200</v>
      </c>
    </row>
    <row r="414" spans="90:121" ht="16.5" x14ac:dyDescent="0.2">
      <c r="CL414" s="34">
        <v>110</v>
      </c>
      <c r="CM414" s="34">
        <v>4</v>
      </c>
      <c r="CN414" s="13">
        <f>[2]卡牌消耗!DC114</f>
        <v>59500</v>
      </c>
      <c r="CO414" s="13">
        <f t="shared" si="26"/>
        <v>23800</v>
      </c>
      <c r="DO414" s="13">
        <v>110</v>
      </c>
      <c r="DP414" s="13">
        <v>3</v>
      </c>
      <c r="DQ414" s="13">
        <f t="shared" si="27"/>
        <v>84240</v>
      </c>
    </row>
    <row r="415" spans="90:121" ht="16.5" x14ac:dyDescent="0.2">
      <c r="CL415" s="34">
        <v>111</v>
      </c>
      <c r="CM415" s="34">
        <v>4</v>
      </c>
      <c r="CN415" s="13">
        <f>[2]卡牌消耗!DC115</f>
        <v>62450</v>
      </c>
      <c r="CO415" s="13">
        <f t="shared" si="26"/>
        <v>24980</v>
      </c>
      <c r="DO415" s="13">
        <v>111</v>
      </c>
      <c r="DP415" s="13">
        <v>3</v>
      </c>
      <c r="DQ415" s="13">
        <f t="shared" si="27"/>
        <v>94000</v>
      </c>
    </row>
    <row r="416" spans="90:121" ht="16.5" x14ac:dyDescent="0.2">
      <c r="CL416" s="34">
        <v>112</v>
      </c>
      <c r="CM416" s="34">
        <v>4</v>
      </c>
      <c r="CN416" s="13">
        <f>[2]卡牌消耗!DC116</f>
        <v>65450</v>
      </c>
      <c r="CO416" s="13">
        <f t="shared" si="26"/>
        <v>26180</v>
      </c>
      <c r="DO416" s="13">
        <v>112</v>
      </c>
      <c r="DP416" s="13">
        <v>3</v>
      </c>
      <c r="DQ416" s="13">
        <f t="shared" si="27"/>
        <v>96640</v>
      </c>
    </row>
    <row r="417" spans="90:121" ht="16.5" x14ac:dyDescent="0.2">
      <c r="CL417" s="34">
        <v>113</v>
      </c>
      <c r="CM417" s="34">
        <v>4</v>
      </c>
      <c r="CN417" s="13">
        <f>[2]卡牌消耗!DC117</f>
        <v>68400</v>
      </c>
      <c r="CO417" s="13">
        <f t="shared" si="26"/>
        <v>27360</v>
      </c>
      <c r="DO417" s="13">
        <v>113</v>
      </c>
      <c r="DP417" s="13">
        <v>3</v>
      </c>
      <c r="DQ417" s="13">
        <f t="shared" si="27"/>
        <v>99240</v>
      </c>
    </row>
    <row r="418" spans="90:121" ht="16.5" x14ac:dyDescent="0.2">
      <c r="CL418" s="34">
        <v>114</v>
      </c>
      <c r="CM418" s="34">
        <v>4</v>
      </c>
      <c r="CN418" s="13">
        <f>[2]卡牌消耗!DC118</f>
        <v>71400</v>
      </c>
      <c r="CO418" s="13">
        <f t="shared" si="26"/>
        <v>28560</v>
      </c>
      <c r="DO418" s="13">
        <v>114</v>
      </c>
      <c r="DP418" s="13">
        <v>3</v>
      </c>
      <c r="DQ418" s="13">
        <f t="shared" si="27"/>
        <v>101840</v>
      </c>
    </row>
    <row r="419" spans="90:121" ht="16.5" x14ac:dyDescent="0.2">
      <c r="CL419" s="34">
        <v>115</v>
      </c>
      <c r="CM419" s="34">
        <v>4</v>
      </c>
      <c r="CN419" s="13">
        <f>[2]卡牌消耗!DC119</f>
        <v>64550</v>
      </c>
      <c r="CO419" s="13">
        <f t="shared" si="26"/>
        <v>25820</v>
      </c>
      <c r="DO419" s="13">
        <v>115</v>
      </c>
      <c r="DP419" s="13">
        <v>3</v>
      </c>
      <c r="DQ419" s="13">
        <f t="shared" si="27"/>
        <v>104440</v>
      </c>
    </row>
    <row r="420" spans="90:121" ht="16.5" x14ac:dyDescent="0.2">
      <c r="CL420" s="34">
        <v>116</v>
      </c>
      <c r="CM420" s="34">
        <v>4</v>
      </c>
      <c r="CN420" s="13">
        <f>[2]卡牌消耗!DC120</f>
        <v>67750</v>
      </c>
      <c r="CO420" s="13">
        <f t="shared" si="26"/>
        <v>27100</v>
      </c>
      <c r="DO420" s="13">
        <v>116</v>
      </c>
      <c r="DP420" s="13">
        <v>3</v>
      </c>
      <c r="DQ420" s="13">
        <f t="shared" si="27"/>
        <v>107080</v>
      </c>
    </row>
    <row r="421" spans="90:121" ht="16.5" x14ac:dyDescent="0.2">
      <c r="CL421" s="34">
        <v>117</v>
      </c>
      <c r="CM421" s="34">
        <v>4</v>
      </c>
      <c r="CN421" s="13">
        <f>[2]卡牌消耗!DC121</f>
        <v>71000</v>
      </c>
      <c r="CO421" s="13">
        <f t="shared" si="26"/>
        <v>28400</v>
      </c>
      <c r="DO421" s="13">
        <v>117</v>
      </c>
      <c r="DP421" s="13">
        <v>3</v>
      </c>
      <c r="DQ421" s="13">
        <f t="shared" si="27"/>
        <v>109680</v>
      </c>
    </row>
    <row r="422" spans="90:121" ht="16.5" x14ac:dyDescent="0.2">
      <c r="CL422" s="34">
        <v>118</v>
      </c>
      <c r="CM422" s="34">
        <v>4</v>
      </c>
      <c r="CN422" s="13">
        <f>[2]卡牌消耗!DC122</f>
        <v>74250</v>
      </c>
      <c r="CO422" s="13">
        <f t="shared" si="26"/>
        <v>29700</v>
      </c>
      <c r="DO422" s="13">
        <v>118</v>
      </c>
      <c r="DP422" s="13">
        <v>3</v>
      </c>
      <c r="DQ422" s="13">
        <f t="shared" si="27"/>
        <v>112280</v>
      </c>
    </row>
    <row r="423" spans="90:121" ht="16.5" x14ac:dyDescent="0.2">
      <c r="CL423" s="34">
        <v>119</v>
      </c>
      <c r="CM423" s="34">
        <v>4</v>
      </c>
      <c r="CN423" s="13">
        <f>[2]卡牌消耗!DC123</f>
        <v>77450</v>
      </c>
      <c r="CO423" s="13">
        <f t="shared" si="26"/>
        <v>30980</v>
      </c>
      <c r="DO423" s="13">
        <v>119</v>
      </c>
      <c r="DP423" s="13">
        <v>3</v>
      </c>
      <c r="DQ423" s="13">
        <f t="shared" si="27"/>
        <v>114920</v>
      </c>
    </row>
    <row r="424" spans="90:121" ht="16.5" x14ac:dyDescent="0.2">
      <c r="CL424" s="34">
        <v>120</v>
      </c>
      <c r="CM424" s="34">
        <v>4</v>
      </c>
      <c r="CN424" s="13">
        <f>[2]卡牌消耗!DC124</f>
        <v>74500</v>
      </c>
      <c r="CO424" s="13">
        <f t="shared" si="26"/>
        <v>29800</v>
      </c>
      <c r="DO424" s="13">
        <v>120</v>
      </c>
      <c r="DP424" s="13">
        <v>3</v>
      </c>
      <c r="DQ424" s="13">
        <f t="shared" si="27"/>
        <v>117520</v>
      </c>
    </row>
    <row r="425" spans="90:121" ht="16.5" x14ac:dyDescent="0.2">
      <c r="CL425" s="34">
        <v>121</v>
      </c>
      <c r="CM425" s="34">
        <v>4</v>
      </c>
      <c r="CN425" s="13">
        <f>[2]卡牌消耗!DC125</f>
        <v>78250</v>
      </c>
      <c r="CO425" s="13">
        <f t="shared" si="26"/>
        <v>31300</v>
      </c>
      <c r="DO425" s="13">
        <v>121</v>
      </c>
      <c r="DP425" s="13">
        <v>3</v>
      </c>
      <c r="DQ425" s="13">
        <f t="shared" si="27"/>
        <v>120120</v>
      </c>
    </row>
    <row r="426" spans="90:121" ht="16.5" x14ac:dyDescent="0.2">
      <c r="CL426" s="34">
        <v>122</v>
      </c>
      <c r="CM426" s="34">
        <v>4</v>
      </c>
      <c r="CN426" s="13">
        <f>[2]卡牌消耗!DC126</f>
        <v>81950</v>
      </c>
      <c r="CO426" s="13">
        <f t="shared" si="26"/>
        <v>32780</v>
      </c>
      <c r="DO426" s="13">
        <v>122</v>
      </c>
      <c r="DP426" s="13">
        <v>3</v>
      </c>
      <c r="DQ426" s="13">
        <f t="shared" si="27"/>
        <v>122720</v>
      </c>
    </row>
    <row r="427" spans="90:121" ht="16.5" x14ac:dyDescent="0.2">
      <c r="CL427" s="34">
        <v>123</v>
      </c>
      <c r="CM427" s="34">
        <v>4</v>
      </c>
      <c r="CN427" s="13">
        <f>[2]卡牌消耗!DC127</f>
        <v>85700</v>
      </c>
      <c r="CO427" s="13">
        <f t="shared" si="26"/>
        <v>34280</v>
      </c>
      <c r="DO427" s="13">
        <v>123</v>
      </c>
      <c r="DP427" s="13">
        <v>3</v>
      </c>
      <c r="DQ427" s="13">
        <f t="shared" si="27"/>
        <v>125360</v>
      </c>
    </row>
    <row r="428" spans="90:121" ht="16.5" x14ac:dyDescent="0.2">
      <c r="CL428" s="34">
        <v>124</v>
      </c>
      <c r="CM428" s="34">
        <v>4</v>
      </c>
      <c r="CN428" s="13">
        <f>[2]卡牌消耗!DC128</f>
        <v>89450</v>
      </c>
      <c r="CO428" s="13">
        <f t="shared" si="26"/>
        <v>35780</v>
      </c>
      <c r="DO428" s="13">
        <v>124</v>
      </c>
      <c r="DP428" s="13">
        <v>3</v>
      </c>
      <c r="DQ428" s="13">
        <f t="shared" si="27"/>
        <v>127960</v>
      </c>
    </row>
    <row r="429" spans="90:121" ht="16.5" x14ac:dyDescent="0.2">
      <c r="CL429" s="34">
        <v>125</v>
      </c>
      <c r="CM429" s="34">
        <v>4</v>
      </c>
      <c r="CN429" s="13">
        <f>[2]卡牌消耗!DC129</f>
        <v>89700</v>
      </c>
      <c r="CO429" s="13">
        <f t="shared" si="26"/>
        <v>35880</v>
      </c>
      <c r="DO429" s="13">
        <v>125</v>
      </c>
      <c r="DP429" s="13">
        <v>3</v>
      </c>
      <c r="DQ429" s="13">
        <f t="shared" si="27"/>
        <v>130560</v>
      </c>
    </row>
    <row r="430" spans="90:121" ht="16.5" x14ac:dyDescent="0.2">
      <c r="CL430" s="34">
        <v>126</v>
      </c>
      <c r="CM430" s="34">
        <v>4</v>
      </c>
      <c r="CN430" s="13">
        <f>[2]卡牌消耗!DC130</f>
        <v>94200</v>
      </c>
      <c r="CO430" s="13">
        <f t="shared" si="26"/>
        <v>37680</v>
      </c>
      <c r="DO430" s="13">
        <v>126</v>
      </c>
      <c r="DP430" s="13">
        <v>3</v>
      </c>
      <c r="DQ430" s="13">
        <f t="shared" si="27"/>
        <v>133200</v>
      </c>
    </row>
    <row r="431" spans="90:121" ht="16.5" x14ac:dyDescent="0.2">
      <c r="CL431" s="34">
        <v>127</v>
      </c>
      <c r="CM431" s="34">
        <v>4</v>
      </c>
      <c r="CN431" s="13">
        <f>[2]卡牌消耗!DC131</f>
        <v>98700</v>
      </c>
      <c r="CO431" s="13">
        <f t="shared" si="26"/>
        <v>39480</v>
      </c>
      <c r="DO431" s="13">
        <v>127</v>
      </c>
      <c r="DP431" s="13">
        <v>3</v>
      </c>
      <c r="DQ431" s="13">
        <f t="shared" si="27"/>
        <v>135800</v>
      </c>
    </row>
    <row r="432" spans="90:121" ht="16.5" x14ac:dyDescent="0.2">
      <c r="CL432" s="34">
        <v>128</v>
      </c>
      <c r="CM432" s="34">
        <v>4</v>
      </c>
      <c r="CN432" s="13">
        <f>[2]卡牌消耗!DC132</f>
        <v>103150</v>
      </c>
      <c r="CO432" s="13">
        <f t="shared" si="26"/>
        <v>41260</v>
      </c>
      <c r="DO432" s="13">
        <v>128</v>
      </c>
      <c r="DP432" s="13">
        <v>3</v>
      </c>
      <c r="DQ432" s="13">
        <f t="shared" si="27"/>
        <v>138400</v>
      </c>
    </row>
    <row r="433" spans="90:121" ht="16.5" x14ac:dyDescent="0.2">
      <c r="CL433" s="34">
        <v>129</v>
      </c>
      <c r="CM433" s="34">
        <v>4</v>
      </c>
      <c r="CN433" s="13">
        <f>[2]卡牌消耗!DC133</f>
        <v>107650</v>
      </c>
      <c r="CO433" s="13">
        <f t="shared" si="26"/>
        <v>43060</v>
      </c>
      <c r="DO433" s="13">
        <v>129</v>
      </c>
      <c r="DP433" s="13">
        <v>3</v>
      </c>
      <c r="DQ433" s="13">
        <f t="shared" si="27"/>
        <v>141000</v>
      </c>
    </row>
    <row r="434" spans="90:121" ht="16.5" x14ac:dyDescent="0.2">
      <c r="CL434" s="34">
        <v>130</v>
      </c>
      <c r="CM434" s="34">
        <v>4</v>
      </c>
      <c r="CN434" s="13">
        <f>[2]卡牌消耗!DC134</f>
        <v>110800</v>
      </c>
      <c r="CO434" s="13">
        <f t="shared" si="26"/>
        <v>44320</v>
      </c>
      <c r="DO434" s="13">
        <v>130</v>
      </c>
      <c r="DP434" s="13">
        <v>3</v>
      </c>
      <c r="DQ434" s="13">
        <f t="shared" si="27"/>
        <v>143640</v>
      </c>
    </row>
    <row r="435" spans="90:121" ht="16.5" x14ac:dyDescent="0.2">
      <c r="CL435" s="34">
        <v>131</v>
      </c>
      <c r="CM435" s="34">
        <v>4</v>
      </c>
      <c r="CN435" s="13">
        <f>[2]卡牌消耗!DC135</f>
        <v>116350</v>
      </c>
      <c r="CO435" s="13">
        <f t="shared" si="26"/>
        <v>46540</v>
      </c>
      <c r="DO435" s="13">
        <v>131</v>
      </c>
      <c r="DP435" s="13">
        <v>3</v>
      </c>
      <c r="DQ435" s="13">
        <f t="shared" si="27"/>
        <v>146240</v>
      </c>
    </row>
    <row r="436" spans="90:121" ht="16.5" x14ac:dyDescent="0.2">
      <c r="CL436" s="34">
        <v>132</v>
      </c>
      <c r="CM436" s="34">
        <v>4</v>
      </c>
      <c r="CN436" s="13">
        <f>[2]卡牌消耗!DC136</f>
        <v>121900</v>
      </c>
      <c r="CO436" s="13">
        <f t="shared" si="26"/>
        <v>48760</v>
      </c>
      <c r="DO436" s="13">
        <v>132</v>
      </c>
      <c r="DP436" s="13">
        <v>3</v>
      </c>
      <c r="DQ436" s="13">
        <f t="shared" si="27"/>
        <v>148840</v>
      </c>
    </row>
    <row r="437" spans="90:121" ht="16.5" x14ac:dyDescent="0.2">
      <c r="CL437" s="34">
        <v>133</v>
      </c>
      <c r="CM437" s="34">
        <v>4</v>
      </c>
      <c r="CN437" s="13">
        <f>[2]卡牌消耗!DC137</f>
        <v>127450</v>
      </c>
      <c r="CO437" s="13">
        <f t="shared" si="26"/>
        <v>50980</v>
      </c>
      <c r="DO437" s="13">
        <v>133</v>
      </c>
      <c r="DP437" s="13">
        <v>3</v>
      </c>
      <c r="DQ437" s="13">
        <f t="shared" si="27"/>
        <v>151480</v>
      </c>
    </row>
    <row r="438" spans="90:121" ht="16.5" x14ac:dyDescent="0.2">
      <c r="CL438" s="34">
        <v>134</v>
      </c>
      <c r="CM438" s="34">
        <v>4</v>
      </c>
      <c r="CN438" s="13">
        <f>[2]卡牌消耗!DC138</f>
        <v>133000</v>
      </c>
      <c r="CO438" s="13">
        <f t="shared" si="26"/>
        <v>53200</v>
      </c>
      <c r="DO438" s="13">
        <v>134</v>
      </c>
      <c r="DP438" s="13">
        <v>3</v>
      </c>
      <c r="DQ438" s="13">
        <f t="shared" si="27"/>
        <v>154080</v>
      </c>
    </row>
    <row r="439" spans="90:121" ht="16.5" x14ac:dyDescent="0.2">
      <c r="CL439" s="34">
        <v>135</v>
      </c>
      <c r="CM439" s="34">
        <v>4</v>
      </c>
      <c r="CN439" s="13">
        <f>[2]卡牌消耗!DC139</f>
        <v>139050</v>
      </c>
      <c r="CO439" s="13">
        <f t="shared" si="26"/>
        <v>55620</v>
      </c>
      <c r="DO439" s="13">
        <v>135</v>
      </c>
      <c r="DP439" s="13">
        <v>3</v>
      </c>
      <c r="DQ439" s="13">
        <f t="shared" si="27"/>
        <v>156680</v>
      </c>
    </row>
    <row r="440" spans="90:121" ht="16.5" x14ac:dyDescent="0.2">
      <c r="CL440" s="34">
        <v>136</v>
      </c>
      <c r="CM440" s="34">
        <v>4</v>
      </c>
      <c r="CN440" s="13">
        <f>[2]卡牌消耗!DC140</f>
        <v>146000</v>
      </c>
      <c r="CO440" s="13">
        <f t="shared" si="26"/>
        <v>58400</v>
      </c>
      <c r="DO440" s="13">
        <v>136</v>
      </c>
      <c r="DP440" s="13">
        <v>3</v>
      </c>
      <c r="DQ440" s="13">
        <f t="shared" si="27"/>
        <v>759800</v>
      </c>
    </row>
    <row r="441" spans="90:121" ht="16.5" x14ac:dyDescent="0.2">
      <c r="CL441" s="34">
        <v>137</v>
      </c>
      <c r="CM441" s="34">
        <v>4</v>
      </c>
      <c r="CN441" s="13">
        <f>[2]卡牌消耗!DC141</f>
        <v>152950</v>
      </c>
      <c r="CO441" s="13">
        <f t="shared" si="26"/>
        <v>61180</v>
      </c>
      <c r="DO441" s="13">
        <v>137</v>
      </c>
      <c r="DP441" s="13">
        <v>3</v>
      </c>
      <c r="DQ441" s="13">
        <f t="shared" si="27"/>
        <v>832160</v>
      </c>
    </row>
    <row r="442" spans="90:121" ht="16.5" x14ac:dyDescent="0.2">
      <c r="CL442" s="34">
        <v>138</v>
      </c>
      <c r="CM442" s="34">
        <v>4</v>
      </c>
      <c r="CN442" s="13">
        <f>[2]卡牌消耗!DC142</f>
        <v>159900</v>
      </c>
      <c r="CO442" s="13">
        <f t="shared" si="26"/>
        <v>63960</v>
      </c>
      <c r="DO442" s="13">
        <v>138</v>
      </c>
      <c r="DP442" s="13">
        <v>3</v>
      </c>
      <c r="DQ442" s="13">
        <f t="shared" si="27"/>
        <v>904520</v>
      </c>
    </row>
    <row r="443" spans="90:121" ht="16.5" x14ac:dyDescent="0.2">
      <c r="CL443" s="34">
        <v>139</v>
      </c>
      <c r="CM443" s="34">
        <v>4</v>
      </c>
      <c r="CN443" s="13">
        <f>[2]卡牌消耗!DC143</f>
        <v>166850</v>
      </c>
      <c r="CO443" s="13">
        <f t="shared" si="26"/>
        <v>66740</v>
      </c>
      <c r="DO443" s="13">
        <v>139</v>
      </c>
      <c r="DP443" s="13">
        <v>3</v>
      </c>
      <c r="DQ443" s="13">
        <f t="shared" si="27"/>
        <v>976880</v>
      </c>
    </row>
    <row r="444" spans="90:121" ht="16.5" x14ac:dyDescent="0.2">
      <c r="CL444" s="34">
        <v>140</v>
      </c>
      <c r="CM444" s="34">
        <v>4</v>
      </c>
      <c r="CN444" s="13">
        <f>[2]卡牌消耗!DC144</f>
        <v>175300</v>
      </c>
      <c r="CO444" s="13">
        <f t="shared" si="26"/>
        <v>70120</v>
      </c>
      <c r="DO444" s="13">
        <v>140</v>
      </c>
      <c r="DP444" s="13">
        <v>3</v>
      </c>
      <c r="DQ444" s="13">
        <f t="shared" si="27"/>
        <v>1049240</v>
      </c>
    </row>
    <row r="445" spans="90:121" ht="16.5" x14ac:dyDescent="0.2">
      <c r="CL445" s="34">
        <v>141</v>
      </c>
      <c r="CM445" s="34">
        <v>4</v>
      </c>
      <c r="CN445" s="13">
        <f>[2]卡牌消耗!DC145</f>
        <v>184050</v>
      </c>
      <c r="CO445" s="13">
        <f t="shared" si="26"/>
        <v>73620</v>
      </c>
      <c r="DO445" s="13">
        <v>141</v>
      </c>
      <c r="DP445" s="13">
        <v>3</v>
      </c>
      <c r="DQ445" s="13">
        <f t="shared" si="27"/>
        <v>1121600</v>
      </c>
    </row>
    <row r="446" spans="90:121" ht="16.5" x14ac:dyDescent="0.2">
      <c r="CL446" s="34">
        <v>142</v>
      </c>
      <c r="CM446" s="34">
        <v>4</v>
      </c>
      <c r="CN446" s="13">
        <f>[2]卡牌消耗!DC146</f>
        <v>192800</v>
      </c>
      <c r="CO446" s="13">
        <f t="shared" si="26"/>
        <v>77120</v>
      </c>
      <c r="DO446" s="13">
        <v>142</v>
      </c>
      <c r="DP446" s="13">
        <v>3</v>
      </c>
      <c r="DQ446" s="13">
        <f t="shared" si="27"/>
        <v>1193960</v>
      </c>
    </row>
    <row r="447" spans="90:121" ht="16.5" x14ac:dyDescent="0.2">
      <c r="CL447" s="34">
        <v>143</v>
      </c>
      <c r="CM447" s="34">
        <v>4</v>
      </c>
      <c r="CN447" s="13">
        <f>[2]卡牌消耗!DC147</f>
        <v>201600</v>
      </c>
      <c r="CO447" s="13">
        <f t="shared" si="26"/>
        <v>80640</v>
      </c>
      <c r="DO447" s="13">
        <v>143</v>
      </c>
      <c r="DP447" s="13">
        <v>3</v>
      </c>
      <c r="DQ447" s="13">
        <f t="shared" si="27"/>
        <v>1266320</v>
      </c>
    </row>
    <row r="448" spans="90:121" ht="16.5" x14ac:dyDescent="0.2">
      <c r="CL448" s="34">
        <v>144</v>
      </c>
      <c r="CM448" s="34">
        <v>4</v>
      </c>
      <c r="CN448" s="13">
        <f>[2]卡牌消耗!DC148</f>
        <v>210350</v>
      </c>
      <c r="CO448" s="13">
        <f t="shared" si="26"/>
        <v>84140</v>
      </c>
      <c r="DO448" s="13">
        <v>144</v>
      </c>
      <c r="DP448" s="13">
        <v>3</v>
      </c>
      <c r="DQ448" s="13">
        <f t="shared" si="27"/>
        <v>1338680</v>
      </c>
    </row>
    <row r="449" spans="90:121" ht="16.5" x14ac:dyDescent="0.2">
      <c r="CL449" s="34">
        <v>145</v>
      </c>
      <c r="CM449" s="34">
        <v>4</v>
      </c>
      <c r="CN449" s="13">
        <f>[2]卡牌消耗!DC149</f>
        <v>209700</v>
      </c>
      <c r="CO449" s="13">
        <f t="shared" si="26"/>
        <v>83880</v>
      </c>
      <c r="DO449" s="13">
        <v>145</v>
      </c>
      <c r="DP449" s="13">
        <v>3</v>
      </c>
      <c r="DQ449" s="13">
        <f t="shared" si="27"/>
        <v>1411040</v>
      </c>
    </row>
    <row r="450" spans="90:121" ht="16.5" x14ac:dyDescent="0.2">
      <c r="CL450" s="34">
        <v>146</v>
      </c>
      <c r="CM450" s="34">
        <v>4</v>
      </c>
      <c r="CN450" s="13">
        <f>[2]卡牌消耗!DC150</f>
        <v>220200</v>
      </c>
      <c r="CO450" s="13">
        <f t="shared" si="26"/>
        <v>88080</v>
      </c>
      <c r="DO450" s="13">
        <v>146</v>
      </c>
      <c r="DP450" s="13">
        <v>3</v>
      </c>
      <c r="DQ450" s="13">
        <f t="shared" si="27"/>
        <v>1483400</v>
      </c>
    </row>
    <row r="451" spans="90:121" ht="16.5" x14ac:dyDescent="0.2">
      <c r="CL451" s="34">
        <v>147</v>
      </c>
      <c r="CM451" s="34">
        <v>4</v>
      </c>
      <c r="CN451" s="13">
        <f>[2]卡牌消耗!DC151</f>
        <v>230700</v>
      </c>
      <c r="CO451" s="13">
        <f t="shared" si="26"/>
        <v>92280</v>
      </c>
      <c r="DO451" s="13">
        <v>147</v>
      </c>
      <c r="DP451" s="13">
        <v>3</v>
      </c>
      <c r="DQ451" s="13">
        <f t="shared" si="27"/>
        <v>1555760</v>
      </c>
    </row>
    <row r="452" spans="90:121" ht="16.5" x14ac:dyDescent="0.2">
      <c r="CL452" s="34">
        <v>148</v>
      </c>
      <c r="CM452" s="34">
        <v>4</v>
      </c>
      <c r="CN452" s="13">
        <f>[2]卡牌消耗!DC152</f>
        <v>241150</v>
      </c>
      <c r="CO452" s="13">
        <f t="shared" si="26"/>
        <v>96460</v>
      </c>
      <c r="DO452" s="13">
        <v>148</v>
      </c>
      <c r="DP452" s="13">
        <v>3</v>
      </c>
      <c r="DQ452" s="13">
        <f t="shared" si="27"/>
        <v>1628120</v>
      </c>
    </row>
    <row r="453" spans="90:121" ht="16.5" x14ac:dyDescent="0.2">
      <c r="CL453" s="34">
        <v>149</v>
      </c>
      <c r="CM453" s="34">
        <v>4</v>
      </c>
      <c r="CN453" s="13">
        <f>[2]卡牌消耗!DC153</f>
        <v>251650</v>
      </c>
      <c r="CO453" s="13">
        <f t="shared" si="26"/>
        <v>100660</v>
      </c>
      <c r="DO453" s="13">
        <v>149</v>
      </c>
      <c r="DP453" s="13">
        <v>3</v>
      </c>
      <c r="DQ453" s="13">
        <f t="shared" si="27"/>
        <v>1700480</v>
      </c>
    </row>
    <row r="454" spans="90:121" ht="16.5" x14ac:dyDescent="0.2">
      <c r="CL454" s="34">
        <v>150</v>
      </c>
      <c r="CM454" s="34">
        <v>4</v>
      </c>
      <c r="CN454" s="13">
        <f>[2]卡牌消耗!DC154</f>
        <v>419450</v>
      </c>
      <c r="CO454" s="13">
        <f t="shared" ref="CO454:CO517" si="28">CN454/2.5</f>
        <v>167780</v>
      </c>
      <c r="DO454" s="13">
        <v>150</v>
      </c>
      <c r="DP454" s="13">
        <v>3</v>
      </c>
      <c r="DQ454" s="13">
        <f t="shared" ref="DQ454:DQ517" si="29">INDEX($DI$5:$DL$154,DO454,MIN(DP454,4))</f>
        <v>1772840</v>
      </c>
    </row>
    <row r="455" spans="90:121" ht="16.5" x14ac:dyDescent="0.2">
      <c r="CL455" s="34">
        <v>1</v>
      </c>
      <c r="CM455" s="34">
        <v>5</v>
      </c>
      <c r="CN455" s="13">
        <f>[2]卡牌消耗!DD5</f>
        <v>450</v>
      </c>
      <c r="CO455" s="13">
        <f t="shared" si="28"/>
        <v>180</v>
      </c>
      <c r="DO455" s="13">
        <v>1</v>
      </c>
      <c r="DP455" s="13">
        <v>4</v>
      </c>
      <c r="DQ455" s="13">
        <f t="shared" si="29"/>
        <v>1160</v>
      </c>
    </row>
    <row r="456" spans="90:121" ht="16.5" x14ac:dyDescent="0.2">
      <c r="CL456" s="34">
        <v>2</v>
      </c>
      <c r="CM456" s="34">
        <v>5</v>
      </c>
      <c r="CN456" s="13">
        <f>[2]卡牌消耗!DD6</f>
        <v>600</v>
      </c>
      <c r="CO456" s="13">
        <f t="shared" si="28"/>
        <v>240</v>
      </c>
      <c r="DO456" s="13">
        <v>2</v>
      </c>
      <c r="DP456" s="13">
        <v>4</v>
      </c>
      <c r="DQ456" s="13">
        <f t="shared" si="29"/>
        <v>1200</v>
      </c>
    </row>
    <row r="457" spans="90:121" ht="16.5" x14ac:dyDescent="0.2">
      <c r="CL457" s="34">
        <v>3</v>
      </c>
      <c r="CM457" s="34">
        <v>5</v>
      </c>
      <c r="CN457" s="13">
        <f>[2]卡牌消耗!DD7</f>
        <v>650</v>
      </c>
      <c r="CO457" s="13">
        <f t="shared" si="28"/>
        <v>260</v>
      </c>
      <c r="DO457" s="13">
        <v>3</v>
      </c>
      <c r="DP457" s="13">
        <v>4</v>
      </c>
      <c r="DQ457" s="13">
        <f t="shared" si="29"/>
        <v>1280</v>
      </c>
    </row>
    <row r="458" spans="90:121" ht="16.5" x14ac:dyDescent="0.2">
      <c r="CL458" s="34">
        <v>4</v>
      </c>
      <c r="CM458" s="34">
        <v>5</v>
      </c>
      <c r="CN458" s="13">
        <f>[2]卡牌消耗!DD8</f>
        <v>750</v>
      </c>
      <c r="CO458" s="13">
        <f t="shared" si="28"/>
        <v>300</v>
      </c>
      <c r="DO458" s="13">
        <v>4</v>
      </c>
      <c r="DP458" s="13">
        <v>4</v>
      </c>
      <c r="DQ458" s="13">
        <f t="shared" si="29"/>
        <v>1320</v>
      </c>
    </row>
    <row r="459" spans="90:121" ht="16.5" x14ac:dyDescent="0.2">
      <c r="CL459" s="34">
        <v>5</v>
      </c>
      <c r="CM459" s="34">
        <v>5</v>
      </c>
      <c r="CN459" s="13">
        <f>[2]卡牌消耗!DD9</f>
        <v>900</v>
      </c>
      <c r="CO459" s="13">
        <f t="shared" si="28"/>
        <v>360</v>
      </c>
      <c r="DO459" s="13">
        <v>5</v>
      </c>
      <c r="DP459" s="13">
        <v>4</v>
      </c>
      <c r="DQ459" s="13">
        <f t="shared" si="29"/>
        <v>1400</v>
      </c>
    </row>
    <row r="460" spans="90:121" ht="16.5" x14ac:dyDescent="0.2">
      <c r="CL460" s="34">
        <v>6</v>
      </c>
      <c r="CM460" s="34">
        <v>5</v>
      </c>
      <c r="CN460" s="13">
        <f>[2]卡牌消耗!DD10</f>
        <v>950</v>
      </c>
      <c r="CO460" s="13">
        <f t="shared" si="28"/>
        <v>380</v>
      </c>
      <c r="DO460" s="13">
        <v>6</v>
      </c>
      <c r="DP460" s="13">
        <v>4</v>
      </c>
      <c r="DQ460" s="13">
        <f t="shared" si="29"/>
        <v>1440</v>
      </c>
    </row>
    <row r="461" spans="90:121" ht="16.5" x14ac:dyDescent="0.2">
      <c r="CL461" s="34">
        <v>7</v>
      </c>
      <c r="CM461" s="34">
        <v>5</v>
      </c>
      <c r="CN461" s="13">
        <f>[2]卡牌消耗!DD11</f>
        <v>1050</v>
      </c>
      <c r="CO461" s="13">
        <f t="shared" si="28"/>
        <v>420</v>
      </c>
      <c r="DO461" s="13">
        <v>7</v>
      </c>
      <c r="DP461" s="13">
        <v>4</v>
      </c>
      <c r="DQ461" s="13">
        <f t="shared" si="29"/>
        <v>1480</v>
      </c>
    </row>
    <row r="462" spans="90:121" ht="16.5" x14ac:dyDescent="0.2">
      <c r="CL462" s="34">
        <v>8</v>
      </c>
      <c r="CM462" s="34">
        <v>5</v>
      </c>
      <c r="CN462" s="13">
        <f>[2]卡牌消耗!DD12</f>
        <v>1100</v>
      </c>
      <c r="CO462" s="13">
        <f t="shared" si="28"/>
        <v>440</v>
      </c>
      <c r="DO462" s="13">
        <v>8</v>
      </c>
      <c r="DP462" s="13">
        <v>4</v>
      </c>
      <c r="DQ462" s="13">
        <f t="shared" si="29"/>
        <v>1560</v>
      </c>
    </row>
    <row r="463" spans="90:121" ht="16.5" x14ac:dyDescent="0.2">
      <c r="CL463" s="34">
        <v>9</v>
      </c>
      <c r="CM463" s="34">
        <v>5</v>
      </c>
      <c r="CN463" s="13">
        <f>[2]卡牌消耗!DD13</f>
        <v>1150</v>
      </c>
      <c r="CO463" s="13">
        <f t="shared" si="28"/>
        <v>460</v>
      </c>
      <c r="DO463" s="13">
        <v>9</v>
      </c>
      <c r="DP463" s="13">
        <v>4</v>
      </c>
      <c r="DQ463" s="13">
        <f t="shared" si="29"/>
        <v>1600</v>
      </c>
    </row>
    <row r="464" spans="90:121" ht="16.5" x14ac:dyDescent="0.2">
      <c r="CL464" s="34">
        <v>10</v>
      </c>
      <c r="CM464" s="34">
        <v>5</v>
      </c>
      <c r="CN464" s="13">
        <f>[2]卡牌消耗!DD14</f>
        <v>1200</v>
      </c>
      <c r="CO464" s="13">
        <f t="shared" si="28"/>
        <v>480</v>
      </c>
      <c r="DO464" s="13">
        <v>10</v>
      </c>
      <c r="DP464" s="13">
        <v>4</v>
      </c>
      <c r="DQ464" s="13">
        <f t="shared" si="29"/>
        <v>1640</v>
      </c>
    </row>
    <row r="465" spans="90:121" ht="16.5" x14ac:dyDescent="0.2">
      <c r="CL465" s="34">
        <v>11</v>
      </c>
      <c r="CM465" s="34">
        <v>5</v>
      </c>
      <c r="CN465" s="13">
        <f>[2]卡牌消耗!DD15</f>
        <v>1250</v>
      </c>
      <c r="CO465" s="13">
        <f t="shared" si="28"/>
        <v>500</v>
      </c>
      <c r="DO465" s="13">
        <v>11</v>
      </c>
      <c r="DP465" s="13">
        <v>4</v>
      </c>
      <c r="DQ465" s="13">
        <f t="shared" si="29"/>
        <v>1720</v>
      </c>
    </row>
    <row r="466" spans="90:121" ht="16.5" x14ac:dyDescent="0.2">
      <c r="CL466" s="34">
        <v>12</v>
      </c>
      <c r="CM466" s="34">
        <v>5</v>
      </c>
      <c r="CN466" s="13">
        <f>[2]卡牌消耗!DD16</f>
        <v>1350</v>
      </c>
      <c r="CO466" s="13">
        <f t="shared" si="28"/>
        <v>540</v>
      </c>
      <c r="DO466" s="13">
        <v>12</v>
      </c>
      <c r="DP466" s="13">
        <v>4</v>
      </c>
      <c r="DQ466" s="13">
        <f t="shared" si="29"/>
        <v>1760</v>
      </c>
    </row>
    <row r="467" spans="90:121" ht="16.5" x14ac:dyDescent="0.2">
      <c r="CL467" s="34">
        <v>13</v>
      </c>
      <c r="CM467" s="34">
        <v>5</v>
      </c>
      <c r="CN467" s="13">
        <f>[2]卡牌消耗!DD17</f>
        <v>1400</v>
      </c>
      <c r="CO467" s="13">
        <f t="shared" si="28"/>
        <v>560</v>
      </c>
      <c r="DO467" s="13">
        <v>13</v>
      </c>
      <c r="DP467" s="13">
        <v>4</v>
      </c>
      <c r="DQ467" s="13">
        <f t="shared" si="29"/>
        <v>1800</v>
      </c>
    </row>
    <row r="468" spans="90:121" ht="16.5" x14ac:dyDescent="0.2">
      <c r="CL468" s="34">
        <v>14</v>
      </c>
      <c r="CM468" s="34">
        <v>5</v>
      </c>
      <c r="CN468" s="13">
        <f>[2]卡牌消耗!DD18</f>
        <v>1450</v>
      </c>
      <c r="CO468" s="13">
        <f t="shared" si="28"/>
        <v>580</v>
      </c>
      <c r="DO468" s="13">
        <v>14</v>
      </c>
      <c r="DP468" s="13">
        <v>4</v>
      </c>
      <c r="DQ468" s="13">
        <f t="shared" si="29"/>
        <v>1880</v>
      </c>
    </row>
    <row r="469" spans="90:121" ht="16.5" x14ac:dyDescent="0.2">
      <c r="CL469" s="34">
        <v>15</v>
      </c>
      <c r="CM469" s="34">
        <v>5</v>
      </c>
      <c r="CN469" s="13">
        <f>[2]卡牌消耗!DD19</f>
        <v>2400</v>
      </c>
      <c r="CO469" s="13">
        <f t="shared" si="28"/>
        <v>960</v>
      </c>
      <c r="DO469" s="13">
        <v>15</v>
      </c>
      <c r="DP469" s="13">
        <v>4</v>
      </c>
      <c r="DQ469" s="13">
        <f t="shared" si="29"/>
        <v>1920</v>
      </c>
    </row>
    <row r="470" spans="90:121" ht="16.5" x14ac:dyDescent="0.2">
      <c r="CL470" s="34">
        <v>16</v>
      </c>
      <c r="CM470" s="34">
        <v>5</v>
      </c>
      <c r="CN470" s="13">
        <f>[2]卡牌消耗!DD20</f>
        <v>2750</v>
      </c>
      <c r="CO470" s="13">
        <f t="shared" si="28"/>
        <v>1100</v>
      </c>
      <c r="DO470" s="13">
        <v>16</v>
      </c>
      <c r="DP470" s="13">
        <v>4</v>
      </c>
      <c r="DQ470" s="13">
        <f t="shared" si="29"/>
        <v>1960</v>
      </c>
    </row>
    <row r="471" spans="90:121" ht="16.5" x14ac:dyDescent="0.2">
      <c r="CL471" s="34">
        <v>17</v>
      </c>
      <c r="CM471" s="34">
        <v>5</v>
      </c>
      <c r="CN471" s="13">
        <f>[2]卡牌消耗!DD21</f>
        <v>3050</v>
      </c>
      <c r="CO471" s="13">
        <f t="shared" si="28"/>
        <v>1220</v>
      </c>
      <c r="DO471" s="13">
        <v>17</v>
      </c>
      <c r="DP471" s="13">
        <v>4</v>
      </c>
      <c r="DQ471" s="13">
        <f t="shared" si="29"/>
        <v>2040</v>
      </c>
    </row>
    <row r="472" spans="90:121" ht="16.5" x14ac:dyDescent="0.2">
      <c r="CL472" s="34">
        <v>18</v>
      </c>
      <c r="CM472" s="34">
        <v>5</v>
      </c>
      <c r="CN472" s="13">
        <f>[2]卡牌消耗!DD22</f>
        <v>3350</v>
      </c>
      <c r="CO472" s="13">
        <f t="shared" si="28"/>
        <v>1340</v>
      </c>
      <c r="DO472" s="13">
        <v>18</v>
      </c>
      <c r="DP472" s="13">
        <v>4</v>
      </c>
      <c r="DQ472" s="13">
        <f t="shared" si="29"/>
        <v>2080</v>
      </c>
    </row>
    <row r="473" spans="90:121" ht="16.5" x14ac:dyDescent="0.2">
      <c r="CL473" s="34">
        <v>19</v>
      </c>
      <c r="CM473" s="34">
        <v>5</v>
      </c>
      <c r="CN473" s="13">
        <f>[2]卡牌消耗!DD23</f>
        <v>3650</v>
      </c>
      <c r="CO473" s="13">
        <f t="shared" si="28"/>
        <v>1460</v>
      </c>
      <c r="DO473" s="13">
        <v>19</v>
      </c>
      <c r="DP473" s="13">
        <v>4</v>
      </c>
      <c r="DQ473" s="13">
        <f t="shared" si="29"/>
        <v>2160</v>
      </c>
    </row>
    <row r="474" spans="90:121" ht="16.5" x14ac:dyDescent="0.2">
      <c r="CL474" s="34">
        <v>20</v>
      </c>
      <c r="CM474" s="34">
        <v>5</v>
      </c>
      <c r="CN474" s="13">
        <f>[2]卡牌消耗!DD24</f>
        <v>3950</v>
      </c>
      <c r="CO474" s="13">
        <f t="shared" si="28"/>
        <v>1580</v>
      </c>
      <c r="DO474" s="13">
        <v>20</v>
      </c>
      <c r="DP474" s="13">
        <v>4</v>
      </c>
      <c r="DQ474" s="13">
        <f t="shared" si="29"/>
        <v>2200</v>
      </c>
    </row>
    <row r="475" spans="90:121" ht="16.5" x14ac:dyDescent="0.2">
      <c r="CL475" s="34">
        <v>21</v>
      </c>
      <c r="CM475" s="34">
        <v>5</v>
      </c>
      <c r="CN475" s="13">
        <f>[2]卡牌消耗!DD25</f>
        <v>4250</v>
      </c>
      <c r="CO475" s="13">
        <f t="shared" si="28"/>
        <v>1700</v>
      </c>
      <c r="DO475" s="13">
        <v>21</v>
      </c>
      <c r="DP475" s="13">
        <v>4</v>
      </c>
      <c r="DQ475" s="13">
        <f t="shared" si="29"/>
        <v>2240</v>
      </c>
    </row>
    <row r="476" spans="90:121" ht="16.5" x14ac:dyDescent="0.2">
      <c r="CL476" s="34">
        <v>22</v>
      </c>
      <c r="CM476" s="34">
        <v>5</v>
      </c>
      <c r="CN476" s="13">
        <f>[2]卡牌消耗!DD26</f>
        <v>4550</v>
      </c>
      <c r="CO476" s="13">
        <f t="shared" si="28"/>
        <v>1820</v>
      </c>
      <c r="DO476" s="13">
        <v>22</v>
      </c>
      <c r="DP476" s="13">
        <v>4</v>
      </c>
      <c r="DQ476" s="13">
        <f t="shared" si="29"/>
        <v>2320</v>
      </c>
    </row>
    <row r="477" spans="90:121" ht="16.5" x14ac:dyDescent="0.2">
      <c r="CL477" s="34">
        <v>23</v>
      </c>
      <c r="CM477" s="34">
        <v>5</v>
      </c>
      <c r="CN477" s="13">
        <f>[2]卡牌消耗!DD27</f>
        <v>4850</v>
      </c>
      <c r="CO477" s="13">
        <f t="shared" si="28"/>
        <v>1940</v>
      </c>
      <c r="DO477" s="13">
        <v>23</v>
      </c>
      <c r="DP477" s="13">
        <v>4</v>
      </c>
      <c r="DQ477" s="13">
        <f t="shared" si="29"/>
        <v>2360</v>
      </c>
    </row>
    <row r="478" spans="90:121" ht="16.5" x14ac:dyDescent="0.2">
      <c r="CL478" s="34">
        <v>24</v>
      </c>
      <c r="CM478" s="34">
        <v>5</v>
      </c>
      <c r="CN478" s="13">
        <f>[2]卡牌消耗!DD28</f>
        <v>5200</v>
      </c>
      <c r="CO478" s="13">
        <f t="shared" si="28"/>
        <v>2080</v>
      </c>
      <c r="DO478" s="13">
        <v>24</v>
      </c>
      <c r="DP478" s="13">
        <v>4</v>
      </c>
      <c r="DQ478" s="13">
        <f t="shared" si="29"/>
        <v>2400</v>
      </c>
    </row>
    <row r="479" spans="90:121" ht="16.5" x14ac:dyDescent="0.2">
      <c r="CL479" s="34">
        <v>25</v>
      </c>
      <c r="CM479" s="34">
        <v>5</v>
      </c>
      <c r="CN479" s="13">
        <f>[2]卡牌消耗!DD29</f>
        <v>8750</v>
      </c>
      <c r="CO479" s="13">
        <f t="shared" si="28"/>
        <v>3500</v>
      </c>
      <c r="DO479" s="13">
        <v>25</v>
      </c>
      <c r="DP479" s="13">
        <v>4</v>
      </c>
      <c r="DQ479" s="13">
        <f t="shared" si="29"/>
        <v>2440</v>
      </c>
    </row>
    <row r="480" spans="90:121" ht="16.5" x14ac:dyDescent="0.2">
      <c r="CL480" s="34">
        <v>26</v>
      </c>
      <c r="CM480" s="34">
        <v>5</v>
      </c>
      <c r="CN480" s="13">
        <f>[2]卡牌消耗!DD30</f>
        <v>9150</v>
      </c>
      <c r="CO480" s="13">
        <f t="shared" si="28"/>
        <v>3660</v>
      </c>
      <c r="DO480" s="13">
        <v>26</v>
      </c>
      <c r="DP480" s="13">
        <v>4</v>
      </c>
      <c r="DQ480" s="13">
        <f t="shared" si="29"/>
        <v>2520</v>
      </c>
    </row>
    <row r="481" spans="90:121" ht="16.5" x14ac:dyDescent="0.2">
      <c r="CL481" s="34">
        <v>27</v>
      </c>
      <c r="CM481" s="34">
        <v>5</v>
      </c>
      <c r="CN481" s="13">
        <f>[2]卡牌消耗!DD31</f>
        <v>9600</v>
      </c>
      <c r="CO481" s="13">
        <f t="shared" si="28"/>
        <v>3840</v>
      </c>
      <c r="DO481" s="13">
        <v>27</v>
      </c>
      <c r="DP481" s="13">
        <v>4</v>
      </c>
      <c r="DQ481" s="13">
        <f t="shared" si="29"/>
        <v>2560</v>
      </c>
    </row>
    <row r="482" spans="90:121" ht="16.5" x14ac:dyDescent="0.2">
      <c r="CL482" s="34">
        <v>28</v>
      </c>
      <c r="CM482" s="34">
        <v>5</v>
      </c>
      <c r="CN482" s="13">
        <f>[2]卡牌消耗!DD32</f>
        <v>10050</v>
      </c>
      <c r="CO482" s="13">
        <f t="shared" si="28"/>
        <v>4020</v>
      </c>
      <c r="DO482" s="13">
        <v>28</v>
      </c>
      <c r="DP482" s="13">
        <v>4</v>
      </c>
      <c r="DQ482" s="13">
        <f t="shared" si="29"/>
        <v>2640</v>
      </c>
    </row>
    <row r="483" spans="90:121" ht="16.5" x14ac:dyDescent="0.2">
      <c r="CL483" s="34">
        <v>29</v>
      </c>
      <c r="CM483" s="34">
        <v>5</v>
      </c>
      <c r="CN483" s="13">
        <f>[2]卡牌消耗!DD33</f>
        <v>10500</v>
      </c>
      <c r="CO483" s="13">
        <f t="shared" si="28"/>
        <v>4200</v>
      </c>
      <c r="DO483" s="13">
        <v>29</v>
      </c>
      <c r="DP483" s="13">
        <v>4</v>
      </c>
      <c r="DQ483" s="13">
        <f t="shared" si="29"/>
        <v>2680</v>
      </c>
    </row>
    <row r="484" spans="90:121" ht="16.5" x14ac:dyDescent="0.2">
      <c r="CL484" s="34">
        <v>30</v>
      </c>
      <c r="CM484" s="34">
        <v>5</v>
      </c>
      <c r="CN484" s="13">
        <f>[2]卡牌消耗!DD34</f>
        <v>11100</v>
      </c>
      <c r="CO484" s="13">
        <f t="shared" si="28"/>
        <v>4440</v>
      </c>
      <c r="DO484" s="13">
        <v>30</v>
      </c>
      <c r="DP484" s="13">
        <v>4</v>
      </c>
      <c r="DQ484" s="13">
        <f t="shared" si="29"/>
        <v>2720</v>
      </c>
    </row>
    <row r="485" spans="90:121" ht="16.5" x14ac:dyDescent="0.2">
      <c r="CL485" s="34">
        <v>31</v>
      </c>
      <c r="CM485" s="34">
        <v>5</v>
      </c>
      <c r="CN485" s="13">
        <f>[2]卡牌消耗!DD35</f>
        <v>11650</v>
      </c>
      <c r="CO485" s="13">
        <f t="shared" si="28"/>
        <v>4660</v>
      </c>
      <c r="DO485" s="13">
        <v>31</v>
      </c>
      <c r="DP485" s="13">
        <v>4</v>
      </c>
      <c r="DQ485" s="13">
        <f t="shared" si="29"/>
        <v>5320</v>
      </c>
    </row>
    <row r="486" spans="90:121" ht="16.5" x14ac:dyDescent="0.2">
      <c r="CL486" s="34">
        <v>32</v>
      </c>
      <c r="CM486" s="34">
        <v>5</v>
      </c>
      <c r="CN486" s="13">
        <f>[2]卡牌消耗!DD36</f>
        <v>12200</v>
      </c>
      <c r="CO486" s="13">
        <f t="shared" si="28"/>
        <v>4880</v>
      </c>
      <c r="DO486" s="13">
        <v>32</v>
      </c>
      <c r="DP486" s="13">
        <v>4</v>
      </c>
      <c r="DQ486" s="13">
        <f t="shared" si="29"/>
        <v>5720</v>
      </c>
    </row>
    <row r="487" spans="90:121" ht="16.5" x14ac:dyDescent="0.2">
      <c r="CL487" s="34">
        <v>33</v>
      </c>
      <c r="CM487" s="34">
        <v>5</v>
      </c>
      <c r="CN487" s="13">
        <f>[2]卡牌消耗!DD37</f>
        <v>12750</v>
      </c>
      <c r="CO487" s="13">
        <f t="shared" si="28"/>
        <v>5100</v>
      </c>
      <c r="DO487" s="13">
        <v>33</v>
      </c>
      <c r="DP487" s="13">
        <v>4</v>
      </c>
      <c r="DQ487" s="13">
        <f t="shared" si="29"/>
        <v>6080</v>
      </c>
    </row>
    <row r="488" spans="90:121" ht="16.5" x14ac:dyDescent="0.2">
      <c r="CL488" s="34">
        <v>34</v>
      </c>
      <c r="CM488" s="34">
        <v>5</v>
      </c>
      <c r="CN488" s="13">
        <f>[2]卡牌消耗!DD38</f>
        <v>13300</v>
      </c>
      <c r="CO488" s="13">
        <f t="shared" si="28"/>
        <v>5320</v>
      </c>
      <c r="DO488" s="13">
        <v>34</v>
      </c>
      <c r="DP488" s="13">
        <v>4</v>
      </c>
      <c r="DQ488" s="13">
        <f t="shared" si="29"/>
        <v>6480</v>
      </c>
    </row>
    <row r="489" spans="90:121" ht="16.5" x14ac:dyDescent="0.2">
      <c r="CL489" s="34">
        <v>35</v>
      </c>
      <c r="CM489" s="34">
        <v>5</v>
      </c>
      <c r="CN489" s="13">
        <f>[2]卡牌消耗!DD39</f>
        <v>11400</v>
      </c>
      <c r="CO489" s="13">
        <f t="shared" si="28"/>
        <v>4560</v>
      </c>
      <c r="DO489" s="13">
        <v>35</v>
      </c>
      <c r="DP489" s="13">
        <v>4</v>
      </c>
      <c r="DQ489" s="13">
        <f t="shared" si="29"/>
        <v>6840</v>
      </c>
    </row>
    <row r="490" spans="90:121" ht="16.5" x14ac:dyDescent="0.2">
      <c r="CL490" s="34">
        <v>36</v>
      </c>
      <c r="CM490" s="34">
        <v>5</v>
      </c>
      <c r="CN490" s="13">
        <f>[2]卡牌消耗!DD40</f>
        <v>11950</v>
      </c>
      <c r="CO490" s="13">
        <f t="shared" si="28"/>
        <v>4780</v>
      </c>
      <c r="DO490" s="13">
        <v>36</v>
      </c>
      <c r="DP490" s="13">
        <v>4</v>
      </c>
      <c r="DQ490" s="13">
        <f t="shared" si="29"/>
        <v>7200</v>
      </c>
    </row>
    <row r="491" spans="90:121" ht="16.5" x14ac:dyDescent="0.2">
      <c r="CL491" s="34">
        <v>37</v>
      </c>
      <c r="CM491" s="34">
        <v>5</v>
      </c>
      <c r="CN491" s="13">
        <f>[2]卡牌消耗!DD41</f>
        <v>12500</v>
      </c>
      <c r="CO491" s="13">
        <f t="shared" si="28"/>
        <v>5000</v>
      </c>
      <c r="DO491" s="13">
        <v>37</v>
      </c>
      <c r="DP491" s="13">
        <v>4</v>
      </c>
      <c r="DQ491" s="13">
        <f t="shared" si="29"/>
        <v>7600</v>
      </c>
    </row>
    <row r="492" spans="90:121" ht="16.5" x14ac:dyDescent="0.2">
      <c r="CL492" s="34">
        <v>38</v>
      </c>
      <c r="CM492" s="34">
        <v>5</v>
      </c>
      <c r="CN492" s="13">
        <f>[2]卡牌消耗!DD42</f>
        <v>13100</v>
      </c>
      <c r="CO492" s="13">
        <f t="shared" si="28"/>
        <v>5240</v>
      </c>
      <c r="DO492" s="13">
        <v>38</v>
      </c>
      <c r="DP492" s="13">
        <v>4</v>
      </c>
      <c r="DQ492" s="13">
        <f t="shared" si="29"/>
        <v>7960</v>
      </c>
    </row>
    <row r="493" spans="90:121" ht="16.5" x14ac:dyDescent="0.2">
      <c r="CL493" s="34">
        <v>39</v>
      </c>
      <c r="CM493" s="34">
        <v>5</v>
      </c>
      <c r="CN493" s="13">
        <f>[2]卡牌消耗!DD43</f>
        <v>13650</v>
      </c>
      <c r="CO493" s="13">
        <f t="shared" si="28"/>
        <v>5460</v>
      </c>
      <c r="DO493" s="13">
        <v>39</v>
      </c>
      <c r="DP493" s="13">
        <v>4</v>
      </c>
      <c r="DQ493" s="13">
        <f t="shared" si="29"/>
        <v>8360</v>
      </c>
    </row>
    <row r="494" spans="90:121" ht="16.5" x14ac:dyDescent="0.2">
      <c r="CL494" s="34">
        <v>40</v>
      </c>
      <c r="CM494" s="34">
        <v>5</v>
      </c>
      <c r="CN494" s="13">
        <f>[2]卡牌消耗!DD44</f>
        <v>13850</v>
      </c>
      <c r="CO494" s="13">
        <f t="shared" si="28"/>
        <v>5540</v>
      </c>
      <c r="DO494" s="13">
        <v>40</v>
      </c>
      <c r="DP494" s="13">
        <v>4</v>
      </c>
      <c r="DQ494" s="13">
        <f t="shared" si="29"/>
        <v>8720</v>
      </c>
    </row>
    <row r="495" spans="90:121" ht="16.5" x14ac:dyDescent="0.2">
      <c r="CL495" s="34">
        <v>41</v>
      </c>
      <c r="CM495" s="34">
        <v>5</v>
      </c>
      <c r="CN495" s="13">
        <f>[2]卡牌消耗!DD45</f>
        <v>14550</v>
      </c>
      <c r="CO495" s="13">
        <f t="shared" si="28"/>
        <v>5820</v>
      </c>
      <c r="DO495" s="13">
        <v>41</v>
      </c>
      <c r="DP495" s="13">
        <v>4</v>
      </c>
      <c r="DQ495" s="13">
        <f t="shared" si="29"/>
        <v>9080</v>
      </c>
    </row>
    <row r="496" spans="90:121" ht="16.5" x14ac:dyDescent="0.2">
      <c r="CL496" s="34">
        <v>42</v>
      </c>
      <c r="CM496" s="34">
        <v>5</v>
      </c>
      <c r="CN496" s="13">
        <f>[2]卡牌消耗!DD46</f>
        <v>15250</v>
      </c>
      <c r="CO496" s="13">
        <f t="shared" si="28"/>
        <v>6100</v>
      </c>
      <c r="DO496" s="13">
        <v>42</v>
      </c>
      <c r="DP496" s="13">
        <v>4</v>
      </c>
      <c r="DQ496" s="13">
        <f t="shared" si="29"/>
        <v>9480</v>
      </c>
    </row>
    <row r="497" spans="90:121" ht="16.5" x14ac:dyDescent="0.2">
      <c r="CL497" s="34">
        <v>43</v>
      </c>
      <c r="CM497" s="34">
        <v>5</v>
      </c>
      <c r="CN497" s="13">
        <f>[2]卡牌消耗!DD47</f>
        <v>15950</v>
      </c>
      <c r="CO497" s="13">
        <f t="shared" si="28"/>
        <v>6380</v>
      </c>
      <c r="DO497" s="13">
        <v>43</v>
      </c>
      <c r="DP497" s="13">
        <v>4</v>
      </c>
      <c r="DQ497" s="13">
        <f t="shared" si="29"/>
        <v>9840</v>
      </c>
    </row>
    <row r="498" spans="90:121" ht="16.5" x14ac:dyDescent="0.2">
      <c r="CL498" s="34">
        <v>44</v>
      </c>
      <c r="CM498" s="34">
        <v>5</v>
      </c>
      <c r="CN498" s="13">
        <f>[2]卡牌消耗!DD48</f>
        <v>16650</v>
      </c>
      <c r="CO498" s="13">
        <f t="shared" si="28"/>
        <v>6660</v>
      </c>
      <c r="DO498" s="13">
        <v>44</v>
      </c>
      <c r="DP498" s="13">
        <v>4</v>
      </c>
      <c r="DQ498" s="13">
        <f t="shared" si="29"/>
        <v>10200</v>
      </c>
    </row>
    <row r="499" spans="90:121" ht="16.5" x14ac:dyDescent="0.2">
      <c r="CL499" s="34">
        <v>45</v>
      </c>
      <c r="CM499" s="34">
        <v>5</v>
      </c>
      <c r="CN499" s="13">
        <f>[2]卡牌消耗!DD49</f>
        <v>15000</v>
      </c>
      <c r="CO499" s="13">
        <f t="shared" si="28"/>
        <v>6000</v>
      </c>
      <c r="DO499" s="13">
        <v>45</v>
      </c>
      <c r="DP499" s="13">
        <v>4</v>
      </c>
      <c r="DQ499" s="13">
        <f t="shared" si="29"/>
        <v>10600</v>
      </c>
    </row>
    <row r="500" spans="90:121" ht="16.5" x14ac:dyDescent="0.2">
      <c r="CL500" s="34">
        <v>46</v>
      </c>
      <c r="CM500" s="34">
        <v>5</v>
      </c>
      <c r="CN500" s="13">
        <f>[2]卡牌消耗!DD50</f>
        <v>15750</v>
      </c>
      <c r="CO500" s="13">
        <f t="shared" si="28"/>
        <v>6300</v>
      </c>
      <c r="DO500" s="13">
        <v>46</v>
      </c>
      <c r="DP500" s="13">
        <v>4</v>
      </c>
      <c r="DQ500" s="13">
        <f t="shared" si="29"/>
        <v>10960</v>
      </c>
    </row>
    <row r="501" spans="90:121" ht="16.5" x14ac:dyDescent="0.2">
      <c r="CL501" s="34">
        <v>47</v>
      </c>
      <c r="CM501" s="34">
        <v>5</v>
      </c>
      <c r="CN501" s="13">
        <f>[2]卡牌消耗!DD51</f>
        <v>16500</v>
      </c>
      <c r="CO501" s="13">
        <f t="shared" si="28"/>
        <v>6600</v>
      </c>
      <c r="DO501" s="13">
        <v>47</v>
      </c>
      <c r="DP501" s="13">
        <v>4</v>
      </c>
      <c r="DQ501" s="13">
        <f t="shared" si="29"/>
        <v>11320</v>
      </c>
    </row>
    <row r="502" spans="90:121" ht="16.5" x14ac:dyDescent="0.2">
      <c r="CL502" s="34">
        <v>48</v>
      </c>
      <c r="CM502" s="34">
        <v>5</v>
      </c>
      <c r="CN502" s="13">
        <f>[2]卡牌消耗!DD52</f>
        <v>17250</v>
      </c>
      <c r="CO502" s="13">
        <f t="shared" si="28"/>
        <v>6900</v>
      </c>
      <c r="DO502" s="13">
        <v>48</v>
      </c>
      <c r="DP502" s="13">
        <v>4</v>
      </c>
      <c r="DQ502" s="13">
        <f t="shared" si="29"/>
        <v>11720</v>
      </c>
    </row>
    <row r="503" spans="90:121" ht="16.5" x14ac:dyDescent="0.2">
      <c r="CL503" s="34">
        <v>49</v>
      </c>
      <c r="CM503" s="34">
        <v>5</v>
      </c>
      <c r="CN503" s="13">
        <f>[2]卡牌消耗!DD53</f>
        <v>18000</v>
      </c>
      <c r="CO503" s="13">
        <f t="shared" si="28"/>
        <v>7200</v>
      </c>
      <c r="DO503" s="13">
        <v>49</v>
      </c>
      <c r="DP503" s="13">
        <v>4</v>
      </c>
      <c r="DQ503" s="13">
        <f t="shared" si="29"/>
        <v>12080</v>
      </c>
    </row>
    <row r="504" spans="90:121" ht="16.5" x14ac:dyDescent="0.2">
      <c r="CL504" s="34">
        <v>50</v>
      </c>
      <c r="CM504" s="34">
        <v>5</v>
      </c>
      <c r="CN504" s="13">
        <f>[2]卡牌消耗!DD54</f>
        <v>16700</v>
      </c>
      <c r="CO504" s="13">
        <f t="shared" si="28"/>
        <v>6680</v>
      </c>
      <c r="DO504" s="13">
        <v>50</v>
      </c>
      <c r="DP504" s="13">
        <v>4</v>
      </c>
      <c r="DQ504" s="13">
        <f t="shared" si="29"/>
        <v>12480</v>
      </c>
    </row>
    <row r="505" spans="90:121" ht="16.5" x14ac:dyDescent="0.2">
      <c r="CL505" s="34">
        <v>51</v>
      </c>
      <c r="CM505" s="34">
        <v>5</v>
      </c>
      <c r="CN505" s="13">
        <f>[2]卡牌消耗!DD55</f>
        <v>17550</v>
      </c>
      <c r="CO505" s="13">
        <f t="shared" si="28"/>
        <v>7020</v>
      </c>
      <c r="DO505" s="13">
        <v>51</v>
      </c>
      <c r="DP505" s="13">
        <v>4</v>
      </c>
      <c r="DQ505" s="13">
        <f t="shared" si="29"/>
        <v>13360</v>
      </c>
    </row>
    <row r="506" spans="90:121" ht="16.5" x14ac:dyDescent="0.2">
      <c r="CL506" s="34">
        <v>52</v>
      </c>
      <c r="CM506" s="34">
        <v>5</v>
      </c>
      <c r="CN506" s="13">
        <f>[2]卡牌消耗!DD56</f>
        <v>18400</v>
      </c>
      <c r="CO506" s="13">
        <f t="shared" si="28"/>
        <v>7360</v>
      </c>
      <c r="DO506" s="13">
        <v>52</v>
      </c>
      <c r="DP506" s="13">
        <v>4</v>
      </c>
      <c r="DQ506" s="13">
        <f t="shared" si="29"/>
        <v>13960</v>
      </c>
    </row>
    <row r="507" spans="90:121" ht="16.5" x14ac:dyDescent="0.2">
      <c r="CL507" s="34">
        <v>53</v>
      </c>
      <c r="CM507" s="34">
        <v>5</v>
      </c>
      <c r="CN507" s="13">
        <f>[2]卡牌消耗!DD57</f>
        <v>19250</v>
      </c>
      <c r="CO507" s="13">
        <f t="shared" si="28"/>
        <v>7700</v>
      </c>
      <c r="DO507" s="13">
        <v>53</v>
      </c>
      <c r="DP507" s="13">
        <v>4</v>
      </c>
      <c r="DQ507" s="13">
        <f t="shared" si="29"/>
        <v>14560</v>
      </c>
    </row>
    <row r="508" spans="90:121" ht="16.5" x14ac:dyDescent="0.2">
      <c r="CL508" s="34">
        <v>54</v>
      </c>
      <c r="CM508" s="34">
        <v>5</v>
      </c>
      <c r="CN508" s="13">
        <f>[2]卡牌消耗!DD58</f>
        <v>20050</v>
      </c>
      <c r="CO508" s="13">
        <f t="shared" si="28"/>
        <v>8020</v>
      </c>
      <c r="DO508" s="13">
        <v>54</v>
      </c>
      <c r="DP508" s="13">
        <v>4</v>
      </c>
      <c r="DQ508" s="13">
        <f t="shared" si="29"/>
        <v>15160</v>
      </c>
    </row>
    <row r="509" spans="90:121" ht="16.5" x14ac:dyDescent="0.2">
      <c r="CL509" s="34">
        <v>55</v>
      </c>
      <c r="CM509" s="34">
        <v>5</v>
      </c>
      <c r="CN509" s="13">
        <f>[2]卡牌消耗!DD59</f>
        <v>18800</v>
      </c>
      <c r="CO509" s="13">
        <f t="shared" si="28"/>
        <v>7520</v>
      </c>
      <c r="DO509" s="13">
        <v>55</v>
      </c>
      <c r="DP509" s="13">
        <v>4</v>
      </c>
      <c r="DQ509" s="13">
        <f t="shared" si="29"/>
        <v>15800</v>
      </c>
    </row>
    <row r="510" spans="90:121" ht="16.5" x14ac:dyDescent="0.2">
      <c r="CL510" s="34">
        <v>56</v>
      </c>
      <c r="CM510" s="34">
        <v>5</v>
      </c>
      <c r="CN510" s="13">
        <f>[2]卡牌消耗!DD60</f>
        <v>19750</v>
      </c>
      <c r="CO510" s="13">
        <f t="shared" si="28"/>
        <v>7900</v>
      </c>
      <c r="DO510" s="13">
        <v>56</v>
      </c>
      <c r="DP510" s="13">
        <v>4</v>
      </c>
      <c r="DQ510" s="13">
        <f t="shared" si="29"/>
        <v>16400</v>
      </c>
    </row>
    <row r="511" spans="90:121" ht="16.5" x14ac:dyDescent="0.2">
      <c r="CL511" s="34">
        <v>57</v>
      </c>
      <c r="CM511" s="34">
        <v>5</v>
      </c>
      <c r="CN511" s="13">
        <f>[2]卡牌消耗!DD61</f>
        <v>20700</v>
      </c>
      <c r="CO511" s="13">
        <f t="shared" si="28"/>
        <v>8280</v>
      </c>
      <c r="DO511" s="13">
        <v>57</v>
      </c>
      <c r="DP511" s="13">
        <v>4</v>
      </c>
      <c r="DQ511" s="13">
        <f t="shared" si="29"/>
        <v>17000</v>
      </c>
    </row>
    <row r="512" spans="90:121" ht="16.5" x14ac:dyDescent="0.2">
      <c r="CL512" s="34">
        <v>58</v>
      </c>
      <c r="CM512" s="34">
        <v>5</v>
      </c>
      <c r="CN512" s="13">
        <f>[2]卡牌消耗!DD62</f>
        <v>21650</v>
      </c>
      <c r="CO512" s="13">
        <f t="shared" si="28"/>
        <v>8660</v>
      </c>
      <c r="DO512" s="13">
        <v>58</v>
      </c>
      <c r="DP512" s="13">
        <v>4</v>
      </c>
      <c r="DQ512" s="13">
        <f t="shared" si="29"/>
        <v>17600</v>
      </c>
    </row>
    <row r="513" spans="90:121" ht="16.5" x14ac:dyDescent="0.2">
      <c r="CL513" s="34">
        <v>59</v>
      </c>
      <c r="CM513" s="34">
        <v>5</v>
      </c>
      <c r="CN513" s="13">
        <f>[2]卡牌消耗!DD63</f>
        <v>22600</v>
      </c>
      <c r="CO513" s="13">
        <f t="shared" si="28"/>
        <v>9040</v>
      </c>
      <c r="DO513" s="13">
        <v>59</v>
      </c>
      <c r="DP513" s="13">
        <v>4</v>
      </c>
      <c r="DQ513" s="13">
        <f t="shared" si="29"/>
        <v>18200</v>
      </c>
    </row>
    <row r="514" spans="90:121" ht="16.5" x14ac:dyDescent="0.2">
      <c r="CL514" s="34">
        <v>60</v>
      </c>
      <c r="CM514" s="34">
        <v>5</v>
      </c>
      <c r="CN514" s="13">
        <f>[2]卡牌消耗!DD64</f>
        <v>20650</v>
      </c>
      <c r="CO514" s="13">
        <f t="shared" si="28"/>
        <v>8260</v>
      </c>
      <c r="DO514" s="13">
        <v>60</v>
      </c>
      <c r="DP514" s="13">
        <v>4</v>
      </c>
      <c r="DQ514" s="13">
        <f t="shared" si="29"/>
        <v>18800</v>
      </c>
    </row>
    <row r="515" spans="90:121" ht="16.5" x14ac:dyDescent="0.2">
      <c r="CL515" s="34">
        <v>61</v>
      </c>
      <c r="CM515" s="34">
        <v>5</v>
      </c>
      <c r="CN515" s="13">
        <f>[2]卡牌消耗!DD65</f>
        <v>21700</v>
      </c>
      <c r="CO515" s="13">
        <f t="shared" si="28"/>
        <v>8680</v>
      </c>
      <c r="DO515" s="13">
        <v>61</v>
      </c>
      <c r="DP515" s="13">
        <v>4</v>
      </c>
      <c r="DQ515" s="13">
        <f t="shared" si="29"/>
        <v>19400</v>
      </c>
    </row>
    <row r="516" spans="90:121" ht="16.5" x14ac:dyDescent="0.2">
      <c r="CL516" s="34">
        <v>62</v>
      </c>
      <c r="CM516" s="34">
        <v>5</v>
      </c>
      <c r="CN516" s="13">
        <f>[2]卡牌消耗!DD66</f>
        <v>22750</v>
      </c>
      <c r="CO516" s="13">
        <f t="shared" si="28"/>
        <v>9100</v>
      </c>
      <c r="DO516" s="13">
        <v>62</v>
      </c>
      <c r="DP516" s="13">
        <v>4</v>
      </c>
      <c r="DQ516" s="13">
        <f t="shared" si="29"/>
        <v>20000</v>
      </c>
    </row>
    <row r="517" spans="90:121" ht="16.5" x14ac:dyDescent="0.2">
      <c r="CL517" s="34">
        <v>63</v>
      </c>
      <c r="CM517" s="34">
        <v>5</v>
      </c>
      <c r="CN517" s="13">
        <f>[2]卡牌消耗!DD67</f>
        <v>23750</v>
      </c>
      <c r="CO517" s="13">
        <f t="shared" si="28"/>
        <v>9500</v>
      </c>
      <c r="DO517" s="13">
        <v>63</v>
      </c>
      <c r="DP517" s="13">
        <v>4</v>
      </c>
      <c r="DQ517" s="13">
        <f t="shared" si="29"/>
        <v>20600</v>
      </c>
    </row>
    <row r="518" spans="90:121" ht="16.5" x14ac:dyDescent="0.2">
      <c r="CL518" s="34">
        <v>64</v>
      </c>
      <c r="CM518" s="34">
        <v>5</v>
      </c>
      <c r="CN518" s="13">
        <f>[2]卡牌消耗!DD68</f>
        <v>24800</v>
      </c>
      <c r="CO518" s="13">
        <f t="shared" ref="CO518:CO581" si="30">CN518/2.5</f>
        <v>9920</v>
      </c>
      <c r="DO518" s="13">
        <v>64</v>
      </c>
      <c r="DP518" s="13">
        <v>4</v>
      </c>
      <c r="DQ518" s="13">
        <f t="shared" ref="DQ518:DQ581" si="31">INDEX($DI$5:$DL$154,DO518,MIN(DP518,4))</f>
        <v>21200</v>
      </c>
    </row>
    <row r="519" spans="90:121" ht="16.5" x14ac:dyDescent="0.2">
      <c r="CL519" s="34">
        <v>65</v>
      </c>
      <c r="CM519" s="34">
        <v>5</v>
      </c>
      <c r="CN519" s="13">
        <f>[2]卡牌消耗!DD69</f>
        <v>22700</v>
      </c>
      <c r="CO519" s="13">
        <f t="shared" si="30"/>
        <v>9080</v>
      </c>
      <c r="DO519" s="13">
        <v>65</v>
      </c>
      <c r="DP519" s="13">
        <v>4</v>
      </c>
      <c r="DQ519" s="13">
        <f t="shared" si="31"/>
        <v>21800</v>
      </c>
    </row>
    <row r="520" spans="90:121" ht="16.5" x14ac:dyDescent="0.2">
      <c r="CL520" s="34">
        <v>66</v>
      </c>
      <c r="CM520" s="34">
        <v>5</v>
      </c>
      <c r="CN520" s="13">
        <f>[2]卡牌消耗!DD70</f>
        <v>23850</v>
      </c>
      <c r="CO520" s="13">
        <f t="shared" si="30"/>
        <v>9540</v>
      </c>
      <c r="DO520" s="13">
        <v>66</v>
      </c>
      <c r="DP520" s="13">
        <v>4</v>
      </c>
      <c r="DQ520" s="13">
        <f t="shared" si="31"/>
        <v>22400</v>
      </c>
    </row>
    <row r="521" spans="90:121" ht="16.5" x14ac:dyDescent="0.2">
      <c r="CL521" s="34">
        <v>67</v>
      </c>
      <c r="CM521" s="34">
        <v>5</v>
      </c>
      <c r="CN521" s="13">
        <f>[2]卡牌消耗!DD71</f>
        <v>25000</v>
      </c>
      <c r="CO521" s="13">
        <f t="shared" si="30"/>
        <v>10000</v>
      </c>
      <c r="DO521" s="13">
        <v>67</v>
      </c>
      <c r="DP521" s="13">
        <v>4</v>
      </c>
      <c r="DQ521" s="13">
        <f t="shared" si="31"/>
        <v>23040</v>
      </c>
    </row>
    <row r="522" spans="90:121" ht="16.5" x14ac:dyDescent="0.2">
      <c r="CL522" s="34">
        <v>68</v>
      </c>
      <c r="CM522" s="34">
        <v>5</v>
      </c>
      <c r="CN522" s="13">
        <f>[2]卡牌消耗!DD72</f>
        <v>26150</v>
      </c>
      <c r="CO522" s="13">
        <f t="shared" si="30"/>
        <v>10460</v>
      </c>
      <c r="DO522" s="13">
        <v>68</v>
      </c>
      <c r="DP522" s="13">
        <v>4</v>
      </c>
      <c r="DQ522" s="13">
        <f t="shared" si="31"/>
        <v>23640</v>
      </c>
    </row>
    <row r="523" spans="90:121" ht="16.5" x14ac:dyDescent="0.2">
      <c r="CL523" s="34">
        <v>69</v>
      </c>
      <c r="CM523" s="34">
        <v>5</v>
      </c>
      <c r="CN523" s="13">
        <f>[2]卡牌消耗!DD73</f>
        <v>27250</v>
      </c>
      <c r="CO523" s="13">
        <f t="shared" si="30"/>
        <v>10900</v>
      </c>
      <c r="DO523" s="13">
        <v>69</v>
      </c>
      <c r="DP523" s="13">
        <v>4</v>
      </c>
      <c r="DQ523" s="13">
        <f t="shared" si="31"/>
        <v>24240</v>
      </c>
    </row>
    <row r="524" spans="90:121" ht="16.5" x14ac:dyDescent="0.2">
      <c r="CL524" s="34">
        <v>70</v>
      </c>
      <c r="CM524" s="34">
        <v>5</v>
      </c>
      <c r="CN524" s="13">
        <f>[2]卡牌消耗!DD74</f>
        <v>27700</v>
      </c>
      <c r="CO524" s="13">
        <f t="shared" si="30"/>
        <v>11080</v>
      </c>
      <c r="DO524" s="13">
        <v>70</v>
      </c>
      <c r="DP524" s="13">
        <v>4</v>
      </c>
      <c r="DQ524" s="13">
        <f t="shared" si="31"/>
        <v>24840</v>
      </c>
    </row>
    <row r="525" spans="90:121" ht="16.5" x14ac:dyDescent="0.2">
      <c r="CL525" s="34">
        <v>71</v>
      </c>
      <c r="CM525" s="34">
        <v>5</v>
      </c>
      <c r="CN525" s="13">
        <f>[2]卡牌消耗!DD75</f>
        <v>29100</v>
      </c>
      <c r="CO525" s="13">
        <f t="shared" si="30"/>
        <v>11640</v>
      </c>
      <c r="DO525" s="13">
        <v>71</v>
      </c>
      <c r="DP525" s="13">
        <v>4</v>
      </c>
      <c r="DQ525" s="13">
        <f t="shared" si="31"/>
        <v>30720</v>
      </c>
    </row>
    <row r="526" spans="90:121" ht="16.5" x14ac:dyDescent="0.2">
      <c r="CL526" s="34">
        <v>72</v>
      </c>
      <c r="CM526" s="34">
        <v>5</v>
      </c>
      <c r="CN526" s="13">
        <f>[2]卡牌消耗!DD76</f>
        <v>30500</v>
      </c>
      <c r="CO526" s="13">
        <f t="shared" si="30"/>
        <v>12200</v>
      </c>
      <c r="DO526" s="13">
        <v>72</v>
      </c>
      <c r="DP526" s="13">
        <v>4</v>
      </c>
      <c r="DQ526" s="13">
        <f t="shared" si="31"/>
        <v>32120</v>
      </c>
    </row>
    <row r="527" spans="90:121" ht="16.5" x14ac:dyDescent="0.2">
      <c r="CL527" s="34">
        <v>73</v>
      </c>
      <c r="CM527" s="34">
        <v>5</v>
      </c>
      <c r="CN527" s="13">
        <f>[2]卡牌消耗!DD77</f>
        <v>31850</v>
      </c>
      <c r="CO527" s="13">
        <f t="shared" si="30"/>
        <v>12740</v>
      </c>
      <c r="DO527" s="13">
        <v>73</v>
      </c>
      <c r="DP527" s="13">
        <v>4</v>
      </c>
      <c r="DQ527" s="13">
        <f t="shared" si="31"/>
        <v>33520</v>
      </c>
    </row>
    <row r="528" spans="90:121" ht="16.5" x14ac:dyDescent="0.2">
      <c r="CL528" s="34">
        <v>74</v>
      </c>
      <c r="CM528" s="34">
        <v>5</v>
      </c>
      <c r="CN528" s="13">
        <f>[2]卡牌消耗!DD78</f>
        <v>33250</v>
      </c>
      <c r="CO528" s="13">
        <f t="shared" si="30"/>
        <v>13300</v>
      </c>
      <c r="DO528" s="13">
        <v>74</v>
      </c>
      <c r="DP528" s="13">
        <v>4</v>
      </c>
      <c r="DQ528" s="13">
        <f t="shared" si="31"/>
        <v>34880</v>
      </c>
    </row>
    <row r="529" spans="90:121" ht="16.5" x14ac:dyDescent="0.2">
      <c r="CL529" s="34">
        <v>75</v>
      </c>
      <c r="CM529" s="34">
        <v>5</v>
      </c>
      <c r="CN529" s="13">
        <f>[2]卡牌消耗!DD79</f>
        <v>31100</v>
      </c>
      <c r="CO529" s="13">
        <f t="shared" si="30"/>
        <v>12440</v>
      </c>
      <c r="DO529" s="13">
        <v>75</v>
      </c>
      <c r="DP529" s="13">
        <v>4</v>
      </c>
      <c r="DQ529" s="13">
        <f t="shared" si="31"/>
        <v>36280</v>
      </c>
    </row>
    <row r="530" spans="90:121" ht="16.5" x14ac:dyDescent="0.2">
      <c r="CL530" s="34">
        <v>76</v>
      </c>
      <c r="CM530" s="34">
        <v>5</v>
      </c>
      <c r="CN530" s="13">
        <f>[2]卡牌消耗!DD80</f>
        <v>32650</v>
      </c>
      <c r="CO530" s="13">
        <f t="shared" si="30"/>
        <v>13060</v>
      </c>
      <c r="DO530" s="13">
        <v>76</v>
      </c>
      <c r="DP530" s="13">
        <v>4</v>
      </c>
      <c r="DQ530" s="13">
        <f t="shared" si="31"/>
        <v>37680</v>
      </c>
    </row>
    <row r="531" spans="90:121" ht="16.5" x14ac:dyDescent="0.2">
      <c r="CL531" s="34">
        <v>77</v>
      </c>
      <c r="CM531" s="34">
        <v>5</v>
      </c>
      <c r="CN531" s="13">
        <f>[2]卡牌消耗!DD81</f>
        <v>34200</v>
      </c>
      <c r="CO531" s="13">
        <f t="shared" si="30"/>
        <v>13680</v>
      </c>
      <c r="DO531" s="13">
        <v>77</v>
      </c>
      <c r="DP531" s="13">
        <v>4</v>
      </c>
      <c r="DQ531" s="13">
        <f t="shared" si="31"/>
        <v>39040</v>
      </c>
    </row>
    <row r="532" spans="90:121" ht="16.5" x14ac:dyDescent="0.2">
      <c r="CL532" s="34">
        <v>78</v>
      </c>
      <c r="CM532" s="34">
        <v>5</v>
      </c>
      <c r="CN532" s="13">
        <f>[2]卡牌消耗!DD82</f>
        <v>35750</v>
      </c>
      <c r="CO532" s="13">
        <f t="shared" si="30"/>
        <v>14300</v>
      </c>
      <c r="DO532" s="13">
        <v>78</v>
      </c>
      <c r="DP532" s="13">
        <v>4</v>
      </c>
      <c r="DQ532" s="13">
        <f t="shared" si="31"/>
        <v>40440</v>
      </c>
    </row>
    <row r="533" spans="90:121" ht="16.5" x14ac:dyDescent="0.2">
      <c r="CL533" s="34">
        <v>79</v>
      </c>
      <c r="CM533" s="34">
        <v>5</v>
      </c>
      <c r="CN533" s="13">
        <f>[2]卡牌消耗!DD83</f>
        <v>37300</v>
      </c>
      <c r="CO533" s="13">
        <f t="shared" si="30"/>
        <v>14920</v>
      </c>
      <c r="DO533" s="13">
        <v>79</v>
      </c>
      <c r="DP533" s="13">
        <v>4</v>
      </c>
      <c r="DQ533" s="13">
        <f t="shared" si="31"/>
        <v>41840</v>
      </c>
    </row>
    <row r="534" spans="90:121" ht="16.5" x14ac:dyDescent="0.2">
      <c r="CL534" s="34">
        <v>80</v>
      </c>
      <c r="CM534" s="34">
        <v>5</v>
      </c>
      <c r="CN534" s="13">
        <f>[2]卡牌消耗!DD84</f>
        <v>36500</v>
      </c>
      <c r="CO534" s="13">
        <f t="shared" si="30"/>
        <v>14600</v>
      </c>
      <c r="DO534" s="13">
        <v>80</v>
      </c>
      <c r="DP534" s="13">
        <v>4</v>
      </c>
      <c r="DQ534" s="13">
        <f t="shared" si="31"/>
        <v>43200</v>
      </c>
    </row>
    <row r="535" spans="90:121" ht="16.5" x14ac:dyDescent="0.2">
      <c r="CL535" s="34">
        <v>81</v>
      </c>
      <c r="CM535" s="34">
        <v>5</v>
      </c>
      <c r="CN535" s="13">
        <f>[2]卡牌消耗!DD85</f>
        <v>38350</v>
      </c>
      <c r="CO535" s="13">
        <f t="shared" si="30"/>
        <v>15340</v>
      </c>
      <c r="DO535" s="13">
        <v>81</v>
      </c>
      <c r="DP535" s="13">
        <v>4</v>
      </c>
      <c r="DQ535" s="13">
        <f t="shared" si="31"/>
        <v>44600</v>
      </c>
    </row>
    <row r="536" spans="90:121" ht="16.5" x14ac:dyDescent="0.2">
      <c r="CL536" s="34">
        <v>82</v>
      </c>
      <c r="CM536" s="34">
        <v>5</v>
      </c>
      <c r="CN536" s="13">
        <f>[2]卡牌消耗!DD86</f>
        <v>40200</v>
      </c>
      <c r="CO536" s="13">
        <f t="shared" si="30"/>
        <v>16080</v>
      </c>
      <c r="DO536" s="13">
        <v>82</v>
      </c>
      <c r="DP536" s="13">
        <v>4</v>
      </c>
      <c r="DQ536" s="13">
        <f t="shared" si="31"/>
        <v>46000</v>
      </c>
    </row>
    <row r="537" spans="90:121" ht="16.5" x14ac:dyDescent="0.2">
      <c r="CL537" s="34">
        <v>83</v>
      </c>
      <c r="CM537" s="34">
        <v>5</v>
      </c>
      <c r="CN537" s="13">
        <f>[2]卡牌消耗!DD87</f>
        <v>42000</v>
      </c>
      <c r="CO537" s="13">
        <f t="shared" si="30"/>
        <v>16800</v>
      </c>
      <c r="DO537" s="13">
        <v>83</v>
      </c>
      <c r="DP537" s="13">
        <v>4</v>
      </c>
      <c r="DQ537" s="13">
        <f t="shared" si="31"/>
        <v>47360</v>
      </c>
    </row>
    <row r="538" spans="90:121" ht="16.5" x14ac:dyDescent="0.2">
      <c r="CL538" s="34">
        <v>84</v>
      </c>
      <c r="CM538" s="34">
        <v>5</v>
      </c>
      <c r="CN538" s="13">
        <f>[2]卡牌消耗!DD88</f>
        <v>43850</v>
      </c>
      <c r="CO538" s="13">
        <f t="shared" si="30"/>
        <v>17540</v>
      </c>
      <c r="DO538" s="13">
        <v>84</v>
      </c>
      <c r="DP538" s="13">
        <v>4</v>
      </c>
      <c r="DQ538" s="13">
        <f t="shared" si="31"/>
        <v>48760</v>
      </c>
    </row>
    <row r="539" spans="90:121" ht="16.5" x14ac:dyDescent="0.2">
      <c r="CL539" s="34">
        <v>85</v>
      </c>
      <c r="CM539" s="34">
        <v>5</v>
      </c>
      <c r="CN539" s="13">
        <f>[2]卡牌消耗!DD89</f>
        <v>43350</v>
      </c>
      <c r="CO539" s="13">
        <f t="shared" si="30"/>
        <v>17340</v>
      </c>
      <c r="DO539" s="13">
        <v>85</v>
      </c>
      <c r="DP539" s="13">
        <v>4</v>
      </c>
      <c r="DQ539" s="13">
        <f t="shared" si="31"/>
        <v>50160</v>
      </c>
    </row>
    <row r="540" spans="90:121" ht="16.5" x14ac:dyDescent="0.2">
      <c r="CL540" s="34">
        <v>86</v>
      </c>
      <c r="CM540" s="34">
        <v>5</v>
      </c>
      <c r="CN540" s="13">
        <f>[2]卡牌消耗!DD90</f>
        <v>45550</v>
      </c>
      <c r="CO540" s="13">
        <f t="shared" si="30"/>
        <v>18220</v>
      </c>
      <c r="DO540" s="13">
        <v>86</v>
      </c>
      <c r="DP540" s="13">
        <v>4</v>
      </c>
      <c r="DQ540" s="13">
        <f t="shared" si="31"/>
        <v>51520</v>
      </c>
    </row>
    <row r="541" spans="90:121" ht="16.5" x14ac:dyDescent="0.2">
      <c r="CL541" s="34">
        <v>87</v>
      </c>
      <c r="CM541" s="34">
        <v>5</v>
      </c>
      <c r="CN541" s="13">
        <f>[2]卡牌消耗!DD91</f>
        <v>47700</v>
      </c>
      <c r="CO541" s="13">
        <f t="shared" si="30"/>
        <v>19080</v>
      </c>
      <c r="DO541" s="13">
        <v>87</v>
      </c>
      <c r="DP541" s="13">
        <v>4</v>
      </c>
      <c r="DQ541" s="13">
        <f t="shared" si="31"/>
        <v>52920</v>
      </c>
    </row>
    <row r="542" spans="90:121" ht="16.5" x14ac:dyDescent="0.2">
      <c r="CL542" s="34">
        <v>88</v>
      </c>
      <c r="CM542" s="34">
        <v>5</v>
      </c>
      <c r="CN542" s="13">
        <f>[2]卡牌消耗!DD92</f>
        <v>49850</v>
      </c>
      <c r="CO542" s="13">
        <f t="shared" si="30"/>
        <v>19940</v>
      </c>
      <c r="DO542" s="13">
        <v>88</v>
      </c>
      <c r="DP542" s="13">
        <v>4</v>
      </c>
      <c r="DQ542" s="13">
        <f t="shared" si="31"/>
        <v>54320</v>
      </c>
    </row>
    <row r="543" spans="90:121" ht="16.5" x14ac:dyDescent="0.2">
      <c r="CL543" s="34">
        <v>89</v>
      </c>
      <c r="CM543" s="34">
        <v>5</v>
      </c>
      <c r="CN543" s="13">
        <f>[2]卡牌消耗!DD93</f>
        <v>52050</v>
      </c>
      <c r="CO543" s="13">
        <f t="shared" si="30"/>
        <v>20820</v>
      </c>
      <c r="DO543" s="13">
        <v>89</v>
      </c>
      <c r="DP543" s="13">
        <v>4</v>
      </c>
      <c r="DQ543" s="13">
        <f t="shared" si="31"/>
        <v>55680</v>
      </c>
    </row>
    <row r="544" spans="90:121" ht="16.5" x14ac:dyDescent="0.2">
      <c r="CL544" s="34">
        <v>90</v>
      </c>
      <c r="CM544" s="34">
        <v>5</v>
      </c>
      <c r="CN544" s="13">
        <f>[2]卡牌消耗!DD94</f>
        <v>49700</v>
      </c>
      <c r="CO544" s="13">
        <f t="shared" si="30"/>
        <v>19880</v>
      </c>
      <c r="DO544" s="13">
        <v>90</v>
      </c>
      <c r="DP544" s="13">
        <v>4</v>
      </c>
      <c r="DQ544" s="13">
        <f t="shared" si="31"/>
        <v>57080</v>
      </c>
    </row>
    <row r="545" spans="90:121" ht="16.5" x14ac:dyDescent="0.2">
      <c r="CL545" s="34">
        <v>91</v>
      </c>
      <c r="CM545" s="34">
        <v>5</v>
      </c>
      <c r="CN545" s="13">
        <f>[2]卡牌消耗!DD95</f>
        <v>52200</v>
      </c>
      <c r="CO545" s="13">
        <f t="shared" si="30"/>
        <v>20880</v>
      </c>
      <c r="DO545" s="13">
        <v>91</v>
      </c>
      <c r="DP545" s="13">
        <v>4</v>
      </c>
      <c r="DQ545" s="13">
        <f t="shared" si="31"/>
        <v>54440</v>
      </c>
    </row>
    <row r="546" spans="90:121" ht="16.5" x14ac:dyDescent="0.2">
      <c r="CL546" s="34">
        <v>92</v>
      </c>
      <c r="CM546" s="34">
        <v>5</v>
      </c>
      <c r="CN546" s="13">
        <f>[2]卡牌消耗!DD96</f>
        <v>54700</v>
      </c>
      <c r="CO546" s="13">
        <f t="shared" si="30"/>
        <v>21880</v>
      </c>
      <c r="DO546" s="13">
        <v>92</v>
      </c>
      <c r="DP546" s="13">
        <v>4</v>
      </c>
      <c r="DQ546" s="13">
        <f t="shared" si="31"/>
        <v>56880</v>
      </c>
    </row>
    <row r="547" spans="90:121" ht="16.5" x14ac:dyDescent="0.2">
      <c r="CL547" s="34">
        <v>93</v>
      </c>
      <c r="CM547" s="34">
        <v>5</v>
      </c>
      <c r="CN547" s="13">
        <f>[2]卡牌消耗!DD97</f>
        <v>57200</v>
      </c>
      <c r="CO547" s="13">
        <f t="shared" si="30"/>
        <v>22880</v>
      </c>
      <c r="DO547" s="13">
        <v>93</v>
      </c>
      <c r="DP547" s="13">
        <v>4</v>
      </c>
      <c r="DQ547" s="13">
        <f t="shared" si="31"/>
        <v>59360</v>
      </c>
    </row>
    <row r="548" spans="90:121" ht="16.5" x14ac:dyDescent="0.2">
      <c r="CL548" s="34">
        <v>94</v>
      </c>
      <c r="CM548" s="34">
        <v>5</v>
      </c>
      <c r="CN548" s="13">
        <f>[2]卡牌消耗!DD98</f>
        <v>59650</v>
      </c>
      <c r="CO548" s="13">
        <f t="shared" si="30"/>
        <v>23860</v>
      </c>
      <c r="DO548" s="13">
        <v>94</v>
      </c>
      <c r="DP548" s="13">
        <v>4</v>
      </c>
      <c r="DQ548" s="13">
        <f t="shared" si="31"/>
        <v>61800</v>
      </c>
    </row>
    <row r="549" spans="90:121" ht="16.5" x14ac:dyDescent="0.2">
      <c r="CL549" s="34">
        <v>95</v>
      </c>
      <c r="CM549" s="34">
        <v>5</v>
      </c>
      <c r="CN549" s="13">
        <f>[2]卡牌消耗!DD99</f>
        <v>55300</v>
      </c>
      <c r="CO549" s="13">
        <f t="shared" si="30"/>
        <v>22120</v>
      </c>
      <c r="DO549" s="13">
        <v>95</v>
      </c>
      <c r="DP549" s="13">
        <v>4</v>
      </c>
      <c r="DQ549" s="13">
        <f t="shared" si="31"/>
        <v>64280</v>
      </c>
    </row>
    <row r="550" spans="90:121" ht="16.5" x14ac:dyDescent="0.2">
      <c r="CL550" s="34">
        <v>96</v>
      </c>
      <c r="CM550" s="34">
        <v>5</v>
      </c>
      <c r="CN550" s="13">
        <f>[2]卡牌消耗!DD100</f>
        <v>58050</v>
      </c>
      <c r="CO550" s="13">
        <f t="shared" si="30"/>
        <v>23220</v>
      </c>
      <c r="DO550" s="13">
        <v>96</v>
      </c>
      <c r="DP550" s="13">
        <v>4</v>
      </c>
      <c r="DQ550" s="13">
        <f t="shared" si="31"/>
        <v>66720</v>
      </c>
    </row>
    <row r="551" spans="90:121" ht="16.5" x14ac:dyDescent="0.2">
      <c r="CL551" s="34">
        <v>97</v>
      </c>
      <c r="CM551" s="34">
        <v>5</v>
      </c>
      <c r="CN551" s="13">
        <f>[2]卡牌消耗!DD101</f>
        <v>60850</v>
      </c>
      <c r="CO551" s="13">
        <f t="shared" si="30"/>
        <v>24340</v>
      </c>
      <c r="DO551" s="13">
        <v>97</v>
      </c>
      <c r="DP551" s="13">
        <v>4</v>
      </c>
      <c r="DQ551" s="13">
        <f t="shared" si="31"/>
        <v>69160</v>
      </c>
    </row>
    <row r="552" spans="90:121" ht="16.5" x14ac:dyDescent="0.2">
      <c r="CL552" s="34">
        <v>98</v>
      </c>
      <c r="CM552" s="34">
        <v>5</v>
      </c>
      <c r="CN552" s="13">
        <f>[2]卡牌消耗!DD102</f>
        <v>63600</v>
      </c>
      <c r="CO552" s="13">
        <f t="shared" si="30"/>
        <v>25440</v>
      </c>
      <c r="DO552" s="13">
        <v>98</v>
      </c>
      <c r="DP552" s="13">
        <v>4</v>
      </c>
      <c r="DQ552" s="13">
        <f t="shared" si="31"/>
        <v>71640</v>
      </c>
    </row>
    <row r="553" spans="90:121" ht="16.5" x14ac:dyDescent="0.2">
      <c r="CL553" s="34">
        <v>99</v>
      </c>
      <c r="CM553" s="34">
        <v>5</v>
      </c>
      <c r="CN553" s="13">
        <f>[2]卡牌消耗!DD103</f>
        <v>66350</v>
      </c>
      <c r="CO553" s="13">
        <f t="shared" si="30"/>
        <v>26540</v>
      </c>
      <c r="DO553" s="13">
        <v>99</v>
      </c>
      <c r="DP553" s="13">
        <v>4</v>
      </c>
      <c r="DQ553" s="13">
        <f t="shared" si="31"/>
        <v>74080</v>
      </c>
    </row>
    <row r="554" spans="90:121" ht="16.5" x14ac:dyDescent="0.2">
      <c r="CL554" s="34">
        <v>100</v>
      </c>
      <c r="CM554" s="34">
        <v>5</v>
      </c>
      <c r="CN554" s="13">
        <f>[2]卡牌消耗!DD104</f>
        <v>61650</v>
      </c>
      <c r="CO554" s="13">
        <f t="shared" si="30"/>
        <v>24660</v>
      </c>
      <c r="DO554" s="13">
        <v>100</v>
      </c>
      <c r="DP554" s="13">
        <v>4</v>
      </c>
      <c r="DQ554" s="13">
        <f t="shared" si="31"/>
        <v>76560</v>
      </c>
    </row>
    <row r="555" spans="90:121" ht="16.5" x14ac:dyDescent="0.2">
      <c r="CL555" s="34">
        <v>101</v>
      </c>
      <c r="CM555" s="34">
        <v>5</v>
      </c>
      <c r="CN555" s="13">
        <f>[2]卡牌消耗!DD105</f>
        <v>64750</v>
      </c>
      <c r="CO555" s="13">
        <f t="shared" si="30"/>
        <v>25900</v>
      </c>
      <c r="DO555" s="13">
        <v>101</v>
      </c>
      <c r="DP555" s="13">
        <v>4</v>
      </c>
      <c r="DQ555" s="13">
        <f t="shared" si="31"/>
        <v>79000</v>
      </c>
    </row>
    <row r="556" spans="90:121" ht="16.5" x14ac:dyDescent="0.2">
      <c r="CL556" s="34">
        <v>102</v>
      </c>
      <c r="CM556" s="34">
        <v>5</v>
      </c>
      <c r="CN556" s="13">
        <f>[2]卡牌消耗!DD106</f>
        <v>67800</v>
      </c>
      <c r="CO556" s="13">
        <f t="shared" si="30"/>
        <v>27120</v>
      </c>
      <c r="DO556" s="13">
        <v>102</v>
      </c>
      <c r="DP556" s="13">
        <v>4</v>
      </c>
      <c r="DQ556" s="13">
        <f t="shared" si="31"/>
        <v>81440</v>
      </c>
    </row>
    <row r="557" spans="90:121" ht="16.5" x14ac:dyDescent="0.2">
      <c r="CL557" s="34">
        <v>103</v>
      </c>
      <c r="CM557" s="34">
        <v>5</v>
      </c>
      <c r="CN557" s="13">
        <f>[2]卡牌消耗!DD107</f>
        <v>70900</v>
      </c>
      <c r="CO557" s="13">
        <f t="shared" si="30"/>
        <v>28360</v>
      </c>
      <c r="DO557" s="13">
        <v>103</v>
      </c>
      <c r="DP557" s="13">
        <v>4</v>
      </c>
      <c r="DQ557" s="13">
        <f t="shared" si="31"/>
        <v>83920</v>
      </c>
    </row>
    <row r="558" spans="90:121" ht="16.5" x14ac:dyDescent="0.2">
      <c r="CL558" s="34">
        <v>104</v>
      </c>
      <c r="CM558" s="34">
        <v>5</v>
      </c>
      <c r="CN558" s="13">
        <f>[2]卡牌消耗!DD108</f>
        <v>74000</v>
      </c>
      <c r="CO558" s="13">
        <f t="shared" si="30"/>
        <v>29600</v>
      </c>
      <c r="DO558" s="13">
        <v>104</v>
      </c>
      <c r="DP558" s="13">
        <v>4</v>
      </c>
      <c r="DQ558" s="13">
        <f t="shared" si="31"/>
        <v>86360</v>
      </c>
    </row>
    <row r="559" spans="90:121" ht="16.5" x14ac:dyDescent="0.2">
      <c r="CL559" s="34">
        <v>105</v>
      </c>
      <c r="CM559" s="34">
        <v>5</v>
      </c>
      <c r="CN559" s="13">
        <f>[2]卡牌消耗!DD109</f>
        <v>66700</v>
      </c>
      <c r="CO559" s="13">
        <f t="shared" si="30"/>
        <v>26680</v>
      </c>
      <c r="DO559" s="13">
        <v>105</v>
      </c>
      <c r="DP559" s="13">
        <v>4</v>
      </c>
      <c r="DQ559" s="13">
        <f t="shared" si="31"/>
        <v>88840</v>
      </c>
    </row>
    <row r="560" spans="90:121" ht="16.5" x14ac:dyDescent="0.2">
      <c r="CL560" s="34">
        <v>106</v>
      </c>
      <c r="CM560" s="34">
        <v>5</v>
      </c>
      <c r="CN560" s="13">
        <f>[2]卡牌消耗!DD110</f>
        <v>70000</v>
      </c>
      <c r="CO560" s="13">
        <f t="shared" si="30"/>
        <v>28000</v>
      </c>
      <c r="DO560" s="13">
        <v>106</v>
      </c>
      <c r="DP560" s="13">
        <v>4</v>
      </c>
      <c r="DQ560" s="13">
        <f t="shared" si="31"/>
        <v>91280</v>
      </c>
    </row>
    <row r="561" spans="90:121" ht="16.5" x14ac:dyDescent="0.2">
      <c r="CL561" s="34">
        <v>107</v>
      </c>
      <c r="CM561" s="34">
        <v>5</v>
      </c>
      <c r="CN561" s="13">
        <f>[2]卡牌消耗!DD111</f>
        <v>73350</v>
      </c>
      <c r="CO561" s="13">
        <f t="shared" si="30"/>
        <v>29340</v>
      </c>
      <c r="DO561" s="13">
        <v>107</v>
      </c>
      <c r="DP561" s="13">
        <v>4</v>
      </c>
      <c r="DQ561" s="13">
        <f t="shared" si="31"/>
        <v>93720</v>
      </c>
    </row>
    <row r="562" spans="90:121" ht="16.5" x14ac:dyDescent="0.2">
      <c r="CL562" s="34">
        <v>108</v>
      </c>
      <c r="CM562" s="34">
        <v>5</v>
      </c>
      <c r="CN562" s="13">
        <f>[2]卡牌消耗!DD112</f>
        <v>76700</v>
      </c>
      <c r="CO562" s="13">
        <f t="shared" si="30"/>
        <v>30680</v>
      </c>
      <c r="DO562" s="13">
        <v>108</v>
      </c>
      <c r="DP562" s="13">
        <v>4</v>
      </c>
      <c r="DQ562" s="13">
        <f t="shared" si="31"/>
        <v>96200</v>
      </c>
    </row>
    <row r="563" spans="90:121" ht="16.5" x14ac:dyDescent="0.2">
      <c r="CL563" s="34">
        <v>109</v>
      </c>
      <c r="CM563" s="34">
        <v>5</v>
      </c>
      <c r="CN563" s="13">
        <f>[2]卡牌消耗!DD113</f>
        <v>80000</v>
      </c>
      <c r="CO563" s="13">
        <f t="shared" si="30"/>
        <v>32000</v>
      </c>
      <c r="DO563" s="13">
        <v>109</v>
      </c>
      <c r="DP563" s="13">
        <v>4</v>
      </c>
      <c r="DQ563" s="13">
        <f t="shared" si="31"/>
        <v>98640</v>
      </c>
    </row>
    <row r="564" spans="90:121" ht="16.5" x14ac:dyDescent="0.2">
      <c r="CL564" s="34">
        <v>110</v>
      </c>
      <c r="CM564" s="34">
        <v>5</v>
      </c>
      <c r="CN564" s="13">
        <f>[2]卡牌消耗!DD114</f>
        <v>74350</v>
      </c>
      <c r="CO564" s="13">
        <f t="shared" si="30"/>
        <v>29740</v>
      </c>
      <c r="DO564" s="13">
        <v>110</v>
      </c>
      <c r="DP564" s="13">
        <v>4</v>
      </c>
      <c r="DQ564" s="13">
        <f t="shared" si="31"/>
        <v>101120</v>
      </c>
    </row>
    <row r="565" spans="90:121" ht="16.5" x14ac:dyDescent="0.2">
      <c r="CL565" s="34">
        <v>111</v>
      </c>
      <c r="CM565" s="34">
        <v>5</v>
      </c>
      <c r="CN565" s="13">
        <f>[2]卡牌消耗!DD115</f>
        <v>78100</v>
      </c>
      <c r="CO565" s="13">
        <f t="shared" si="30"/>
        <v>31240</v>
      </c>
      <c r="DO565" s="13">
        <v>111</v>
      </c>
      <c r="DP565" s="13">
        <v>4</v>
      </c>
      <c r="DQ565" s="13">
        <f t="shared" si="31"/>
        <v>112800</v>
      </c>
    </row>
    <row r="566" spans="90:121" ht="16.5" x14ac:dyDescent="0.2">
      <c r="CL566" s="34">
        <v>112</v>
      </c>
      <c r="CM566" s="34">
        <v>5</v>
      </c>
      <c r="CN566" s="13">
        <f>[2]卡牌消耗!DD116</f>
        <v>81800</v>
      </c>
      <c r="CO566" s="13">
        <f t="shared" si="30"/>
        <v>32720</v>
      </c>
      <c r="DO566" s="13">
        <v>112</v>
      </c>
      <c r="DP566" s="13">
        <v>4</v>
      </c>
      <c r="DQ566" s="13">
        <f t="shared" si="31"/>
        <v>115960</v>
      </c>
    </row>
    <row r="567" spans="90:121" ht="16.5" x14ac:dyDescent="0.2">
      <c r="CL567" s="34">
        <v>113</v>
      </c>
      <c r="CM567" s="34">
        <v>5</v>
      </c>
      <c r="CN567" s="13">
        <f>[2]卡牌消耗!DD117</f>
        <v>85500</v>
      </c>
      <c r="CO567" s="13">
        <f t="shared" si="30"/>
        <v>34200</v>
      </c>
      <c r="DO567" s="13">
        <v>113</v>
      </c>
      <c r="DP567" s="13">
        <v>4</v>
      </c>
      <c r="DQ567" s="13">
        <f t="shared" si="31"/>
        <v>119080</v>
      </c>
    </row>
    <row r="568" spans="90:121" ht="16.5" x14ac:dyDescent="0.2">
      <c r="CL568" s="34">
        <v>114</v>
      </c>
      <c r="CM568" s="34">
        <v>5</v>
      </c>
      <c r="CN568" s="13">
        <f>[2]卡牌消耗!DD118</f>
        <v>89250</v>
      </c>
      <c r="CO568" s="13">
        <f t="shared" si="30"/>
        <v>35700</v>
      </c>
      <c r="DO568" s="13">
        <v>114</v>
      </c>
      <c r="DP568" s="13">
        <v>4</v>
      </c>
      <c r="DQ568" s="13">
        <f t="shared" si="31"/>
        <v>122200</v>
      </c>
    </row>
    <row r="569" spans="90:121" ht="16.5" x14ac:dyDescent="0.2">
      <c r="CL569" s="34">
        <v>115</v>
      </c>
      <c r="CM569" s="34">
        <v>5</v>
      </c>
      <c r="CN569" s="13">
        <f>[2]卡牌消耗!DD119</f>
        <v>80700</v>
      </c>
      <c r="CO569" s="13">
        <f t="shared" si="30"/>
        <v>32280</v>
      </c>
      <c r="DO569" s="13">
        <v>115</v>
      </c>
      <c r="DP569" s="13">
        <v>4</v>
      </c>
      <c r="DQ569" s="13">
        <f t="shared" si="31"/>
        <v>125360</v>
      </c>
    </row>
    <row r="570" spans="90:121" ht="16.5" x14ac:dyDescent="0.2">
      <c r="CL570" s="34">
        <v>116</v>
      </c>
      <c r="CM570" s="34">
        <v>5</v>
      </c>
      <c r="CN570" s="13">
        <f>[2]卡牌消耗!DD120</f>
        <v>84700</v>
      </c>
      <c r="CO570" s="13">
        <f t="shared" si="30"/>
        <v>33880</v>
      </c>
      <c r="DO570" s="13">
        <v>116</v>
      </c>
      <c r="DP570" s="13">
        <v>4</v>
      </c>
      <c r="DQ570" s="13">
        <f t="shared" si="31"/>
        <v>128480</v>
      </c>
    </row>
    <row r="571" spans="90:121" ht="16.5" x14ac:dyDescent="0.2">
      <c r="CL571" s="34">
        <v>117</v>
      </c>
      <c r="CM571" s="34">
        <v>5</v>
      </c>
      <c r="CN571" s="13">
        <f>[2]卡牌消耗!DD121</f>
        <v>88750</v>
      </c>
      <c r="CO571" s="13">
        <f t="shared" si="30"/>
        <v>35500</v>
      </c>
      <c r="DO571" s="13">
        <v>117</v>
      </c>
      <c r="DP571" s="13">
        <v>4</v>
      </c>
      <c r="DQ571" s="13">
        <f t="shared" si="31"/>
        <v>131600</v>
      </c>
    </row>
    <row r="572" spans="90:121" ht="16.5" x14ac:dyDescent="0.2">
      <c r="CL572" s="34">
        <v>118</v>
      </c>
      <c r="CM572" s="34">
        <v>5</v>
      </c>
      <c r="CN572" s="13">
        <f>[2]卡牌消耗!DD122</f>
        <v>92800</v>
      </c>
      <c r="CO572" s="13">
        <f t="shared" si="30"/>
        <v>37120</v>
      </c>
      <c r="DO572" s="13">
        <v>118</v>
      </c>
      <c r="DP572" s="13">
        <v>4</v>
      </c>
      <c r="DQ572" s="13">
        <f t="shared" si="31"/>
        <v>134760</v>
      </c>
    </row>
    <row r="573" spans="90:121" ht="16.5" x14ac:dyDescent="0.2">
      <c r="CL573" s="34">
        <v>119</v>
      </c>
      <c r="CM573" s="34">
        <v>5</v>
      </c>
      <c r="CN573" s="13">
        <f>[2]卡牌消耗!DD123</f>
        <v>96850</v>
      </c>
      <c r="CO573" s="13">
        <f t="shared" si="30"/>
        <v>38740</v>
      </c>
      <c r="DO573" s="13">
        <v>119</v>
      </c>
      <c r="DP573" s="13">
        <v>4</v>
      </c>
      <c r="DQ573" s="13">
        <f t="shared" si="31"/>
        <v>137880</v>
      </c>
    </row>
    <row r="574" spans="90:121" ht="16.5" x14ac:dyDescent="0.2">
      <c r="CL574" s="34">
        <v>120</v>
      </c>
      <c r="CM574" s="34">
        <v>5</v>
      </c>
      <c r="CN574" s="13">
        <f>[2]卡牌消耗!DD124</f>
        <v>93150</v>
      </c>
      <c r="CO574" s="13">
        <f t="shared" si="30"/>
        <v>37260</v>
      </c>
      <c r="DO574" s="13">
        <v>120</v>
      </c>
      <c r="DP574" s="13">
        <v>4</v>
      </c>
      <c r="DQ574" s="13">
        <f t="shared" si="31"/>
        <v>141000</v>
      </c>
    </row>
    <row r="575" spans="90:121" ht="16.5" x14ac:dyDescent="0.2">
      <c r="CL575" s="34">
        <v>121</v>
      </c>
      <c r="CM575" s="34">
        <v>5</v>
      </c>
      <c r="CN575" s="13">
        <f>[2]卡牌消耗!DD125</f>
        <v>97800</v>
      </c>
      <c r="CO575" s="13">
        <f t="shared" si="30"/>
        <v>39120</v>
      </c>
      <c r="DO575" s="13">
        <v>121</v>
      </c>
      <c r="DP575" s="13">
        <v>4</v>
      </c>
      <c r="DQ575" s="13">
        <f t="shared" si="31"/>
        <v>144160</v>
      </c>
    </row>
    <row r="576" spans="90:121" ht="16.5" x14ac:dyDescent="0.2">
      <c r="CL576" s="34">
        <v>122</v>
      </c>
      <c r="CM576" s="34">
        <v>5</v>
      </c>
      <c r="CN576" s="13">
        <f>[2]卡牌消耗!DD126</f>
        <v>102450</v>
      </c>
      <c r="CO576" s="13">
        <f t="shared" si="30"/>
        <v>40980</v>
      </c>
      <c r="DO576" s="13">
        <v>122</v>
      </c>
      <c r="DP576" s="13">
        <v>4</v>
      </c>
      <c r="DQ576" s="13">
        <f t="shared" si="31"/>
        <v>147280</v>
      </c>
    </row>
    <row r="577" spans="90:121" ht="16.5" x14ac:dyDescent="0.2">
      <c r="CL577" s="34">
        <v>123</v>
      </c>
      <c r="CM577" s="34">
        <v>5</v>
      </c>
      <c r="CN577" s="13">
        <f>[2]卡牌消耗!DD127</f>
        <v>107150</v>
      </c>
      <c r="CO577" s="13">
        <f t="shared" si="30"/>
        <v>42860</v>
      </c>
      <c r="DO577" s="13">
        <v>123</v>
      </c>
      <c r="DP577" s="13">
        <v>4</v>
      </c>
      <c r="DQ577" s="13">
        <f t="shared" si="31"/>
        <v>150400</v>
      </c>
    </row>
    <row r="578" spans="90:121" ht="16.5" x14ac:dyDescent="0.2">
      <c r="CL578" s="34">
        <v>124</v>
      </c>
      <c r="CM578" s="34">
        <v>5</v>
      </c>
      <c r="CN578" s="13">
        <f>[2]卡牌消耗!DD128</f>
        <v>111800</v>
      </c>
      <c r="CO578" s="13">
        <f t="shared" si="30"/>
        <v>44720</v>
      </c>
      <c r="DO578" s="13">
        <v>124</v>
      </c>
      <c r="DP578" s="13">
        <v>4</v>
      </c>
      <c r="DQ578" s="13">
        <f t="shared" si="31"/>
        <v>153560</v>
      </c>
    </row>
    <row r="579" spans="90:121" ht="16.5" x14ac:dyDescent="0.2">
      <c r="CL579" s="34">
        <v>125</v>
      </c>
      <c r="CM579" s="34">
        <v>5</v>
      </c>
      <c r="CN579" s="13">
        <f>[2]卡牌消耗!DD129</f>
        <v>112150</v>
      </c>
      <c r="CO579" s="13">
        <f t="shared" si="30"/>
        <v>44860</v>
      </c>
      <c r="DO579" s="13">
        <v>125</v>
      </c>
      <c r="DP579" s="13">
        <v>4</v>
      </c>
      <c r="DQ579" s="13">
        <f t="shared" si="31"/>
        <v>156680</v>
      </c>
    </row>
    <row r="580" spans="90:121" ht="16.5" x14ac:dyDescent="0.2">
      <c r="CL580" s="34">
        <v>126</v>
      </c>
      <c r="CM580" s="34">
        <v>5</v>
      </c>
      <c r="CN580" s="13">
        <f>[2]卡牌消耗!DD130</f>
        <v>117750</v>
      </c>
      <c r="CO580" s="13">
        <f t="shared" si="30"/>
        <v>47100</v>
      </c>
      <c r="DO580" s="13">
        <v>126</v>
      </c>
      <c r="DP580" s="13">
        <v>4</v>
      </c>
      <c r="DQ580" s="13">
        <f t="shared" si="31"/>
        <v>159840</v>
      </c>
    </row>
    <row r="581" spans="90:121" ht="16.5" x14ac:dyDescent="0.2">
      <c r="CL581" s="34">
        <v>127</v>
      </c>
      <c r="CM581" s="34">
        <v>5</v>
      </c>
      <c r="CN581" s="13">
        <f>[2]卡牌消耗!DD131</f>
        <v>123350</v>
      </c>
      <c r="CO581" s="13">
        <f t="shared" si="30"/>
        <v>49340</v>
      </c>
      <c r="DO581" s="13">
        <v>127</v>
      </c>
      <c r="DP581" s="13">
        <v>4</v>
      </c>
      <c r="DQ581" s="13">
        <f t="shared" si="31"/>
        <v>162960</v>
      </c>
    </row>
    <row r="582" spans="90:121" ht="16.5" x14ac:dyDescent="0.2">
      <c r="CL582" s="34">
        <v>128</v>
      </c>
      <c r="CM582" s="34">
        <v>5</v>
      </c>
      <c r="CN582" s="13">
        <f>[2]卡牌消耗!DD132</f>
        <v>128950</v>
      </c>
      <c r="CO582" s="13">
        <f t="shared" ref="CO582:CO604" si="32">CN582/2.5</f>
        <v>51580</v>
      </c>
      <c r="DO582" s="13">
        <v>128</v>
      </c>
      <c r="DP582" s="13">
        <v>4</v>
      </c>
      <c r="DQ582" s="13">
        <f t="shared" ref="DQ582:DQ645" si="33">INDEX($DI$5:$DL$154,DO582,MIN(DP582,4))</f>
        <v>166080</v>
      </c>
    </row>
    <row r="583" spans="90:121" ht="16.5" x14ac:dyDescent="0.2">
      <c r="CL583" s="34">
        <v>129</v>
      </c>
      <c r="CM583" s="34">
        <v>5</v>
      </c>
      <c r="CN583" s="13">
        <f>[2]卡牌消耗!DD133</f>
        <v>134550</v>
      </c>
      <c r="CO583" s="13">
        <f t="shared" si="32"/>
        <v>53820</v>
      </c>
      <c r="DO583" s="13">
        <v>129</v>
      </c>
      <c r="DP583" s="13">
        <v>4</v>
      </c>
      <c r="DQ583" s="13">
        <f t="shared" si="33"/>
        <v>169200</v>
      </c>
    </row>
    <row r="584" spans="90:121" ht="16.5" x14ac:dyDescent="0.2">
      <c r="CL584" s="34">
        <v>130</v>
      </c>
      <c r="CM584" s="34">
        <v>5</v>
      </c>
      <c r="CN584" s="13">
        <f>[2]卡牌消耗!DD134</f>
        <v>138500</v>
      </c>
      <c r="CO584" s="13">
        <f t="shared" si="32"/>
        <v>55400</v>
      </c>
      <c r="DO584" s="13">
        <v>130</v>
      </c>
      <c r="DP584" s="13">
        <v>4</v>
      </c>
      <c r="DQ584" s="13">
        <f t="shared" si="33"/>
        <v>172360</v>
      </c>
    </row>
    <row r="585" spans="90:121" ht="16.5" x14ac:dyDescent="0.2">
      <c r="CL585" s="34">
        <v>131</v>
      </c>
      <c r="CM585" s="34">
        <v>5</v>
      </c>
      <c r="CN585" s="13">
        <f>[2]卡牌消耗!DD135</f>
        <v>145450</v>
      </c>
      <c r="CO585" s="13">
        <f t="shared" si="32"/>
        <v>58180</v>
      </c>
      <c r="DO585" s="13">
        <v>131</v>
      </c>
      <c r="DP585" s="13">
        <v>4</v>
      </c>
      <c r="DQ585" s="13">
        <f t="shared" si="33"/>
        <v>175480</v>
      </c>
    </row>
    <row r="586" spans="90:121" ht="16.5" x14ac:dyDescent="0.2">
      <c r="CL586" s="34">
        <v>132</v>
      </c>
      <c r="CM586" s="34">
        <v>5</v>
      </c>
      <c r="CN586" s="13">
        <f>[2]卡牌消耗!DD136</f>
        <v>152400</v>
      </c>
      <c r="CO586" s="13">
        <f t="shared" si="32"/>
        <v>60960</v>
      </c>
      <c r="DO586" s="13">
        <v>132</v>
      </c>
      <c r="DP586" s="13">
        <v>4</v>
      </c>
      <c r="DQ586" s="13">
        <f t="shared" si="33"/>
        <v>178600</v>
      </c>
    </row>
    <row r="587" spans="90:121" ht="16.5" x14ac:dyDescent="0.2">
      <c r="CL587" s="34">
        <v>133</v>
      </c>
      <c r="CM587" s="34">
        <v>5</v>
      </c>
      <c r="CN587" s="13">
        <f>[2]卡牌消耗!DD137</f>
        <v>159300</v>
      </c>
      <c r="CO587" s="13">
        <f t="shared" si="32"/>
        <v>63720</v>
      </c>
      <c r="DO587" s="13">
        <v>133</v>
      </c>
      <c r="DP587" s="13">
        <v>4</v>
      </c>
      <c r="DQ587" s="13">
        <f t="shared" si="33"/>
        <v>181760</v>
      </c>
    </row>
    <row r="588" spans="90:121" ht="16.5" x14ac:dyDescent="0.2">
      <c r="CL588" s="34">
        <v>134</v>
      </c>
      <c r="CM588" s="34">
        <v>5</v>
      </c>
      <c r="CN588" s="13">
        <f>[2]卡牌消耗!DD138</f>
        <v>166250</v>
      </c>
      <c r="CO588" s="13">
        <f t="shared" si="32"/>
        <v>66500</v>
      </c>
      <c r="DO588" s="13">
        <v>134</v>
      </c>
      <c r="DP588" s="13">
        <v>4</v>
      </c>
      <c r="DQ588" s="13">
        <f t="shared" si="33"/>
        <v>184880</v>
      </c>
    </row>
    <row r="589" spans="90:121" ht="16.5" x14ac:dyDescent="0.2">
      <c r="CL589" s="34">
        <v>135</v>
      </c>
      <c r="CM589" s="34">
        <v>5</v>
      </c>
      <c r="CN589" s="13">
        <f>[2]卡牌消耗!DD139</f>
        <v>173800</v>
      </c>
      <c r="CO589" s="13">
        <f t="shared" si="32"/>
        <v>69520</v>
      </c>
      <c r="DO589" s="13">
        <v>135</v>
      </c>
      <c r="DP589" s="13">
        <v>4</v>
      </c>
      <c r="DQ589" s="13">
        <f t="shared" si="33"/>
        <v>188000</v>
      </c>
    </row>
    <row r="590" spans="90:121" ht="16.5" x14ac:dyDescent="0.2">
      <c r="CL590" s="34">
        <v>136</v>
      </c>
      <c r="CM590" s="34">
        <v>5</v>
      </c>
      <c r="CN590" s="13">
        <f>[2]卡牌消耗!DD140</f>
        <v>182500</v>
      </c>
      <c r="CO590" s="13">
        <f t="shared" si="32"/>
        <v>73000</v>
      </c>
      <c r="DO590" s="13">
        <v>136</v>
      </c>
      <c r="DP590" s="13">
        <v>4</v>
      </c>
      <c r="DQ590" s="13">
        <f t="shared" si="33"/>
        <v>911760</v>
      </c>
    </row>
    <row r="591" spans="90:121" ht="16.5" x14ac:dyDescent="0.2">
      <c r="CL591" s="34">
        <v>137</v>
      </c>
      <c r="CM591" s="34">
        <v>5</v>
      </c>
      <c r="CN591" s="13">
        <f>[2]卡牌消耗!DD141</f>
        <v>191200</v>
      </c>
      <c r="CO591" s="13">
        <f t="shared" si="32"/>
        <v>76480</v>
      </c>
      <c r="DO591" s="13">
        <v>137</v>
      </c>
      <c r="DP591" s="13">
        <v>4</v>
      </c>
      <c r="DQ591" s="13">
        <f t="shared" si="33"/>
        <v>998600</v>
      </c>
    </row>
    <row r="592" spans="90:121" ht="16.5" x14ac:dyDescent="0.2">
      <c r="CL592" s="34">
        <v>138</v>
      </c>
      <c r="CM592" s="34">
        <v>5</v>
      </c>
      <c r="CN592" s="13">
        <f>[2]卡牌消耗!DD142</f>
        <v>199900</v>
      </c>
      <c r="CO592" s="13">
        <f t="shared" si="32"/>
        <v>79960</v>
      </c>
      <c r="DO592" s="13">
        <v>138</v>
      </c>
      <c r="DP592" s="13">
        <v>4</v>
      </c>
      <c r="DQ592" s="13">
        <f t="shared" si="33"/>
        <v>1085440</v>
      </c>
    </row>
    <row r="593" spans="90:121" ht="16.5" x14ac:dyDescent="0.2">
      <c r="CL593" s="34">
        <v>139</v>
      </c>
      <c r="CM593" s="34">
        <v>5</v>
      </c>
      <c r="CN593" s="13">
        <f>[2]卡牌消耗!DD143</f>
        <v>208600</v>
      </c>
      <c r="CO593" s="13">
        <f t="shared" si="32"/>
        <v>83440</v>
      </c>
      <c r="DO593" s="13">
        <v>139</v>
      </c>
      <c r="DP593" s="13">
        <v>4</v>
      </c>
      <c r="DQ593" s="13">
        <f t="shared" si="33"/>
        <v>1172240</v>
      </c>
    </row>
    <row r="594" spans="90:121" ht="16.5" x14ac:dyDescent="0.2">
      <c r="CL594" s="34">
        <v>140</v>
      </c>
      <c r="CM594" s="34">
        <v>5</v>
      </c>
      <c r="CN594" s="13">
        <f>[2]卡牌消耗!DD144</f>
        <v>219100</v>
      </c>
      <c r="CO594" s="13">
        <f t="shared" si="32"/>
        <v>87640</v>
      </c>
      <c r="DO594" s="13">
        <v>140</v>
      </c>
      <c r="DP594" s="13">
        <v>4</v>
      </c>
      <c r="DQ594" s="13">
        <f t="shared" si="33"/>
        <v>1259080</v>
      </c>
    </row>
    <row r="595" spans="90:121" ht="16.5" x14ac:dyDescent="0.2">
      <c r="CL595" s="34">
        <v>141</v>
      </c>
      <c r="CM595" s="34">
        <v>5</v>
      </c>
      <c r="CN595" s="13">
        <f>[2]卡牌消耗!DD145</f>
        <v>230050</v>
      </c>
      <c r="CO595" s="13">
        <f t="shared" si="32"/>
        <v>92020</v>
      </c>
      <c r="DO595" s="13">
        <v>141</v>
      </c>
      <c r="DP595" s="13">
        <v>4</v>
      </c>
      <c r="DQ595" s="13">
        <f t="shared" si="33"/>
        <v>1345920</v>
      </c>
    </row>
    <row r="596" spans="90:121" ht="16.5" x14ac:dyDescent="0.2">
      <c r="CL596" s="34">
        <v>142</v>
      </c>
      <c r="CM596" s="34">
        <v>5</v>
      </c>
      <c r="CN596" s="13">
        <f>[2]卡牌消耗!DD146</f>
        <v>241050</v>
      </c>
      <c r="CO596" s="13">
        <f t="shared" si="32"/>
        <v>96420</v>
      </c>
      <c r="DO596" s="13">
        <v>142</v>
      </c>
      <c r="DP596" s="13">
        <v>4</v>
      </c>
      <c r="DQ596" s="13">
        <f t="shared" si="33"/>
        <v>1432760</v>
      </c>
    </row>
    <row r="597" spans="90:121" ht="16.5" x14ac:dyDescent="0.2">
      <c r="CL597" s="34">
        <v>143</v>
      </c>
      <c r="CM597" s="34">
        <v>5</v>
      </c>
      <c r="CN597" s="13">
        <f>[2]卡牌消耗!DD147</f>
        <v>252000</v>
      </c>
      <c r="CO597" s="13">
        <f t="shared" si="32"/>
        <v>100800</v>
      </c>
      <c r="DO597" s="13">
        <v>143</v>
      </c>
      <c r="DP597" s="13">
        <v>4</v>
      </c>
      <c r="DQ597" s="13">
        <f t="shared" si="33"/>
        <v>1519600</v>
      </c>
    </row>
    <row r="598" spans="90:121" ht="16.5" x14ac:dyDescent="0.2">
      <c r="CL598" s="34">
        <v>144</v>
      </c>
      <c r="CM598" s="34">
        <v>5</v>
      </c>
      <c r="CN598" s="13">
        <f>[2]卡牌消耗!DD148</f>
        <v>262950</v>
      </c>
      <c r="CO598" s="13">
        <f t="shared" si="32"/>
        <v>105180</v>
      </c>
      <c r="DO598" s="13">
        <v>144</v>
      </c>
      <c r="DP598" s="13">
        <v>4</v>
      </c>
      <c r="DQ598" s="13">
        <f t="shared" si="33"/>
        <v>1606440</v>
      </c>
    </row>
    <row r="599" spans="90:121" ht="16.5" x14ac:dyDescent="0.2">
      <c r="CL599" s="34">
        <v>145</v>
      </c>
      <c r="CM599" s="34">
        <v>5</v>
      </c>
      <c r="CN599" s="13">
        <f>[2]卡牌消耗!DD149</f>
        <v>262150</v>
      </c>
      <c r="CO599" s="13">
        <f t="shared" si="32"/>
        <v>104860</v>
      </c>
      <c r="DO599" s="13">
        <v>145</v>
      </c>
      <c r="DP599" s="13">
        <v>4</v>
      </c>
      <c r="DQ599" s="13">
        <f t="shared" si="33"/>
        <v>1693240</v>
      </c>
    </row>
    <row r="600" spans="90:121" ht="16.5" x14ac:dyDescent="0.2">
      <c r="CL600" s="34">
        <v>146</v>
      </c>
      <c r="CM600" s="34">
        <v>5</v>
      </c>
      <c r="CN600" s="13">
        <f>[2]卡牌消耗!DD150</f>
        <v>275250</v>
      </c>
      <c r="CO600" s="13">
        <f t="shared" si="32"/>
        <v>110100</v>
      </c>
      <c r="DO600" s="13">
        <v>146</v>
      </c>
      <c r="DP600" s="13">
        <v>4</v>
      </c>
      <c r="DQ600" s="13">
        <f t="shared" si="33"/>
        <v>1780080</v>
      </c>
    </row>
    <row r="601" spans="90:121" ht="16.5" x14ac:dyDescent="0.2">
      <c r="CL601" s="34">
        <v>147</v>
      </c>
      <c r="CM601" s="34">
        <v>5</v>
      </c>
      <c r="CN601" s="13">
        <f>[2]卡牌消耗!DD151</f>
        <v>288350</v>
      </c>
      <c r="CO601" s="13">
        <f t="shared" si="32"/>
        <v>115340</v>
      </c>
      <c r="DO601" s="13">
        <v>147</v>
      </c>
      <c r="DP601" s="13">
        <v>4</v>
      </c>
      <c r="DQ601" s="13">
        <f t="shared" si="33"/>
        <v>1866920</v>
      </c>
    </row>
    <row r="602" spans="90:121" ht="16.5" x14ac:dyDescent="0.2">
      <c r="CL602" s="34">
        <v>148</v>
      </c>
      <c r="CM602" s="34">
        <v>5</v>
      </c>
      <c r="CN602" s="13">
        <f>[2]卡牌消耗!DD152</f>
        <v>301450</v>
      </c>
      <c r="CO602" s="13">
        <f t="shared" si="32"/>
        <v>120580</v>
      </c>
      <c r="DO602" s="13">
        <v>148</v>
      </c>
      <c r="DP602" s="13">
        <v>4</v>
      </c>
      <c r="DQ602" s="13">
        <f t="shared" si="33"/>
        <v>1953760</v>
      </c>
    </row>
    <row r="603" spans="90:121" ht="16.5" x14ac:dyDescent="0.2">
      <c r="CL603" s="34">
        <v>149</v>
      </c>
      <c r="CM603" s="34">
        <v>5</v>
      </c>
      <c r="CN603" s="13">
        <f>[2]卡牌消耗!DD153</f>
        <v>314550</v>
      </c>
      <c r="CO603" s="13">
        <f t="shared" si="32"/>
        <v>125820</v>
      </c>
      <c r="DO603" s="13">
        <v>149</v>
      </c>
      <c r="DP603" s="13">
        <v>4</v>
      </c>
      <c r="DQ603" s="13">
        <f t="shared" si="33"/>
        <v>2040600</v>
      </c>
    </row>
    <row r="604" spans="90:121" ht="16.5" x14ac:dyDescent="0.2">
      <c r="CL604" s="34">
        <v>150</v>
      </c>
      <c r="CM604" s="34">
        <v>5</v>
      </c>
      <c r="CN604" s="13">
        <f>[2]卡牌消耗!DD154</f>
        <v>524300</v>
      </c>
      <c r="CO604" s="13">
        <f t="shared" si="32"/>
        <v>209720</v>
      </c>
      <c r="DO604" s="13">
        <v>150</v>
      </c>
      <c r="DP604" s="13">
        <v>4</v>
      </c>
      <c r="DQ604" s="13">
        <f t="shared" si="33"/>
        <v>2127440</v>
      </c>
    </row>
    <row r="605" spans="90:121" ht="16.5" x14ac:dyDescent="0.2">
      <c r="DO605" s="13">
        <v>1</v>
      </c>
      <c r="DP605" s="13">
        <v>5</v>
      </c>
      <c r="DQ605" s="13">
        <f t="shared" si="33"/>
        <v>1160</v>
      </c>
    </row>
    <row r="606" spans="90:121" ht="16.5" x14ac:dyDescent="0.2">
      <c r="DO606" s="13">
        <v>2</v>
      </c>
      <c r="DP606" s="13">
        <v>5</v>
      </c>
      <c r="DQ606" s="13">
        <f t="shared" si="33"/>
        <v>1200</v>
      </c>
    </row>
    <row r="607" spans="90:121" ht="16.5" x14ac:dyDescent="0.2">
      <c r="DO607" s="13">
        <v>3</v>
      </c>
      <c r="DP607" s="13">
        <v>5</v>
      </c>
      <c r="DQ607" s="13">
        <f t="shared" si="33"/>
        <v>1280</v>
      </c>
    </row>
    <row r="608" spans="90:121" ht="16.5" x14ac:dyDescent="0.2">
      <c r="DO608" s="13">
        <v>4</v>
      </c>
      <c r="DP608" s="13">
        <v>5</v>
      </c>
      <c r="DQ608" s="13">
        <f t="shared" si="33"/>
        <v>1320</v>
      </c>
    </row>
    <row r="609" spans="119:121" ht="16.5" x14ac:dyDescent="0.2">
      <c r="DO609" s="13">
        <v>5</v>
      </c>
      <c r="DP609" s="13">
        <v>5</v>
      </c>
      <c r="DQ609" s="13">
        <f t="shared" si="33"/>
        <v>1400</v>
      </c>
    </row>
    <row r="610" spans="119:121" ht="16.5" x14ac:dyDescent="0.2">
      <c r="DO610" s="13">
        <v>6</v>
      </c>
      <c r="DP610" s="13">
        <v>5</v>
      </c>
      <c r="DQ610" s="13">
        <f t="shared" si="33"/>
        <v>1440</v>
      </c>
    </row>
    <row r="611" spans="119:121" ht="16.5" x14ac:dyDescent="0.2">
      <c r="DO611" s="13">
        <v>7</v>
      </c>
      <c r="DP611" s="13">
        <v>5</v>
      </c>
      <c r="DQ611" s="13">
        <f t="shared" si="33"/>
        <v>1480</v>
      </c>
    </row>
    <row r="612" spans="119:121" ht="16.5" x14ac:dyDescent="0.2">
      <c r="DO612" s="13">
        <v>8</v>
      </c>
      <c r="DP612" s="13">
        <v>5</v>
      </c>
      <c r="DQ612" s="13">
        <f t="shared" si="33"/>
        <v>1560</v>
      </c>
    </row>
    <row r="613" spans="119:121" ht="16.5" x14ac:dyDescent="0.2">
      <c r="DO613" s="13">
        <v>9</v>
      </c>
      <c r="DP613" s="13">
        <v>5</v>
      </c>
      <c r="DQ613" s="13">
        <f t="shared" si="33"/>
        <v>1600</v>
      </c>
    </row>
    <row r="614" spans="119:121" ht="16.5" x14ac:dyDescent="0.2">
      <c r="DO614" s="13">
        <v>10</v>
      </c>
      <c r="DP614" s="13">
        <v>5</v>
      </c>
      <c r="DQ614" s="13">
        <f t="shared" si="33"/>
        <v>1640</v>
      </c>
    </row>
    <row r="615" spans="119:121" ht="16.5" x14ac:dyDescent="0.2">
      <c r="DO615" s="13">
        <v>11</v>
      </c>
      <c r="DP615" s="13">
        <v>5</v>
      </c>
      <c r="DQ615" s="13">
        <f t="shared" si="33"/>
        <v>1720</v>
      </c>
    </row>
    <row r="616" spans="119:121" ht="16.5" x14ac:dyDescent="0.2">
      <c r="DO616" s="13">
        <v>12</v>
      </c>
      <c r="DP616" s="13">
        <v>5</v>
      </c>
      <c r="DQ616" s="13">
        <f t="shared" si="33"/>
        <v>1760</v>
      </c>
    </row>
    <row r="617" spans="119:121" ht="16.5" x14ac:dyDescent="0.2">
      <c r="DO617" s="13">
        <v>13</v>
      </c>
      <c r="DP617" s="13">
        <v>5</v>
      </c>
      <c r="DQ617" s="13">
        <f t="shared" si="33"/>
        <v>1800</v>
      </c>
    </row>
    <row r="618" spans="119:121" ht="16.5" x14ac:dyDescent="0.2">
      <c r="DO618" s="13">
        <v>14</v>
      </c>
      <c r="DP618" s="13">
        <v>5</v>
      </c>
      <c r="DQ618" s="13">
        <f t="shared" si="33"/>
        <v>1880</v>
      </c>
    </row>
    <row r="619" spans="119:121" ht="16.5" x14ac:dyDescent="0.2">
      <c r="DO619" s="13">
        <v>15</v>
      </c>
      <c r="DP619" s="13">
        <v>5</v>
      </c>
      <c r="DQ619" s="13">
        <f t="shared" si="33"/>
        <v>1920</v>
      </c>
    </row>
    <row r="620" spans="119:121" ht="16.5" x14ac:dyDescent="0.2">
      <c r="DO620" s="13">
        <v>16</v>
      </c>
      <c r="DP620" s="13">
        <v>5</v>
      </c>
      <c r="DQ620" s="13">
        <f t="shared" si="33"/>
        <v>1960</v>
      </c>
    </row>
    <row r="621" spans="119:121" ht="16.5" x14ac:dyDescent="0.2">
      <c r="DO621" s="13">
        <v>17</v>
      </c>
      <c r="DP621" s="13">
        <v>5</v>
      </c>
      <c r="DQ621" s="13">
        <f t="shared" si="33"/>
        <v>2040</v>
      </c>
    </row>
    <row r="622" spans="119:121" ht="16.5" x14ac:dyDescent="0.2">
      <c r="DO622" s="13">
        <v>18</v>
      </c>
      <c r="DP622" s="13">
        <v>5</v>
      </c>
      <c r="DQ622" s="13">
        <f t="shared" si="33"/>
        <v>2080</v>
      </c>
    </row>
    <row r="623" spans="119:121" ht="16.5" x14ac:dyDescent="0.2">
      <c r="DO623" s="13">
        <v>19</v>
      </c>
      <c r="DP623" s="13">
        <v>5</v>
      </c>
      <c r="DQ623" s="13">
        <f t="shared" si="33"/>
        <v>2160</v>
      </c>
    </row>
    <row r="624" spans="119:121" ht="16.5" x14ac:dyDescent="0.2">
      <c r="DO624" s="13">
        <v>20</v>
      </c>
      <c r="DP624" s="13">
        <v>5</v>
      </c>
      <c r="DQ624" s="13">
        <f t="shared" si="33"/>
        <v>2200</v>
      </c>
    </row>
    <row r="625" spans="119:121" ht="16.5" x14ac:dyDescent="0.2">
      <c r="DO625" s="13">
        <v>21</v>
      </c>
      <c r="DP625" s="13">
        <v>5</v>
      </c>
      <c r="DQ625" s="13">
        <f t="shared" si="33"/>
        <v>2240</v>
      </c>
    </row>
    <row r="626" spans="119:121" ht="16.5" x14ac:dyDescent="0.2">
      <c r="DO626" s="13">
        <v>22</v>
      </c>
      <c r="DP626" s="13">
        <v>5</v>
      </c>
      <c r="DQ626" s="13">
        <f t="shared" si="33"/>
        <v>2320</v>
      </c>
    </row>
    <row r="627" spans="119:121" ht="16.5" x14ac:dyDescent="0.2">
      <c r="DO627" s="13">
        <v>23</v>
      </c>
      <c r="DP627" s="13">
        <v>5</v>
      </c>
      <c r="DQ627" s="13">
        <f t="shared" si="33"/>
        <v>2360</v>
      </c>
    </row>
    <row r="628" spans="119:121" ht="16.5" x14ac:dyDescent="0.2">
      <c r="DO628" s="13">
        <v>24</v>
      </c>
      <c r="DP628" s="13">
        <v>5</v>
      </c>
      <c r="DQ628" s="13">
        <f t="shared" si="33"/>
        <v>2400</v>
      </c>
    </row>
    <row r="629" spans="119:121" ht="16.5" x14ac:dyDescent="0.2">
      <c r="DO629" s="13">
        <v>25</v>
      </c>
      <c r="DP629" s="13">
        <v>5</v>
      </c>
      <c r="DQ629" s="13">
        <f t="shared" si="33"/>
        <v>2440</v>
      </c>
    </row>
    <row r="630" spans="119:121" ht="16.5" x14ac:dyDescent="0.2">
      <c r="DO630" s="13">
        <v>26</v>
      </c>
      <c r="DP630" s="13">
        <v>5</v>
      </c>
      <c r="DQ630" s="13">
        <f t="shared" si="33"/>
        <v>2520</v>
      </c>
    </row>
    <row r="631" spans="119:121" ht="16.5" x14ac:dyDescent="0.2">
      <c r="DO631" s="13">
        <v>27</v>
      </c>
      <c r="DP631" s="13">
        <v>5</v>
      </c>
      <c r="DQ631" s="13">
        <f t="shared" si="33"/>
        <v>2560</v>
      </c>
    </row>
    <row r="632" spans="119:121" ht="16.5" x14ac:dyDescent="0.2">
      <c r="DO632" s="13">
        <v>28</v>
      </c>
      <c r="DP632" s="13">
        <v>5</v>
      </c>
      <c r="DQ632" s="13">
        <f t="shared" si="33"/>
        <v>2640</v>
      </c>
    </row>
    <row r="633" spans="119:121" ht="16.5" x14ac:dyDescent="0.2">
      <c r="DO633" s="13">
        <v>29</v>
      </c>
      <c r="DP633" s="13">
        <v>5</v>
      </c>
      <c r="DQ633" s="13">
        <f t="shared" si="33"/>
        <v>2680</v>
      </c>
    </row>
    <row r="634" spans="119:121" ht="16.5" x14ac:dyDescent="0.2">
      <c r="DO634" s="13">
        <v>30</v>
      </c>
      <c r="DP634" s="13">
        <v>5</v>
      </c>
      <c r="DQ634" s="13">
        <f t="shared" si="33"/>
        <v>2720</v>
      </c>
    </row>
    <row r="635" spans="119:121" ht="16.5" x14ac:dyDescent="0.2">
      <c r="DO635" s="13">
        <v>31</v>
      </c>
      <c r="DP635" s="13">
        <v>5</v>
      </c>
      <c r="DQ635" s="13">
        <f t="shared" si="33"/>
        <v>5320</v>
      </c>
    </row>
    <row r="636" spans="119:121" ht="16.5" x14ac:dyDescent="0.2">
      <c r="DO636" s="13">
        <v>32</v>
      </c>
      <c r="DP636" s="13">
        <v>5</v>
      </c>
      <c r="DQ636" s="13">
        <f t="shared" si="33"/>
        <v>5720</v>
      </c>
    </row>
    <row r="637" spans="119:121" ht="16.5" x14ac:dyDescent="0.2">
      <c r="DO637" s="13">
        <v>33</v>
      </c>
      <c r="DP637" s="13">
        <v>5</v>
      </c>
      <c r="DQ637" s="13">
        <f t="shared" si="33"/>
        <v>6080</v>
      </c>
    </row>
    <row r="638" spans="119:121" ht="16.5" x14ac:dyDescent="0.2">
      <c r="DO638" s="13">
        <v>34</v>
      </c>
      <c r="DP638" s="13">
        <v>5</v>
      </c>
      <c r="DQ638" s="13">
        <f t="shared" si="33"/>
        <v>6480</v>
      </c>
    </row>
    <row r="639" spans="119:121" ht="16.5" x14ac:dyDescent="0.2">
      <c r="DO639" s="13">
        <v>35</v>
      </c>
      <c r="DP639" s="13">
        <v>5</v>
      </c>
      <c r="DQ639" s="13">
        <f t="shared" si="33"/>
        <v>6840</v>
      </c>
    </row>
    <row r="640" spans="119:121" ht="16.5" x14ac:dyDescent="0.2">
      <c r="DO640" s="13">
        <v>36</v>
      </c>
      <c r="DP640" s="13">
        <v>5</v>
      </c>
      <c r="DQ640" s="13">
        <f t="shared" si="33"/>
        <v>7200</v>
      </c>
    </row>
    <row r="641" spans="119:121" ht="16.5" x14ac:dyDescent="0.2">
      <c r="DO641" s="13">
        <v>37</v>
      </c>
      <c r="DP641" s="13">
        <v>5</v>
      </c>
      <c r="DQ641" s="13">
        <f t="shared" si="33"/>
        <v>7600</v>
      </c>
    </row>
    <row r="642" spans="119:121" ht="16.5" x14ac:dyDescent="0.2">
      <c r="DO642" s="13">
        <v>38</v>
      </c>
      <c r="DP642" s="13">
        <v>5</v>
      </c>
      <c r="DQ642" s="13">
        <f t="shared" si="33"/>
        <v>7960</v>
      </c>
    </row>
    <row r="643" spans="119:121" ht="16.5" x14ac:dyDescent="0.2">
      <c r="DO643" s="13">
        <v>39</v>
      </c>
      <c r="DP643" s="13">
        <v>5</v>
      </c>
      <c r="DQ643" s="13">
        <f t="shared" si="33"/>
        <v>8360</v>
      </c>
    </row>
    <row r="644" spans="119:121" ht="16.5" x14ac:dyDescent="0.2">
      <c r="DO644" s="13">
        <v>40</v>
      </c>
      <c r="DP644" s="13">
        <v>5</v>
      </c>
      <c r="DQ644" s="13">
        <f t="shared" si="33"/>
        <v>8720</v>
      </c>
    </row>
    <row r="645" spans="119:121" ht="16.5" x14ac:dyDescent="0.2">
      <c r="DO645" s="13">
        <v>41</v>
      </c>
      <c r="DP645" s="13">
        <v>5</v>
      </c>
      <c r="DQ645" s="13">
        <f t="shared" si="33"/>
        <v>9080</v>
      </c>
    </row>
    <row r="646" spans="119:121" ht="16.5" x14ac:dyDescent="0.2">
      <c r="DO646" s="13">
        <v>42</v>
      </c>
      <c r="DP646" s="13">
        <v>5</v>
      </c>
      <c r="DQ646" s="13">
        <f t="shared" ref="DQ646:DQ709" si="34">INDEX($DI$5:$DL$154,DO646,MIN(DP646,4))</f>
        <v>9480</v>
      </c>
    </row>
    <row r="647" spans="119:121" ht="16.5" x14ac:dyDescent="0.2">
      <c r="DO647" s="13">
        <v>43</v>
      </c>
      <c r="DP647" s="13">
        <v>5</v>
      </c>
      <c r="DQ647" s="13">
        <f t="shared" si="34"/>
        <v>9840</v>
      </c>
    </row>
    <row r="648" spans="119:121" ht="16.5" x14ac:dyDescent="0.2">
      <c r="DO648" s="13">
        <v>44</v>
      </c>
      <c r="DP648" s="13">
        <v>5</v>
      </c>
      <c r="DQ648" s="13">
        <f t="shared" si="34"/>
        <v>10200</v>
      </c>
    </row>
    <row r="649" spans="119:121" ht="16.5" x14ac:dyDescent="0.2">
      <c r="DO649" s="13">
        <v>45</v>
      </c>
      <c r="DP649" s="13">
        <v>5</v>
      </c>
      <c r="DQ649" s="13">
        <f t="shared" si="34"/>
        <v>10600</v>
      </c>
    </row>
    <row r="650" spans="119:121" ht="16.5" x14ac:dyDescent="0.2">
      <c r="DO650" s="13">
        <v>46</v>
      </c>
      <c r="DP650" s="13">
        <v>5</v>
      </c>
      <c r="DQ650" s="13">
        <f t="shared" si="34"/>
        <v>10960</v>
      </c>
    </row>
    <row r="651" spans="119:121" ht="16.5" x14ac:dyDescent="0.2">
      <c r="DO651" s="13">
        <v>47</v>
      </c>
      <c r="DP651" s="13">
        <v>5</v>
      </c>
      <c r="DQ651" s="13">
        <f t="shared" si="34"/>
        <v>11320</v>
      </c>
    </row>
    <row r="652" spans="119:121" ht="16.5" x14ac:dyDescent="0.2">
      <c r="DO652" s="13">
        <v>48</v>
      </c>
      <c r="DP652" s="13">
        <v>5</v>
      </c>
      <c r="DQ652" s="13">
        <f t="shared" si="34"/>
        <v>11720</v>
      </c>
    </row>
    <row r="653" spans="119:121" ht="16.5" x14ac:dyDescent="0.2">
      <c r="DO653" s="13">
        <v>49</v>
      </c>
      <c r="DP653" s="13">
        <v>5</v>
      </c>
      <c r="DQ653" s="13">
        <f t="shared" si="34"/>
        <v>12080</v>
      </c>
    </row>
    <row r="654" spans="119:121" ht="16.5" x14ac:dyDescent="0.2">
      <c r="DO654" s="13">
        <v>50</v>
      </c>
      <c r="DP654" s="13">
        <v>5</v>
      </c>
      <c r="DQ654" s="13">
        <f t="shared" si="34"/>
        <v>12480</v>
      </c>
    </row>
    <row r="655" spans="119:121" ht="16.5" x14ac:dyDescent="0.2">
      <c r="DO655" s="13">
        <v>51</v>
      </c>
      <c r="DP655" s="13">
        <v>5</v>
      </c>
      <c r="DQ655" s="13">
        <f t="shared" si="34"/>
        <v>13360</v>
      </c>
    </row>
    <row r="656" spans="119:121" ht="16.5" x14ac:dyDescent="0.2">
      <c r="DO656" s="13">
        <v>52</v>
      </c>
      <c r="DP656" s="13">
        <v>5</v>
      </c>
      <c r="DQ656" s="13">
        <f t="shared" si="34"/>
        <v>13960</v>
      </c>
    </row>
    <row r="657" spans="119:121" ht="16.5" x14ac:dyDescent="0.2">
      <c r="DO657" s="13">
        <v>53</v>
      </c>
      <c r="DP657" s="13">
        <v>5</v>
      </c>
      <c r="DQ657" s="13">
        <f t="shared" si="34"/>
        <v>14560</v>
      </c>
    </row>
    <row r="658" spans="119:121" ht="16.5" x14ac:dyDescent="0.2">
      <c r="DO658" s="13">
        <v>54</v>
      </c>
      <c r="DP658" s="13">
        <v>5</v>
      </c>
      <c r="DQ658" s="13">
        <f t="shared" si="34"/>
        <v>15160</v>
      </c>
    </row>
    <row r="659" spans="119:121" ht="16.5" x14ac:dyDescent="0.2">
      <c r="DO659" s="13">
        <v>55</v>
      </c>
      <c r="DP659" s="13">
        <v>5</v>
      </c>
      <c r="DQ659" s="13">
        <f t="shared" si="34"/>
        <v>15800</v>
      </c>
    </row>
    <row r="660" spans="119:121" ht="16.5" x14ac:dyDescent="0.2">
      <c r="DO660" s="13">
        <v>56</v>
      </c>
      <c r="DP660" s="13">
        <v>5</v>
      </c>
      <c r="DQ660" s="13">
        <f t="shared" si="34"/>
        <v>16400</v>
      </c>
    </row>
    <row r="661" spans="119:121" ht="16.5" x14ac:dyDescent="0.2">
      <c r="DO661" s="13">
        <v>57</v>
      </c>
      <c r="DP661" s="13">
        <v>5</v>
      </c>
      <c r="DQ661" s="13">
        <f t="shared" si="34"/>
        <v>17000</v>
      </c>
    </row>
    <row r="662" spans="119:121" ht="16.5" x14ac:dyDescent="0.2">
      <c r="DO662" s="13">
        <v>58</v>
      </c>
      <c r="DP662" s="13">
        <v>5</v>
      </c>
      <c r="DQ662" s="13">
        <f t="shared" si="34"/>
        <v>17600</v>
      </c>
    </row>
    <row r="663" spans="119:121" ht="16.5" x14ac:dyDescent="0.2">
      <c r="DO663" s="13">
        <v>59</v>
      </c>
      <c r="DP663" s="13">
        <v>5</v>
      </c>
      <c r="DQ663" s="13">
        <f t="shared" si="34"/>
        <v>18200</v>
      </c>
    </row>
    <row r="664" spans="119:121" ht="16.5" x14ac:dyDescent="0.2">
      <c r="DO664" s="13">
        <v>60</v>
      </c>
      <c r="DP664" s="13">
        <v>5</v>
      </c>
      <c r="DQ664" s="13">
        <f t="shared" si="34"/>
        <v>18800</v>
      </c>
    </row>
    <row r="665" spans="119:121" ht="16.5" x14ac:dyDescent="0.2">
      <c r="DO665" s="13">
        <v>61</v>
      </c>
      <c r="DP665" s="13">
        <v>5</v>
      </c>
      <c r="DQ665" s="13">
        <f t="shared" si="34"/>
        <v>19400</v>
      </c>
    </row>
    <row r="666" spans="119:121" ht="16.5" x14ac:dyDescent="0.2">
      <c r="DO666" s="13">
        <v>62</v>
      </c>
      <c r="DP666" s="13">
        <v>5</v>
      </c>
      <c r="DQ666" s="13">
        <f t="shared" si="34"/>
        <v>20000</v>
      </c>
    </row>
    <row r="667" spans="119:121" ht="16.5" x14ac:dyDescent="0.2">
      <c r="DO667" s="13">
        <v>63</v>
      </c>
      <c r="DP667" s="13">
        <v>5</v>
      </c>
      <c r="DQ667" s="13">
        <f t="shared" si="34"/>
        <v>20600</v>
      </c>
    </row>
    <row r="668" spans="119:121" ht="16.5" x14ac:dyDescent="0.2">
      <c r="DO668" s="13">
        <v>64</v>
      </c>
      <c r="DP668" s="13">
        <v>5</v>
      </c>
      <c r="DQ668" s="13">
        <f t="shared" si="34"/>
        <v>21200</v>
      </c>
    </row>
    <row r="669" spans="119:121" ht="16.5" x14ac:dyDescent="0.2">
      <c r="DO669" s="13">
        <v>65</v>
      </c>
      <c r="DP669" s="13">
        <v>5</v>
      </c>
      <c r="DQ669" s="13">
        <f t="shared" si="34"/>
        <v>21800</v>
      </c>
    </row>
    <row r="670" spans="119:121" ht="16.5" x14ac:dyDescent="0.2">
      <c r="DO670" s="13">
        <v>66</v>
      </c>
      <c r="DP670" s="13">
        <v>5</v>
      </c>
      <c r="DQ670" s="13">
        <f t="shared" si="34"/>
        <v>22400</v>
      </c>
    </row>
    <row r="671" spans="119:121" ht="16.5" x14ac:dyDescent="0.2">
      <c r="DO671" s="13">
        <v>67</v>
      </c>
      <c r="DP671" s="13">
        <v>5</v>
      </c>
      <c r="DQ671" s="13">
        <f t="shared" si="34"/>
        <v>23040</v>
      </c>
    </row>
    <row r="672" spans="119:121" ht="16.5" x14ac:dyDescent="0.2">
      <c r="DO672" s="13">
        <v>68</v>
      </c>
      <c r="DP672" s="13">
        <v>5</v>
      </c>
      <c r="DQ672" s="13">
        <f t="shared" si="34"/>
        <v>23640</v>
      </c>
    </row>
    <row r="673" spans="119:121" ht="16.5" x14ac:dyDescent="0.2">
      <c r="DO673" s="13">
        <v>69</v>
      </c>
      <c r="DP673" s="13">
        <v>5</v>
      </c>
      <c r="DQ673" s="13">
        <f t="shared" si="34"/>
        <v>24240</v>
      </c>
    </row>
    <row r="674" spans="119:121" ht="16.5" x14ac:dyDescent="0.2">
      <c r="DO674" s="13">
        <v>70</v>
      </c>
      <c r="DP674" s="13">
        <v>5</v>
      </c>
      <c r="DQ674" s="13">
        <f t="shared" si="34"/>
        <v>24840</v>
      </c>
    </row>
    <row r="675" spans="119:121" ht="16.5" x14ac:dyDescent="0.2">
      <c r="DO675" s="13">
        <v>71</v>
      </c>
      <c r="DP675" s="13">
        <v>5</v>
      </c>
      <c r="DQ675" s="13">
        <f t="shared" si="34"/>
        <v>30720</v>
      </c>
    </row>
    <row r="676" spans="119:121" ht="16.5" x14ac:dyDescent="0.2">
      <c r="DO676" s="13">
        <v>72</v>
      </c>
      <c r="DP676" s="13">
        <v>5</v>
      </c>
      <c r="DQ676" s="13">
        <f t="shared" si="34"/>
        <v>32120</v>
      </c>
    </row>
    <row r="677" spans="119:121" ht="16.5" x14ac:dyDescent="0.2">
      <c r="DO677" s="13">
        <v>73</v>
      </c>
      <c r="DP677" s="13">
        <v>5</v>
      </c>
      <c r="DQ677" s="13">
        <f t="shared" si="34"/>
        <v>33520</v>
      </c>
    </row>
    <row r="678" spans="119:121" ht="16.5" x14ac:dyDescent="0.2">
      <c r="DO678" s="13">
        <v>74</v>
      </c>
      <c r="DP678" s="13">
        <v>5</v>
      </c>
      <c r="DQ678" s="13">
        <f t="shared" si="34"/>
        <v>34880</v>
      </c>
    </row>
    <row r="679" spans="119:121" ht="16.5" x14ac:dyDescent="0.2">
      <c r="DO679" s="13">
        <v>75</v>
      </c>
      <c r="DP679" s="13">
        <v>5</v>
      </c>
      <c r="DQ679" s="13">
        <f t="shared" si="34"/>
        <v>36280</v>
      </c>
    </row>
    <row r="680" spans="119:121" ht="16.5" x14ac:dyDescent="0.2">
      <c r="DO680" s="13">
        <v>76</v>
      </c>
      <c r="DP680" s="13">
        <v>5</v>
      </c>
      <c r="DQ680" s="13">
        <f t="shared" si="34"/>
        <v>37680</v>
      </c>
    </row>
    <row r="681" spans="119:121" ht="16.5" x14ac:dyDescent="0.2">
      <c r="DO681" s="13">
        <v>77</v>
      </c>
      <c r="DP681" s="13">
        <v>5</v>
      </c>
      <c r="DQ681" s="13">
        <f t="shared" si="34"/>
        <v>39040</v>
      </c>
    </row>
    <row r="682" spans="119:121" ht="16.5" x14ac:dyDescent="0.2">
      <c r="DO682" s="13">
        <v>78</v>
      </c>
      <c r="DP682" s="13">
        <v>5</v>
      </c>
      <c r="DQ682" s="13">
        <f t="shared" si="34"/>
        <v>40440</v>
      </c>
    </row>
    <row r="683" spans="119:121" ht="16.5" x14ac:dyDescent="0.2">
      <c r="DO683" s="13">
        <v>79</v>
      </c>
      <c r="DP683" s="13">
        <v>5</v>
      </c>
      <c r="DQ683" s="13">
        <f t="shared" si="34"/>
        <v>41840</v>
      </c>
    </row>
    <row r="684" spans="119:121" ht="16.5" x14ac:dyDescent="0.2">
      <c r="DO684" s="13">
        <v>80</v>
      </c>
      <c r="DP684" s="13">
        <v>5</v>
      </c>
      <c r="DQ684" s="13">
        <f t="shared" si="34"/>
        <v>43200</v>
      </c>
    </row>
    <row r="685" spans="119:121" ht="16.5" x14ac:dyDescent="0.2">
      <c r="DO685" s="13">
        <v>81</v>
      </c>
      <c r="DP685" s="13">
        <v>5</v>
      </c>
      <c r="DQ685" s="13">
        <f t="shared" si="34"/>
        <v>44600</v>
      </c>
    </row>
    <row r="686" spans="119:121" ht="16.5" x14ac:dyDescent="0.2">
      <c r="DO686" s="13">
        <v>82</v>
      </c>
      <c r="DP686" s="13">
        <v>5</v>
      </c>
      <c r="DQ686" s="13">
        <f t="shared" si="34"/>
        <v>46000</v>
      </c>
    </row>
    <row r="687" spans="119:121" ht="16.5" x14ac:dyDescent="0.2">
      <c r="DO687" s="13">
        <v>83</v>
      </c>
      <c r="DP687" s="13">
        <v>5</v>
      </c>
      <c r="DQ687" s="13">
        <f t="shared" si="34"/>
        <v>47360</v>
      </c>
    </row>
    <row r="688" spans="119:121" ht="16.5" x14ac:dyDescent="0.2">
      <c r="DO688" s="13">
        <v>84</v>
      </c>
      <c r="DP688" s="13">
        <v>5</v>
      </c>
      <c r="DQ688" s="13">
        <f t="shared" si="34"/>
        <v>48760</v>
      </c>
    </row>
    <row r="689" spans="119:121" ht="16.5" x14ac:dyDescent="0.2">
      <c r="DO689" s="13">
        <v>85</v>
      </c>
      <c r="DP689" s="13">
        <v>5</v>
      </c>
      <c r="DQ689" s="13">
        <f t="shared" si="34"/>
        <v>50160</v>
      </c>
    </row>
    <row r="690" spans="119:121" ht="16.5" x14ac:dyDescent="0.2">
      <c r="DO690" s="13">
        <v>86</v>
      </c>
      <c r="DP690" s="13">
        <v>5</v>
      </c>
      <c r="DQ690" s="13">
        <f t="shared" si="34"/>
        <v>51520</v>
      </c>
    </row>
    <row r="691" spans="119:121" ht="16.5" x14ac:dyDescent="0.2">
      <c r="DO691" s="13">
        <v>87</v>
      </c>
      <c r="DP691" s="13">
        <v>5</v>
      </c>
      <c r="DQ691" s="13">
        <f t="shared" si="34"/>
        <v>52920</v>
      </c>
    </row>
    <row r="692" spans="119:121" ht="16.5" x14ac:dyDescent="0.2">
      <c r="DO692" s="13">
        <v>88</v>
      </c>
      <c r="DP692" s="13">
        <v>5</v>
      </c>
      <c r="DQ692" s="13">
        <f t="shared" si="34"/>
        <v>54320</v>
      </c>
    </row>
    <row r="693" spans="119:121" ht="16.5" x14ac:dyDescent="0.2">
      <c r="DO693" s="13">
        <v>89</v>
      </c>
      <c r="DP693" s="13">
        <v>5</v>
      </c>
      <c r="DQ693" s="13">
        <f t="shared" si="34"/>
        <v>55680</v>
      </c>
    </row>
    <row r="694" spans="119:121" ht="16.5" x14ac:dyDescent="0.2">
      <c r="DO694" s="13">
        <v>90</v>
      </c>
      <c r="DP694" s="13">
        <v>5</v>
      </c>
      <c r="DQ694" s="13">
        <f t="shared" si="34"/>
        <v>57080</v>
      </c>
    </row>
    <row r="695" spans="119:121" ht="16.5" x14ac:dyDescent="0.2">
      <c r="DO695" s="13">
        <v>91</v>
      </c>
      <c r="DP695" s="13">
        <v>5</v>
      </c>
      <c r="DQ695" s="13">
        <f t="shared" si="34"/>
        <v>54440</v>
      </c>
    </row>
    <row r="696" spans="119:121" ht="16.5" x14ac:dyDescent="0.2">
      <c r="DO696" s="13">
        <v>92</v>
      </c>
      <c r="DP696" s="13">
        <v>5</v>
      </c>
      <c r="DQ696" s="13">
        <f t="shared" si="34"/>
        <v>56880</v>
      </c>
    </row>
    <row r="697" spans="119:121" ht="16.5" x14ac:dyDescent="0.2">
      <c r="DO697" s="13">
        <v>93</v>
      </c>
      <c r="DP697" s="13">
        <v>5</v>
      </c>
      <c r="DQ697" s="13">
        <f t="shared" si="34"/>
        <v>59360</v>
      </c>
    </row>
    <row r="698" spans="119:121" ht="16.5" x14ac:dyDescent="0.2">
      <c r="DO698" s="13">
        <v>94</v>
      </c>
      <c r="DP698" s="13">
        <v>5</v>
      </c>
      <c r="DQ698" s="13">
        <f t="shared" si="34"/>
        <v>61800</v>
      </c>
    </row>
    <row r="699" spans="119:121" ht="16.5" x14ac:dyDescent="0.2">
      <c r="DO699" s="13">
        <v>95</v>
      </c>
      <c r="DP699" s="13">
        <v>5</v>
      </c>
      <c r="DQ699" s="13">
        <f t="shared" si="34"/>
        <v>64280</v>
      </c>
    </row>
    <row r="700" spans="119:121" ht="16.5" x14ac:dyDescent="0.2">
      <c r="DO700" s="13">
        <v>96</v>
      </c>
      <c r="DP700" s="13">
        <v>5</v>
      </c>
      <c r="DQ700" s="13">
        <f t="shared" si="34"/>
        <v>66720</v>
      </c>
    </row>
    <row r="701" spans="119:121" ht="16.5" x14ac:dyDescent="0.2">
      <c r="DO701" s="13">
        <v>97</v>
      </c>
      <c r="DP701" s="13">
        <v>5</v>
      </c>
      <c r="DQ701" s="13">
        <f t="shared" si="34"/>
        <v>69160</v>
      </c>
    </row>
    <row r="702" spans="119:121" ht="16.5" x14ac:dyDescent="0.2">
      <c r="DO702" s="13">
        <v>98</v>
      </c>
      <c r="DP702" s="13">
        <v>5</v>
      </c>
      <c r="DQ702" s="13">
        <f t="shared" si="34"/>
        <v>71640</v>
      </c>
    </row>
    <row r="703" spans="119:121" ht="16.5" x14ac:dyDescent="0.2">
      <c r="DO703" s="13">
        <v>99</v>
      </c>
      <c r="DP703" s="13">
        <v>5</v>
      </c>
      <c r="DQ703" s="13">
        <f t="shared" si="34"/>
        <v>74080</v>
      </c>
    </row>
    <row r="704" spans="119:121" ht="16.5" x14ac:dyDescent="0.2">
      <c r="DO704" s="13">
        <v>100</v>
      </c>
      <c r="DP704" s="13">
        <v>5</v>
      </c>
      <c r="DQ704" s="13">
        <f t="shared" si="34"/>
        <v>76560</v>
      </c>
    </row>
    <row r="705" spans="119:121" ht="16.5" x14ac:dyDescent="0.2">
      <c r="DO705" s="13">
        <v>101</v>
      </c>
      <c r="DP705" s="13">
        <v>5</v>
      </c>
      <c r="DQ705" s="13">
        <f t="shared" si="34"/>
        <v>79000</v>
      </c>
    </row>
    <row r="706" spans="119:121" ht="16.5" x14ac:dyDescent="0.2">
      <c r="DO706" s="13">
        <v>102</v>
      </c>
      <c r="DP706" s="13">
        <v>5</v>
      </c>
      <c r="DQ706" s="13">
        <f t="shared" si="34"/>
        <v>81440</v>
      </c>
    </row>
    <row r="707" spans="119:121" ht="16.5" x14ac:dyDescent="0.2">
      <c r="DO707" s="13">
        <v>103</v>
      </c>
      <c r="DP707" s="13">
        <v>5</v>
      </c>
      <c r="DQ707" s="13">
        <f t="shared" si="34"/>
        <v>83920</v>
      </c>
    </row>
    <row r="708" spans="119:121" ht="16.5" x14ac:dyDescent="0.2">
      <c r="DO708" s="13">
        <v>104</v>
      </c>
      <c r="DP708" s="13">
        <v>5</v>
      </c>
      <c r="DQ708" s="13">
        <f t="shared" si="34"/>
        <v>86360</v>
      </c>
    </row>
    <row r="709" spans="119:121" ht="16.5" x14ac:dyDescent="0.2">
      <c r="DO709" s="13">
        <v>105</v>
      </c>
      <c r="DP709" s="13">
        <v>5</v>
      </c>
      <c r="DQ709" s="13">
        <f t="shared" si="34"/>
        <v>88840</v>
      </c>
    </row>
    <row r="710" spans="119:121" ht="16.5" x14ac:dyDescent="0.2">
      <c r="DO710" s="13">
        <v>106</v>
      </c>
      <c r="DP710" s="13">
        <v>5</v>
      </c>
      <c r="DQ710" s="13">
        <f t="shared" ref="DQ710:DQ754" si="35">INDEX($DI$5:$DL$154,DO710,MIN(DP710,4))</f>
        <v>91280</v>
      </c>
    </row>
    <row r="711" spans="119:121" ht="16.5" x14ac:dyDescent="0.2">
      <c r="DO711" s="13">
        <v>107</v>
      </c>
      <c r="DP711" s="13">
        <v>5</v>
      </c>
      <c r="DQ711" s="13">
        <f t="shared" si="35"/>
        <v>93720</v>
      </c>
    </row>
    <row r="712" spans="119:121" ht="16.5" x14ac:dyDescent="0.2">
      <c r="DO712" s="13">
        <v>108</v>
      </c>
      <c r="DP712" s="13">
        <v>5</v>
      </c>
      <c r="DQ712" s="13">
        <f t="shared" si="35"/>
        <v>96200</v>
      </c>
    </row>
    <row r="713" spans="119:121" ht="16.5" x14ac:dyDescent="0.2">
      <c r="DO713" s="13">
        <v>109</v>
      </c>
      <c r="DP713" s="13">
        <v>5</v>
      </c>
      <c r="DQ713" s="13">
        <f t="shared" si="35"/>
        <v>98640</v>
      </c>
    </row>
    <row r="714" spans="119:121" ht="16.5" x14ac:dyDescent="0.2">
      <c r="DO714" s="13">
        <v>110</v>
      </c>
      <c r="DP714" s="13">
        <v>5</v>
      </c>
      <c r="DQ714" s="13">
        <f t="shared" si="35"/>
        <v>101120</v>
      </c>
    </row>
    <row r="715" spans="119:121" ht="16.5" x14ac:dyDescent="0.2">
      <c r="DO715" s="13">
        <v>111</v>
      </c>
      <c r="DP715" s="13">
        <v>5</v>
      </c>
      <c r="DQ715" s="13">
        <f t="shared" si="35"/>
        <v>112800</v>
      </c>
    </row>
    <row r="716" spans="119:121" ht="16.5" x14ac:dyDescent="0.2">
      <c r="DO716" s="13">
        <v>112</v>
      </c>
      <c r="DP716" s="13">
        <v>5</v>
      </c>
      <c r="DQ716" s="13">
        <f t="shared" si="35"/>
        <v>115960</v>
      </c>
    </row>
    <row r="717" spans="119:121" ht="16.5" x14ac:dyDescent="0.2">
      <c r="DO717" s="13">
        <v>113</v>
      </c>
      <c r="DP717" s="13">
        <v>5</v>
      </c>
      <c r="DQ717" s="13">
        <f t="shared" si="35"/>
        <v>119080</v>
      </c>
    </row>
    <row r="718" spans="119:121" ht="16.5" x14ac:dyDescent="0.2">
      <c r="DO718" s="13">
        <v>114</v>
      </c>
      <c r="DP718" s="13">
        <v>5</v>
      </c>
      <c r="DQ718" s="13">
        <f t="shared" si="35"/>
        <v>122200</v>
      </c>
    </row>
    <row r="719" spans="119:121" ht="16.5" x14ac:dyDescent="0.2">
      <c r="DO719" s="13">
        <v>115</v>
      </c>
      <c r="DP719" s="13">
        <v>5</v>
      </c>
      <c r="DQ719" s="13">
        <f t="shared" si="35"/>
        <v>125360</v>
      </c>
    </row>
    <row r="720" spans="119:121" ht="16.5" x14ac:dyDescent="0.2">
      <c r="DO720" s="13">
        <v>116</v>
      </c>
      <c r="DP720" s="13">
        <v>5</v>
      </c>
      <c r="DQ720" s="13">
        <f t="shared" si="35"/>
        <v>128480</v>
      </c>
    </row>
    <row r="721" spans="119:121" ht="16.5" x14ac:dyDescent="0.2">
      <c r="DO721" s="13">
        <v>117</v>
      </c>
      <c r="DP721" s="13">
        <v>5</v>
      </c>
      <c r="DQ721" s="13">
        <f t="shared" si="35"/>
        <v>131600</v>
      </c>
    </row>
    <row r="722" spans="119:121" ht="16.5" x14ac:dyDescent="0.2">
      <c r="DO722" s="13">
        <v>118</v>
      </c>
      <c r="DP722" s="13">
        <v>5</v>
      </c>
      <c r="DQ722" s="13">
        <f t="shared" si="35"/>
        <v>134760</v>
      </c>
    </row>
    <row r="723" spans="119:121" ht="16.5" x14ac:dyDescent="0.2">
      <c r="DO723" s="13">
        <v>119</v>
      </c>
      <c r="DP723" s="13">
        <v>5</v>
      </c>
      <c r="DQ723" s="13">
        <f t="shared" si="35"/>
        <v>137880</v>
      </c>
    </row>
    <row r="724" spans="119:121" ht="16.5" x14ac:dyDescent="0.2">
      <c r="DO724" s="13">
        <v>120</v>
      </c>
      <c r="DP724" s="13">
        <v>5</v>
      </c>
      <c r="DQ724" s="13">
        <f t="shared" si="35"/>
        <v>141000</v>
      </c>
    </row>
    <row r="725" spans="119:121" ht="16.5" x14ac:dyDescent="0.2">
      <c r="DO725" s="13">
        <v>121</v>
      </c>
      <c r="DP725" s="13">
        <v>5</v>
      </c>
      <c r="DQ725" s="13">
        <f t="shared" si="35"/>
        <v>144160</v>
      </c>
    </row>
    <row r="726" spans="119:121" ht="16.5" x14ac:dyDescent="0.2">
      <c r="DO726" s="13">
        <v>122</v>
      </c>
      <c r="DP726" s="13">
        <v>5</v>
      </c>
      <c r="DQ726" s="13">
        <f t="shared" si="35"/>
        <v>147280</v>
      </c>
    </row>
    <row r="727" spans="119:121" ht="16.5" x14ac:dyDescent="0.2">
      <c r="DO727" s="13">
        <v>123</v>
      </c>
      <c r="DP727" s="13">
        <v>5</v>
      </c>
      <c r="DQ727" s="13">
        <f t="shared" si="35"/>
        <v>150400</v>
      </c>
    </row>
    <row r="728" spans="119:121" ht="16.5" x14ac:dyDescent="0.2">
      <c r="DO728" s="13">
        <v>124</v>
      </c>
      <c r="DP728" s="13">
        <v>5</v>
      </c>
      <c r="DQ728" s="13">
        <f t="shared" si="35"/>
        <v>153560</v>
      </c>
    </row>
    <row r="729" spans="119:121" ht="16.5" x14ac:dyDescent="0.2">
      <c r="DO729" s="13">
        <v>125</v>
      </c>
      <c r="DP729" s="13">
        <v>5</v>
      </c>
      <c r="DQ729" s="13">
        <f t="shared" si="35"/>
        <v>156680</v>
      </c>
    </row>
    <row r="730" spans="119:121" ht="16.5" x14ac:dyDescent="0.2">
      <c r="DO730" s="13">
        <v>126</v>
      </c>
      <c r="DP730" s="13">
        <v>5</v>
      </c>
      <c r="DQ730" s="13">
        <f t="shared" si="35"/>
        <v>159840</v>
      </c>
    </row>
    <row r="731" spans="119:121" ht="16.5" x14ac:dyDescent="0.2">
      <c r="DO731" s="13">
        <v>127</v>
      </c>
      <c r="DP731" s="13">
        <v>5</v>
      </c>
      <c r="DQ731" s="13">
        <f t="shared" si="35"/>
        <v>162960</v>
      </c>
    </row>
    <row r="732" spans="119:121" ht="16.5" x14ac:dyDescent="0.2">
      <c r="DO732" s="13">
        <v>128</v>
      </c>
      <c r="DP732" s="13">
        <v>5</v>
      </c>
      <c r="DQ732" s="13">
        <f t="shared" si="35"/>
        <v>166080</v>
      </c>
    </row>
    <row r="733" spans="119:121" ht="16.5" x14ac:dyDescent="0.2">
      <c r="DO733" s="13">
        <v>129</v>
      </c>
      <c r="DP733" s="13">
        <v>5</v>
      </c>
      <c r="DQ733" s="13">
        <f t="shared" si="35"/>
        <v>169200</v>
      </c>
    </row>
    <row r="734" spans="119:121" ht="16.5" x14ac:dyDescent="0.2">
      <c r="DO734" s="13">
        <v>130</v>
      </c>
      <c r="DP734" s="13">
        <v>5</v>
      </c>
      <c r="DQ734" s="13">
        <f t="shared" si="35"/>
        <v>172360</v>
      </c>
    </row>
    <row r="735" spans="119:121" ht="16.5" x14ac:dyDescent="0.2">
      <c r="DO735" s="13">
        <v>131</v>
      </c>
      <c r="DP735" s="13">
        <v>5</v>
      </c>
      <c r="DQ735" s="13">
        <f t="shared" si="35"/>
        <v>175480</v>
      </c>
    </row>
    <row r="736" spans="119:121" ht="16.5" x14ac:dyDescent="0.2">
      <c r="DO736" s="13">
        <v>132</v>
      </c>
      <c r="DP736" s="13">
        <v>5</v>
      </c>
      <c r="DQ736" s="13">
        <f t="shared" si="35"/>
        <v>178600</v>
      </c>
    </row>
    <row r="737" spans="119:121" ht="16.5" x14ac:dyDescent="0.2">
      <c r="DO737" s="13">
        <v>133</v>
      </c>
      <c r="DP737" s="13">
        <v>5</v>
      </c>
      <c r="DQ737" s="13">
        <f t="shared" si="35"/>
        <v>181760</v>
      </c>
    </row>
    <row r="738" spans="119:121" ht="16.5" x14ac:dyDescent="0.2">
      <c r="DO738" s="13">
        <v>134</v>
      </c>
      <c r="DP738" s="13">
        <v>5</v>
      </c>
      <c r="DQ738" s="13">
        <f t="shared" si="35"/>
        <v>184880</v>
      </c>
    </row>
    <row r="739" spans="119:121" ht="16.5" x14ac:dyDescent="0.2">
      <c r="DO739" s="13">
        <v>135</v>
      </c>
      <c r="DP739" s="13">
        <v>5</v>
      </c>
      <c r="DQ739" s="13">
        <f t="shared" si="35"/>
        <v>188000</v>
      </c>
    </row>
    <row r="740" spans="119:121" ht="16.5" x14ac:dyDescent="0.2">
      <c r="DO740" s="13">
        <v>136</v>
      </c>
      <c r="DP740" s="13">
        <v>5</v>
      </c>
      <c r="DQ740" s="13">
        <f t="shared" si="35"/>
        <v>911760</v>
      </c>
    </row>
    <row r="741" spans="119:121" ht="16.5" x14ac:dyDescent="0.2">
      <c r="DO741" s="13">
        <v>137</v>
      </c>
      <c r="DP741" s="13">
        <v>5</v>
      </c>
      <c r="DQ741" s="13">
        <f t="shared" si="35"/>
        <v>998600</v>
      </c>
    </row>
    <row r="742" spans="119:121" ht="16.5" x14ac:dyDescent="0.2">
      <c r="DO742" s="13">
        <v>138</v>
      </c>
      <c r="DP742" s="13">
        <v>5</v>
      </c>
      <c r="DQ742" s="13">
        <f t="shared" si="35"/>
        <v>1085440</v>
      </c>
    </row>
    <row r="743" spans="119:121" ht="16.5" x14ac:dyDescent="0.2">
      <c r="DO743" s="13">
        <v>139</v>
      </c>
      <c r="DP743" s="13">
        <v>5</v>
      </c>
      <c r="DQ743" s="13">
        <f t="shared" si="35"/>
        <v>1172240</v>
      </c>
    </row>
    <row r="744" spans="119:121" ht="16.5" x14ac:dyDescent="0.2">
      <c r="DO744" s="13">
        <v>140</v>
      </c>
      <c r="DP744" s="13">
        <v>5</v>
      </c>
      <c r="DQ744" s="13">
        <f t="shared" si="35"/>
        <v>1259080</v>
      </c>
    </row>
    <row r="745" spans="119:121" ht="16.5" x14ac:dyDescent="0.2">
      <c r="DO745" s="13">
        <v>141</v>
      </c>
      <c r="DP745" s="13">
        <v>5</v>
      </c>
      <c r="DQ745" s="13">
        <f t="shared" si="35"/>
        <v>1345920</v>
      </c>
    </row>
    <row r="746" spans="119:121" ht="16.5" x14ac:dyDescent="0.2">
      <c r="DO746" s="13">
        <v>142</v>
      </c>
      <c r="DP746" s="13">
        <v>5</v>
      </c>
      <c r="DQ746" s="13">
        <f t="shared" si="35"/>
        <v>1432760</v>
      </c>
    </row>
    <row r="747" spans="119:121" ht="16.5" x14ac:dyDescent="0.2">
      <c r="DO747" s="13">
        <v>143</v>
      </c>
      <c r="DP747" s="13">
        <v>5</v>
      </c>
      <c r="DQ747" s="13">
        <f t="shared" si="35"/>
        <v>1519600</v>
      </c>
    </row>
    <row r="748" spans="119:121" ht="16.5" x14ac:dyDescent="0.2">
      <c r="DO748" s="13">
        <v>144</v>
      </c>
      <c r="DP748" s="13">
        <v>5</v>
      </c>
      <c r="DQ748" s="13">
        <f t="shared" si="35"/>
        <v>1606440</v>
      </c>
    </row>
    <row r="749" spans="119:121" ht="16.5" x14ac:dyDescent="0.2">
      <c r="DO749" s="13">
        <v>145</v>
      </c>
      <c r="DP749" s="13">
        <v>5</v>
      </c>
      <c r="DQ749" s="13">
        <f t="shared" si="35"/>
        <v>1693240</v>
      </c>
    </row>
    <row r="750" spans="119:121" ht="16.5" x14ac:dyDescent="0.2">
      <c r="DO750" s="13">
        <v>146</v>
      </c>
      <c r="DP750" s="13">
        <v>5</v>
      </c>
      <c r="DQ750" s="13">
        <f t="shared" si="35"/>
        <v>1780080</v>
      </c>
    </row>
    <row r="751" spans="119:121" ht="16.5" x14ac:dyDescent="0.2">
      <c r="DO751" s="13">
        <v>147</v>
      </c>
      <c r="DP751" s="13">
        <v>5</v>
      </c>
      <c r="DQ751" s="13">
        <f t="shared" si="35"/>
        <v>1866920</v>
      </c>
    </row>
    <row r="752" spans="119:121" ht="16.5" x14ac:dyDescent="0.2">
      <c r="DO752" s="13">
        <v>148</v>
      </c>
      <c r="DP752" s="13">
        <v>5</v>
      </c>
      <c r="DQ752" s="13">
        <f t="shared" si="35"/>
        <v>1953760</v>
      </c>
    </row>
    <row r="753" spans="119:121" ht="16.5" x14ac:dyDescent="0.2">
      <c r="DO753" s="13">
        <v>149</v>
      </c>
      <c r="DP753" s="13">
        <v>5</v>
      </c>
      <c r="DQ753" s="13">
        <f t="shared" si="35"/>
        <v>2040600</v>
      </c>
    </row>
    <row r="754" spans="119:121" ht="16.5" x14ac:dyDescent="0.2">
      <c r="DO754" s="13">
        <v>150</v>
      </c>
      <c r="DP754" s="13">
        <v>5</v>
      </c>
      <c r="DQ754" s="13">
        <f t="shared" si="35"/>
        <v>2127440</v>
      </c>
    </row>
  </sheetData>
  <mergeCells count="8">
    <mergeCell ref="DO3:DQ3"/>
    <mergeCell ref="DH3:DL3"/>
    <mergeCell ref="J3:AE3"/>
    <mergeCell ref="AG3:AU3"/>
    <mergeCell ref="AW3:BF3"/>
    <mergeCell ref="BI3:BO3"/>
    <mergeCell ref="BR3:BX3"/>
    <mergeCell ref="CR3:DD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35"/>
  <sheetViews>
    <sheetView tabSelected="1" topLeftCell="AU1" workbookViewId="0">
      <selection activeCell="BR3" sqref="BR3"/>
    </sheetView>
  </sheetViews>
  <sheetFormatPr defaultRowHeight="14.25" x14ac:dyDescent="0.2"/>
  <cols>
    <col min="9" max="9" width="9.625" bestFit="1" customWidth="1"/>
    <col min="12" max="12" width="11.625" customWidth="1"/>
    <col min="13" max="14" width="8.75" customWidth="1"/>
    <col min="50" max="50" width="8.625" customWidth="1"/>
    <col min="64" max="64" width="9.625" bestFit="1" customWidth="1"/>
    <col min="65" max="65" width="11.375" bestFit="1" customWidth="1"/>
  </cols>
  <sheetData>
    <row r="2" spans="1:69" ht="16.5" x14ac:dyDescent="0.2">
      <c r="A2" s="28" t="s">
        <v>434</v>
      </c>
      <c r="B2" s="34" t="s">
        <v>43</v>
      </c>
      <c r="C2" s="13">
        <f>INDEX(数据母表!$A$5:$A$8,MATCH(属性价值透视!B2,数据母表!$B$5:$B$8,0))</f>
        <v>3</v>
      </c>
      <c r="D2" s="28" t="s">
        <v>471</v>
      </c>
      <c r="E2" s="34">
        <v>1</v>
      </c>
      <c r="F2" s="13">
        <f>INDEX(数据母表!$E$5:$E$9,属性价值透视!E2)</f>
        <v>1</v>
      </c>
      <c r="G2" s="28" t="s">
        <v>480</v>
      </c>
      <c r="H2" s="34">
        <v>5</v>
      </c>
    </row>
    <row r="3" spans="1:69" ht="16.5" x14ac:dyDescent="0.2">
      <c r="E3">
        <f>数据母表!H5</f>
        <v>5</v>
      </c>
      <c r="F3">
        <f>数据母表!H6</f>
        <v>10</v>
      </c>
      <c r="G3">
        <f>数据母表!H7</f>
        <v>1</v>
      </c>
      <c r="S3" s="34">
        <v>200</v>
      </c>
      <c r="T3" s="34">
        <v>500</v>
      </c>
      <c r="U3" s="34">
        <v>1000</v>
      </c>
      <c r="V3" s="34">
        <v>2500</v>
      </c>
      <c r="W3" s="34">
        <v>10000</v>
      </c>
      <c r="X3" s="34">
        <v>200000</v>
      </c>
      <c r="Y3" s="34">
        <v>1</v>
      </c>
      <c r="AG3" s="34">
        <v>5000</v>
      </c>
      <c r="AH3" s="34">
        <v>12000</v>
      </c>
      <c r="AI3" s="34">
        <v>35000</v>
      </c>
      <c r="AJ3" s="34">
        <v>100000</v>
      </c>
      <c r="AK3" s="34">
        <v>1</v>
      </c>
      <c r="AY3">
        <v>1</v>
      </c>
      <c r="BI3">
        <v>1000</v>
      </c>
    </row>
    <row r="4" spans="1:69" ht="15" x14ac:dyDescent="0.2">
      <c r="E4" s="58" t="s">
        <v>425</v>
      </c>
      <c r="F4" s="58"/>
      <c r="G4" s="58"/>
      <c r="H4" s="58"/>
      <c r="I4" s="58"/>
      <c r="J4" s="58"/>
      <c r="K4" s="58"/>
      <c r="L4" s="58"/>
      <c r="M4" s="58" t="s">
        <v>450</v>
      </c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 t="s">
        <v>464</v>
      </c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 t="s">
        <v>489</v>
      </c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 t="s">
        <v>501</v>
      </c>
      <c r="BC4" s="58"/>
      <c r="BD4" s="58"/>
      <c r="BE4" s="58"/>
      <c r="BF4" s="58"/>
      <c r="BG4" s="58"/>
      <c r="BH4" s="58"/>
      <c r="BI4" s="58"/>
      <c r="BJ4" s="58"/>
      <c r="BK4" s="58"/>
      <c r="BL4" s="58" t="s">
        <v>505</v>
      </c>
      <c r="BM4" s="58"/>
      <c r="BN4" s="58"/>
      <c r="BO4" s="58"/>
      <c r="BP4" s="58"/>
      <c r="BQ4" s="58"/>
    </row>
    <row r="5" spans="1:69" ht="17.25" x14ac:dyDescent="0.2">
      <c r="A5" s="12" t="s">
        <v>422</v>
      </c>
      <c r="B5" s="12" t="s">
        <v>423</v>
      </c>
      <c r="C5" s="12" t="s">
        <v>424</v>
      </c>
      <c r="D5" s="12" t="s">
        <v>441</v>
      </c>
      <c r="E5" s="12" t="s">
        <v>426</v>
      </c>
      <c r="F5" s="12" t="s">
        <v>427</v>
      </c>
      <c r="G5" s="12" t="s">
        <v>428</v>
      </c>
      <c r="H5" s="12" t="s">
        <v>429</v>
      </c>
      <c r="I5" s="12" t="s">
        <v>433</v>
      </c>
      <c r="J5" s="12" t="s">
        <v>448</v>
      </c>
      <c r="K5" s="12" t="s">
        <v>461</v>
      </c>
      <c r="L5" s="12" t="s">
        <v>462</v>
      </c>
      <c r="M5" s="12" t="s">
        <v>451</v>
      </c>
      <c r="N5" s="12" t="s">
        <v>465</v>
      </c>
      <c r="O5" s="12" t="s">
        <v>426</v>
      </c>
      <c r="P5" s="12" t="s">
        <v>427</v>
      </c>
      <c r="Q5" s="12" t="s">
        <v>428</v>
      </c>
      <c r="R5" s="12" t="s">
        <v>452</v>
      </c>
      <c r="S5" s="12" t="s">
        <v>453</v>
      </c>
      <c r="T5" s="12" t="s">
        <v>454</v>
      </c>
      <c r="U5" s="12" t="s">
        <v>455</v>
      </c>
      <c r="V5" s="12" t="s">
        <v>456</v>
      </c>
      <c r="W5" s="12" t="s">
        <v>457</v>
      </c>
      <c r="X5" s="12" t="s">
        <v>459</v>
      </c>
      <c r="Y5" s="12" t="s">
        <v>466</v>
      </c>
      <c r="Z5" s="12" t="s">
        <v>460</v>
      </c>
      <c r="AA5" s="12" t="s">
        <v>461</v>
      </c>
      <c r="AB5" s="12" t="s">
        <v>463</v>
      </c>
      <c r="AC5" s="12" t="s">
        <v>426</v>
      </c>
      <c r="AD5" s="12" t="s">
        <v>427</v>
      </c>
      <c r="AE5" s="12" t="s">
        <v>428</v>
      </c>
      <c r="AF5" s="12" t="s">
        <v>452</v>
      </c>
      <c r="AG5" s="12" t="s">
        <v>393</v>
      </c>
      <c r="AH5" s="12" t="s">
        <v>394</v>
      </c>
      <c r="AI5" s="12" t="s">
        <v>395</v>
      </c>
      <c r="AJ5" s="12" t="s">
        <v>396</v>
      </c>
      <c r="AK5" s="12" t="s">
        <v>398</v>
      </c>
      <c r="AL5" s="12" t="s">
        <v>460</v>
      </c>
      <c r="AM5" s="12" t="s">
        <v>461</v>
      </c>
      <c r="AN5" s="12" t="s">
        <v>463</v>
      </c>
      <c r="AO5" s="12" t="s">
        <v>481</v>
      </c>
      <c r="AP5" s="12" t="s">
        <v>482</v>
      </c>
      <c r="AQ5" s="12" t="s">
        <v>486</v>
      </c>
      <c r="AR5" s="12" t="s">
        <v>483</v>
      </c>
      <c r="AS5" s="12" t="s">
        <v>484</v>
      </c>
      <c r="AT5" s="12" t="s">
        <v>485</v>
      </c>
      <c r="AU5" s="12" t="s">
        <v>474</v>
      </c>
      <c r="AV5" s="12" t="s">
        <v>476</v>
      </c>
      <c r="AW5" s="12" t="s">
        <v>478</v>
      </c>
      <c r="AX5" s="12" t="s">
        <v>488</v>
      </c>
      <c r="AY5" s="12" t="s">
        <v>487</v>
      </c>
      <c r="AZ5" s="12" t="s">
        <v>500</v>
      </c>
      <c r="BA5" s="12" t="s">
        <v>463</v>
      </c>
      <c r="BB5" s="12" t="s">
        <v>490</v>
      </c>
      <c r="BC5" s="12" t="s">
        <v>491</v>
      </c>
      <c r="BD5" s="12" t="s">
        <v>492</v>
      </c>
      <c r="BE5" s="12" t="s">
        <v>493</v>
      </c>
      <c r="BF5" s="12" t="s">
        <v>494</v>
      </c>
      <c r="BG5" s="12" t="s">
        <v>495</v>
      </c>
      <c r="BH5" s="12" t="s">
        <v>488</v>
      </c>
      <c r="BI5" s="12" t="s">
        <v>466</v>
      </c>
      <c r="BJ5" s="12" t="s">
        <v>500</v>
      </c>
      <c r="BK5" s="12" t="s">
        <v>463</v>
      </c>
      <c r="BL5" s="12" t="s">
        <v>502</v>
      </c>
      <c r="BM5" s="12" t="s">
        <v>503</v>
      </c>
      <c r="BN5" s="12" t="s">
        <v>504</v>
      </c>
      <c r="BO5" s="12" t="s">
        <v>506</v>
      </c>
      <c r="BP5" s="12" t="s">
        <v>507</v>
      </c>
      <c r="BQ5" s="12" t="s">
        <v>508</v>
      </c>
    </row>
    <row r="6" spans="1:69" ht="16.5" x14ac:dyDescent="0.2">
      <c r="A6" s="34">
        <v>1</v>
      </c>
      <c r="B6" s="13">
        <f>数据母表!BS5</f>
        <v>1</v>
      </c>
      <c r="C6" s="13">
        <f>数据母表!BT5</f>
        <v>7</v>
      </c>
      <c r="D6" s="13">
        <f>数据母表!BW5</f>
        <v>1</v>
      </c>
      <c r="E6" s="13">
        <f>INDEX(数据母表!P$5:P$84,(属性价值透视!$C$2-2)*20+属性价值透视!$D6)*($C6-$B6)</f>
        <v>48</v>
      </c>
      <c r="F6" s="13">
        <f>INDEX(数据母表!Q$5:Q$84,(属性价值透视!$C$2-2)*20+属性价值透视!$D6)*($C6-$B6)</f>
        <v>24</v>
      </c>
      <c r="G6" s="13">
        <f>INDEX(数据母表!R$5:R$84,(属性价值透视!$C$2-2)*20+属性价值透视!$D6)*($C6-$B6)</f>
        <v>288</v>
      </c>
      <c r="H6" s="13">
        <f>SUMPRODUCT(E$3:G$3,E6:G6)</f>
        <v>768</v>
      </c>
      <c r="I6" s="13">
        <f>SUMIFS(数据母表!$CN$5:$CN$604,数据母表!$CL$5:$CL$604,"&lt;"&amp;属性价值透视!C6,数据母表!$CL$5:$CL$604,"&gt;="&amp;属性价值透视!B6,数据母表!$CM$5:$CM$604,"="&amp;属性价值透视!$C$2)</f>
        <v>2900</v>
      </c>
      <c r="J6" s="13">
        <f>ROUND(I6/2.5,0)</f>
        <v>1160</v>
      </c>
      <c r="K6" s="13">
        <f>ROUND(J6/1000,1)</f>
        <v>1.2</v>
      </c>
      <c r="L6" s="59">
        <f>ROUND(H6/K6,0)</f>
        <v>640</v>
      </c>
      <c r="M6" s="13">
        <f>INDEX(数据母表!$V$5:$V$84,(属性价值透视!$C$2-2)*20+属性价值透视!D6)</f>
        <v>1</v>
      </c>
      <c r="N6" s="13">
        <v>1</v>
      </c>
      <c r="O6" s="13">
        <f>SUMIFS(数据母表!S$5:S$84,数据母表!$K$5:$K$84,"="&amp;属性价值透视!$C$2,数据母表!$L$5:$L$84,"="&amp;属性价值透视!$D6)*$M6</f>
        <v>20</v>
      </c>
      <c r="P6" s="13">
        <f>SUMIFS(数据母表!T$5:T$84,数据母表!$K$5:$K$84,"="&amp;属性价值透视!$C$2,数据母表!$L$5:$L$84,"="&amp;属性价值透视!$D6)*$M6</f>
        <v>10</v>
      </c>
      <c r="Q6" s="13">
        <f>SUMIFS(数据母表!U$5:U$84,数据母表!$K$5:$K$84,"="&amp;属性价值透视!$C$2,数据母表!$L$5:$L$84,"="&amp;属性价值透视!$D6)*$M6</f>
        <v>120</v>
      </c>
      <c r="R6" s="13">
        <f>SUMPRODUCT($E$3:$G$3,O6:Q6)</f>
        <v>320</v>
      </c>
      <c r="S6" s="13">
        <f>SUMIFS(数据母表!AZ$5:AZ$212,数据母表!$AW$5:$AW$212,"="&amp;属性价值透视!$C$2,数据母表!$AY$5:$AY$212,"="&amp;属性价值透视!$D6)*IF($M6&gt;0,1,0)</f>
        <v>25</v>
      </c>
      <c r="T6" s="13">
        <f>SUMIFS(数据母表!BA$5:BA$212,数据母表!$AW$5:$AW$212,"="&amp;属性价值透视!$C$2,数据母表!$AY$5:$AY$212,"="&amp;属性价值透视!$D6)*IF($M6&gt;0,1,0)</f>
        <v>0</v>
      </c>
      <c r="U6" s="13">
        <f>SUMIFS(数据母表!BB$5:BB$212,数据母表!$AW$5:$AW$212,"="&amp;属性价值透视!$C$2,数据母表!$AY$5:$AY$212,"="&amp;属性价值透视!$D6)*IF($M6&gt;0,1,0)</f>
        <v>0</v>
      </c>
      <c r="V6" s="13">
        <f>SUMIFS(数据母表!BC$5:BC$212,数据母表!$AW$5:$AW$212,"="&amp;属性价值透视!$C$2,数据母表!$AY$5:$AY$212,"="&amp;属性价值透视!$D6)*IF($M6&gt;0,1,0)</f>
        <v>0</v>
      </c>
      <c r="W6" s="13">
        <f>SUMIFS(数据母表!BD$5:BD$212,数据母表!$AW$5:$AW$212,"="&amp;属性价值透视!$C$2,数据母表!$AY$5:$AY$212,"="&amp;属性价值透视!$D6)*IF($M6&gt;0,1,0)</f>
        <v>0</v>
      </c>
      <c r="X6" s="13">
        <f>SUMIFS(数据母表!BE$5:BE$212,数据母表!$AW$5:$AW$212,"="&amp;属性价值透视!$C$2,数据母表!$AY$5:$AY$212,"="&amp;属性价值透视!$D6)*IF($M6&gt;0,1,0)</f>
        <v>0</v>
      </c>
      <c r="Y6" s="13">
        <f>SUMIFS(数据母表!BF$5:BF$212,数据母表!$AW$5:$AW$212,"="&amp;属性价值透视!$C$2,数据母表!$AY$5:$AY$212,"="&amp;属性价值透视!$D6)*IF($M6&gt;0,1,0)</f>
        <v>850</v>
      </c>
      <c r="Z6" s="13">
        <f>SUMPRODUCT($S$3:$Y$3,S6:Y6)</f>
        <v>5850</v>
      </c>
      <c r="AA6" s="13">
        <f>Z6/1000</f>
        <v>5.85</v>
      </c>
      <c r="AB6" s="59">
        <f>IF(M6&gt;0,ROUND(R6/AA6,0),0)</f>
        <v>55</v>
      </c>
      <c r="AC6" s="13">
        <f>SUMIFS(数据母表!W$5:W$84,数据母表!$K$5:$K$84,"="&amp;属性价值透视!$C$2,数据母表!$L$5:$L$84,"="&amp;属性价值透视!$D6)*$N6</f>
        <v>30</v>
      </c>
      <c r="AD6" s="13">
        <f>SUMIFS(数据母表!X$5:X$84,数据母表!$K$5:$K$84,"="&amp;属性价值透视!$C$2,数据母表!$L$5:$L$84,"="&amp;属性价值透视!$D6)*$N6</f>
        <v>15</v>
      </c>
      <c r="AE6" s="13">
        <f>SUMIFS(数据母表!Y$5:Y$84,数据母表!$K$5:$K$84,"="&amp;属性价值透视!$C$2,数据母表!$L$5:$L$84,"="&amp;属性价值透视!$D6)*$N6</f>
        <v>180</v>
      </c>
      <c r="AF6" s="13">
        <f>SUMPRODUCT($E$3:$G$3,AC6:AE6)</f>
        <v>480</v>
      </c>
      <c r="AG6" s="13">
        <f>SUMIFS(数据母表!BK$5:BK$84,数据母表!$BI$5:$BI$84,"="&amp;属性价值透视!$C$2,数据母表!$BJ$5:$BJ$84,"="&amp;属性价值透视!$D6)*属性价值透视!$N6</f>
        <v>0</v>
      </c>
      <c r="AH6" s="13">
        <f>SUMIFS(数据母表!BL$5:BL$84,数据母表!$BI$5:$BI$84,"="&amp;属性价值透视!$C$2,数据母表!$BJ$5:$BJ$84,"="&amp;属性价值透视!$D6)*属性价值透视!$N6</f>
        <v>0</v>
      </c>
      <c r="AI6" s="13">
        <f>SUMIFS(数据母表!BM$5:BM$84,数据母表!$BI$5:$BI$84,"="&amp;属性价值透视!$C$2,数据母表!$BJ$5:$BJ$84,"="&amp;属性价值透视!$D6)*属性价值透视!$N6</f>
        <v>0</v>
      </c>
      <c r="AJ6" s="13">
        <f>SUMIFS(数据母表!BN$5:BN$84,数据母表!$BI$5:$BI$84,"="&amp;属性价值透视!$C$2,数据母表!$BJ$5:$BJ$84,"="&amp;属性价值透视!$D6)*属性价值透视!$N6</f>
        <v>0</v>
      </c>
      <c r="AK6" s="13">
        <f>SUMIFS(数据母表!BO$5:BO$84,数据母表!$BI$5:$BI$84,"="&amp;属性价值透视!$C$2,数据母表!$BJ$5:$BJ$84,"="&amp;属性价值透视!$D6)*属性价值透视!$N6</f>
        <v>1500</v>
      </c>
      <c r="AL6" s="13">
        <f>SUMPRODUCT($AG$3:$AK$3,AG6:AK6)</f>
        <v>1500</v>
      </c>
      <c r="AM6" s="13">
        <f>ROUND(AL6/1000,1)</f>
        <v>1.5</v>
      </c>
      <c r="AN6" s="59">
        <f>IF(N6&gt;0,AF6/AM6,0)</f>
        <v>320</v>
      </c>
      <c r="AO6" s="34">
        <f>数据母表!BX5</f>
        <v>0</v>
      </c>
      <c r="AP6" s="34">
        <f>IF(AO6&gt;0,1,0)</f>
        <v>0</v>
      </c>
      <c r="AQ6" s="34">
        <v>0</v>
      </c>
      <c r="AR6" s="34">
        <f>IF($AQ6&gt;0,INDEX(数据母表!CV$5:CV$59,(属性价值透视!$H$2-1)*11+$AO6),0)</f>
        <v>0</v>
      </c>
      <c r="AS6" s="34">
        <f>IF($AQ6&gt;0,INDEX(数据母表!CW$5:CW$59,(属性价值透视!$H$2-1)*11+$AO6),0)</f>
        <v>0</v>
      </c>
      <c r="AT6" s="34">
        <f>IF($AQ6&gt;0,INDEX(数据母表!CX$5:CX$59,(属性价值透视!$H$2-1)*11+$AO6),0)</f>
        <v>0</v>
      </c>
      <c r="AU6" s="34">
        <f>IF($AQ6&gt;0,INDEX(数据母表!DB$5:DB$59,(属性价值透视!$H$2-1)*11+$AO6),0)</f>
        <v>0</v>
      </c>
      <c r="AV6" s="34">
        <f>IF($AQ6&gt;0,INDEX(数据母表!DC$5:DC$59,(属性价值透视!$H$2-1)*11+$AO6),0)</f>
        <v>0</v>
      </c>
      <c r="AW6" s="34">
        <f>IF($AQ6&gt;0,INDEX(数据母表!DD$5:DD$59,(属性价值透视!$H$2-1)*11+$AO6),0)</f>
        <v>0</v>
      </c>
      <c r="AX6" s="13">
        <f>SUMPRODUCT($E$3:$G$3,AR6:AT6)+SUMPRODUCT($E$3:$G$3,AU6:AW6)</f>
        <v>0</v>
      </c>
      <c r="AY6" s="13">
        <f>IF(属性价值透视!$AQ6&gt;0,INDEX(数据母表!$CU$5:$CU$59,(属性价值透视!$H$2-1)*11+属性价值透视!AO6),0)</f>
        <v>0</v>
      </c>
      <c r="AZ6" s="13">
        <f>AY6/AY$3</f>
        <v>0</v>
      </c>
      <c r="BA6" s="59">
        <f>IF(AQ6&gt;0,ROUND(AX6/AZ6,1),0)</f>
        <v>0</v>
      </c>
      <c r="BB6" s="13">
        <f>IF(属性价值透视!$AP6&gt;0,INDEX(数据母表!$CY$5:$CY$59,(属性价值透视!$H$2-1)*11+属性价值透视!$AO6),0)</f>
        <v>0</v>
      </c>
      <c r="BC6" s="13">
        <f>IF(属性价值透视!$AP6&gt;0,INDEX(数据母表!$CY$5:$CY$59,(属性价值透视!$H$2-1)*11+属性价值透视!$AO6),0)</f>
        <v>0</v>
      </c>
      <c r="BD6" s="13">
        <f>IF(属性价值透视!$AP6&gt;0,INDEX(数据母表!$CY$5:$CY$59,(属性价值透视!$H$2-1)*11+属性价值透视!$AO6),0)</f>
        <v>0</v>
      </c>
      <c r="BE6" s="13">
        <f>BB6*($C6-$B6)</f>
        <v>0</v>
      </c>
      <c r="BF6" s="13">
        <f t="shared" ref="BF6:BG6" si="0">BC6*($C6-$B6)</f>
        <v>0</v>
      </c>
      <c r="BG6" s="13">
        <f t="shared" si="0"/>
        <v>0</v>
      </c>
      <c r="BH6" s="13">
        <f>SUMPRODUCT($E$3:$G$3,BE6:BG6)</f>
        <v>0</v>
      </c>
      <c r="BI6" s="13">
        <f>SUMIFS(数据母表!$DQ$5:$DQ$754,数据母表!$DO$5:$DO$754,"&gt;"&amp;属性价值透视!$B6,数据母表!$DO$5:$DO$754,"&lt;="&amp;属性价值透视!$C6,数据母表!$DP$5:$DP$754,"="&amp;属性价值透视!$H$2)</f>
        <v>8120</v>
      </c>
      <c r="BJ6" s="13">
        <f>ROUND(BI6/BI$3,1)</f>
        <v>8.1</v>
      </c>
      <c r="BK6" s="59">
        <f>ROUND(BH6/BJ6,1)</f>
        <v>0</v>
      </c>
      <c r="BL6" s="13">
        <f>SUM(H$6:H6)+SUM(R$6:R6)+SUM(AF$6:AF6)+SUM(AX$6:AX6)+SUM(BH$6:BH6)</f>
        <v>1568</v>
      </c>
      <c r="BM6" s="13">
        <f>SUM(K$6:K6)+SUM(AA$6:AA6)+SUM(AM$6:AM6)+SUM(AZ$6:AZ6)+SUM(BJ$6:BJ6)</f>
        <v>16.649999999999999</v>
      </c>
      <c r="BN6" s="59">
        <f>ROUND(BL6/BM6,1)</f>
        <v>94.2</v>
      </c>
      <c r="BO6" s="13">
        <f>H6+R6+AF6+AX6+BH6</f>
        <v>1568</v>
      </c>
      <c r="BP6" s="13">
        <f>K6+AA6+AM6+AZ6+BJ6</f>
        <v>16.649999999999999</v>
      </c>
      <c r="BQ6" s="59">
        <f>ROUND(BO6/BP6,1)</f>
        <v>94.2</v>
      </c>
    </row>
    <row r="7" spans="1:69" ht="16.5" x14ac:dyDescent="0.2">
      <c r="A7" s="34">
        <v>2</v>
      </c>
      <c r="B7" s="13">
        <f>数据母表!BS6</f>
        <v>7</v>
      </c>
      <c r="C7" s="13">
        <f>数据母表!BT6</f>
        <v>15</v>
      </c>
      <c r="D7" s="13">
        <f>数据母表!BW6</f>
        <v>2</v>
      </c>
      <c r="E7" s="13">
        <f>INDEX(数据母表!P$5:P$84,(属性价值透视!$C$2-2)*20+属性价值透视!$D7)*($C7-$B7)</f>
        <v>80</v>
      </c>
      <c r="F7" s="13">
        <f>INDEX(数据母表!Q$5:Q$84,(属性价值透视!$C$2-2)*20+属性价值透视!$D7)*($C7-$B7)</f>
        <v>40</v>
      </c>
      <c r="G7" s="13">
        <f>INDEX(数据母表!R$5:R$84,(属性价值透视!$C$2-2)*20+属性价值透视!$D7)*($C7-$B7)</f>
        <v>480</v>
      </c>
      <c r="H7" s="13">
        <f t="shared" ref="H7:H35" si="1">SUMPRODUCT(E$3:G$3,E7:G7)</f>
        <v>1280</v>
      </c>
      <c r="I7" s="13">
        <f>SUMIFS(数据母表!$CN$5:$CN$604,数据母表!$CL$5:$CL$604,"&lt;"&amp;属性价值透视!C7,数据母表!$CL$5:$CL$604,"&gt;="&amp;属性价值透视!B7,数据母表!$CM$5:$CM$604,"="&amp;属性价值透视!$C$2)</f>
        <v>6600</v>
      </c>
      <c r="J7" s="13">
        <f t="shared" ref="J7:J35" si="2">ROUND(I7/2.5,0)</f>
        <v>2640</v>
      </c>
      <c r="K7" s="13">
        <f t="shared" ref="K7:K33" si="3">ROUND(J7/1000,1)</f>
        <v>2.6</v>
      </c>
      <c r="L7" s="59">
        <f t="shared" ref="L7:L33" si="4">ROUND(H7/K7,0)</f>
        <v>492</v>
      </c>
      <c r="M7" s="13">
        <f>IF(D7&lt;&gt;D6,INDEX(数据母表!$V$5:$V$84,(属性价值透视!$C$2-2)*20+属性价值透视!D7),0)</f>
        <v>2</v>
      </c>
      <c r="N7" s="13">
        <f>IF(D7&lt;&gt;D6,1,0)</f>
        <v>1</v>
      </c>
      <c r="O7" s="13">
        <f>SUMIFS(数据母表!S$5:S$84,数据母表!$K$5:$K$84,"="&amp;属性价值透视!$C$2,数据母表!$L$5:$L$84,"="&amp;属性价值透视!$D7)*$M7</f>
        <v>50</v>
      </c>
      <c r="P7" s="13">
        <f>SUMIFS(数据母表!T$5:T$84,数据母表!$K$5:$K$84,"="&amp;属性价值透视!$C$2,数据母表!$L$5:$L$84,"="&amp;属性价值透视!$D7)*$M7</f>
        <v>26</v>
      </c>
      <c r="Q7" s="13">
        <f>SUMIFS(数据母表!U$5:U$84,数据母表!$K$5:$K$84,"="&amp;属性价值透视!$C$2,数据母表!$L$5:$L$84,"="&amp;属性价值透视!$D7)*$M7</f>
        <v>300</v>
      </c>
      <c r="R7" s="13">
        <f t="shared" ref="R7:R33" si="5">SUMPRODUCT($E$3:$G$3,O7:Q7)</f>
        <v>810</v>
      </c>
      <c r="S7" s="13">
        <f>SUMIFS(数据母表!AZ$5:AZ$212,数据母表!$AW$5:$AW$212,"="&amp;属性价值透视!$C$2,数据母表!$AY$5:$AY$212,"="&amp;属性价值透视!$D7)*IF($M7&gt;0,1,0)</f>
        <v>185</v>
      </c>
      <c r="T7" s="13">
        <f>SUMIFS(数据母表!BA$5:BA$212,数据母表!$AW$5:$AW$212,"="&amp;属性价值透视!$C$2,数据母表!$AY$5:$AY$212,"="&amp;属性价值透视!$D7)*IF($M7&gt;0,1,0)</f>
        <v>0</v>
      </c>
      <c r="U7" s="13">
        <f>SUMIFS(数据母表!BB$5:BB$212,数据母表!$AW$5:$AW$212,"="&amp;属性价值透视!$C$2,数据母表!$AY$5:$AY$212,"="&amp;属性价值透视!$D7)*IF($M7&gt;0,1,0)</f>
        <v>0</v>
      </c>
      <c r="V7" s="13">
        <f>SUMIFS(数据母表!BC$5:BC$212,数据母表!$AW$5:$AW$212,"="&amp;属性价值透视!$C$2,数据母表!$AY$5:$AY$212,"="&amp;属性价值透视!$D7)*IF($M7&gt;0,1,0)</f>
        <v>0</v>
      </c>
      <c r="W7" s="13">
        <f>SUMIFS(数据母表!BD$5:BD$212,数据母表!$AW$5:$AW$212,"="&amp;属性价值透视!$C$2,数据母表!$AY$5:$AY$212,"="&amp;属性价值透视!$D7)*IF($M7&gt;0,1,0)</f>
        <v>0</v>
      </c>
      <c r="X7" s="13">
        <f>SUMIFS(数据母表!BE$5:BE$212,数据母表!$AW$5:$AW$212,"="&amp;属性价值透视!$C$2,数据母表!$AY$5:$AY$212,"="&amp;属性价值透视!$D7)*IF($M7&gt;0,1,0)</f>
        <v>0</v>
      </c>
      <c r="Y7" s="13">
        <f>SUMIFS(数据母表!BF$5:BF$212,数据母表!$AW$5:$AW$212,"="&amp;属性价值透视!$C$2,数据母表!$AY$5:$AY$212,"="&amp;属性价值透视!$D7)*IF($M7&gt;0,1,0)</f>
        <v>2100</v>
      </c>
      <c r="Z7" s="13">
        <f t="shared" ref="Z7:Z33" si="6">SUMPRODUCT($S$3:$Y$3,S7:Y7)</f>
        <v>39100</v>
      </c>
      <c r="AA7" s="13">
        <f t="shared" ref="AA7:AA33" si="7">Z7/1000</f>
        <v>39.1</v>
      </c>
      <c r="AB7" s="59">
        <f t="shared" ref="AB7:AB33" si="8">IF(M7&gt;0,ROUND(R7/AA7,0),0)</f>
        <v>21</v>
      </c>
      <c r="AC7" s="13">
        <f>SUMIFS(数据母表!W$5:W$84,数据母表!$K$5:$K$84,"="&amp;属性价值透视!$C$2,数据母表!$L$5:$L$84,"="&amp;属性价值透视!$D7)*$N7</f>
        <v>40</v>
      </c>
      <c r="AD7" s="13">
        <f>SUMIFS(数据母表!X$5:X$84,数据母表!$K$5:$K$84,"="&amp;属性价值透视!$C$2,数据母表!$L$5:$L$84,"="&amp;属性价值透视!$D7)*$N7</f>
        <v>20</v>
      </c>
      <c r="AE7" s="13">
        <f>SUMIFS(数据母表!Y$5:Y$84,数据母表!$K$5:$K$84,"="&amp;属性价值透视!$C$2,数据母表!$L$5:$L$84,"="&amp;属性价值透视!$D7)*$N7</f>
        <v>240</v>
      </c>
      <c r="AF7" s="13">
        <f t="shared" ref="AF7:AF33" si="9">SUMPRODUCT($E$3:$G$3,AC7:AE7)</f>
        <v>640</v>
      </c>
      <c r="AG7" s="13">
        <f>SUMIFS(数据母表!BK$5:BK$84,数据母表!$BI$5:$BI$84,"="&amp;属性价值透视!$C$2,数据母表!$BJ$5:$BJ$84,"="&amp;属性价值透视!$D7)*属性价值透视!$N7</f>
        <v>2</v>
      </c>
      <c r="AH7" s="13">
        <f>SUMIFS(数据母表!BL$5:BL$84,数据母表!$BI$5:$BI$84,"="&amp;属性价值透视!$C$2,数据母表!$BJ$5:$BJ$84,"="&amp;属性价值透视!$D7)*属性价值透视!$N7</f>
        <v>0</v>
      </c>
      <c r="AI7" s="13">
        <f>SUMIFS(数据母表!BM$5:BM$84,数据母表!$BI$5:$BI$84,"="&amp;属性价值透视!$C$2,数据母表!$BJ$5:$BJ$84,"="&amp;属性价值透视!$D7)*属性价值透视!$N7</f>
        <v>0</v>
      </c>
      <c r="AJ7" s="13">
        <f>SUMIFS(数据母表!BN$5:BN$84,数据母表!$BI$5:$BI$84,"="&amp;属性价值透视!$C$2,数据母表!$BJ$5:$BJ$84,"="&amp;属性价值透视!$D7)*属性价值透视!$N7</f>
        <v>0</v>
      </c>
      <c r="AK7" s="13">
        <f>SUMIFS(数据母表!BO$5:BO$84,数据母表!$BI$5:$BI$84,"="&amp;属性价值透视!$C$2,数据母表!$BJ$5:$BJ$84,"="&amp;属性价值透视!$D7)*属性价值透视!$N7</f>
        <v>3000</v>
      </c>
      <c r="AL7" s="13">
        <f t="shared" ref="AL7:AL33" si="10">SUMPRODUCT($AG$3:$AK$3,AG7:AK7)</f>
        <v>13000</v>
      </c>
      <c r="AM7" s="13">
        <f t="shared" ref="AM7:AM33" si="11">ROUND(AL7/1000,1)</f>
        <v>13</v>
      </c>
      <c r="AN7" s="59">
        <f t="shared" ref="AN7:AN33" si="12">IF(N7&gt;0,AF7/AM7,0)</f>
        <v>49.230769230769234</v>
      </c>
      <c r="AO7" s="34">
        <f>数据母表!BX6</f>
        <v>0</v>
      </c>
      <c r="AP7" s="34">
        <f t="shared" ref="AP7:AP33" si="13">IF(AO7&gt;0,1,0)</f>
        <v>0</v>
      </c>
      <c r="AQ7" s="34">
        <v>0</v>
      </c>
      <c r="AR7" s="34">
        <f>IF($AQ7&gt;0,INDEX(数据母表!CV$5:CV$59,(属性价值透视!$H$2-1)*11+$AO7),0)</f>
        <v>0</v>
      </c>
      <c r="AS7" s="34">
        <f>IF($AQ7&gt;0,INDEX(数据母表!CW$5:CW$59,(属性价值透视!$H$2-1)*11+$AO7),0)</f>
        <v>0</v>
      </c>
      <c r="AT7" s="34">
        <f>IF($AQ7&gt;0,INDEX(数据母表!CX$5:CX$59,(属性价值透视!$H$2-1)*11+$AO7),0)</f>
        <v>0</v>
      </c>
      <c r="AU7" s="34">
        <f>IF($AQ7&gt;0,INDEX(数据母表!DB$5:DB$59,(属性价值透视!$H$2-1)*11+$AO7),0)</f>
        <v>0</v>
      </c>
      <c r="AV7" s="34">
        <f>IF($AQ7&gt;0,INDEX(数据母表!DC$5:DC$59,(属性价值透视!$H$2-1)*11+$AO7),0)</f>
        <v>0</v>
      </c>
      <c r="AW7" s="34">
        <f>IF($AQ7&gt;0,INDEX(数据母表!DD$5:DD$59,(属性价值透视!$H$2-1)*11+$AO7),0)</f>
        <v>0</v>
      </c>
      <c r="AX7" s="13">
        <f t="shared" ref="AX7:AX33" si="14">SUMPRODUCT($E$3:$G$3,AR7:AT7)+SUMPRODUCT($E$3:$G$3,AU7:AW7)</f>
        <v>0</v>
      </c>
      <c r="AY7" s="13">
        <f>IF(属性价值透视!$AQ7&gt;0,INDEX(数据母表!$CU$5:$CU$59,(属性价值透视!$H$2-1)*11+属性价值透视!AO7),0)</f>
        <v>0</v>
      </c>
      <c r="AZ7" s="13">
        <f t="shared" ref="AZ7:AZ35" si="15">AY7/AY$3</f>
        <v>0</v>
      </c>
      <c r="BA7" s="59">
        <f t="shared" ref="BA7:BA33" si="16">IF(AQ7&gt;0,ROUND(AX7/AZ7,1),0)</f>
        <v>0</v>
      </c>
      <c r="BB7" s="13">
        <f>IF(属性价值透视!$AP7&gt;0,INDEX(数据母表!$CY$5:$CY$59,(属性价值透视!$H$2-1)*11+属性价值透视!$AO7),0)</f>
        <v>0</v>
      </c>
      <c r="BC7" s="13">
        <f>IF(属性价值透视!$AP7&gt;0,INDEX(数据母表!$CY$5:$CY$59,(属性价值透视!$H$2-1)*11+属性价值透视!$AO7),0)</f>
        <v>0</v>
      </c>
      <c r="BD7" s="13">
        <f>IF(属性价值透视!$AP7&gt;0,INDEX(数据母表!$CY$5:$CY$59,(属性价值透视!$H$2-1)*11+属性价值透视!$AO7),0)</f>
        <v>0</v>
      </c>
      <c r="BE7" s="13">
        <f t="shared" ref="BE7:BE33" si="17">BB7*($C7-$B7)</f>
        <v>0</v>
      </c>
      <c r="BF7" s="13">
        <f t="shared" ref="BF7:BF33" si="18">BC7*($C7-$B7)</f>
        <v>0</v>
      </c>
      <c r="BG7" s="13">
        <f t="shared" ref="BG7:BG33" si="19">BD7*($C7-$B7)</f>
        <v>0</v>
      </c>
      <c r="BH7" s="13">
        <f t="shared" ref="BH7:BH33" si="20">SUMPRODUCT($E$3:$G$3,BE7:BG7)</f>
        <v>0</v>
      </c>
      <c r="BI7" s="13">
        <f>SUMIFS(数据母表!$DQ$5:$DQ$754,数据母表!$DO$5:$DO$754,"&gt;"&amp;属性价值透视!$B7,数据母表!$DO$5:$DO$754,"&lt;="&amp;属性价值透视!$C7,数据母表!$DP$5:$DP$754,"="&amp;属性价值透视!$H$2)</f>
        <v>13880</v>
      </c>
      <c r="BJ7" s="13">
        <f>ROUND(BI7/BI$3,1)</f>
        <v>13.9</v>
      </c>
      <c r="BK7" s="59">
        <f t="shared" ref="BK7:BK33" si="21">ROUND(BH7/BJ7,1)</f>
        <v>0</v>
      </c>
      <c r="BL7" s="13">
        <f>SUM(H$6:H7)+SUM(R$6:R7)+SUM(AF$6:AF7)+SUM(AX$6:AX7)+SUM(BH$6:BH7)</f>
        <v>4298</v>
      </c>
      <c r="BM7" s="13">
        <f>SUM(K$6:K7)+SUM(AA$6:AA7)+SUM(AM$6:AM7)+SUM(AZ$6:AZ7)+SUM(BJ$6:BJ7)</f>
        <v>85.25</v>
      </c>
      <c r="BN7" s="59">
        <f t="shared" ref="BN7:BN33" si="22">ROUND(BL7/BM7,1)</f>
        <v>50.4</v>
      </c>
      <c r="BO7" s="13">
        <f t="shared" ref="BO7:BO33" si="23">H7+R7+AF7+AX7+BH7</f>
        <v>2730</v>
      </c>
      <c r="BP7" s="13">
        <f t="shared" ref="BP7:BP33" si="24">K7+AA7+AM7+AZ7+BJ7</f>
        <v>68.600000000000009</v>
      </c>
      <c r="BQ7" s="59">
        <f t="shared" ref="BQ7:BQ33" si="25">ROUND(BO7/BP7,1)</f>
        <v>39.799999999999997</v>
      </c>
    </row>
    <row r="8" spans="1:69" ht="16.5" x14ac:dyDescent="0.2">
      <c r="A8" s="34">
        <v>3</v>
      </c>
      <c r="B8" s="13">
        <f>数据母表!BS7</f>
        <v>15</v>
      </c>
      <c r="C8" s="13">
        <f>数据母表!BT7</f>
        <v>25</v>
      </c>
      <c r="D8" s="13">
        <f>数据母表!BW7</f>
        <v>3</v>
      </c>
      <c r="E8" s="13">
        <f>INDEX(数据母表!P$5:P$84,(属性价值透视!$C$2-2)*20+属性价值透视!$D8)*($C8-$B8)</f>
        <v>100</v>
      </c>
      <c r="F8" s="13">
        <f>INDEX(数据母表!Q$5:Q$84,(属性价值透视!$C$2-2)*20+属性价值透视!$D8)*($C8-$B8)</f>
        <v>50</v>
      </c>
      <c r="G8" s="13">
        <f>INDEX(数据母表!R$5:R$84,(属性价值透视!$C$2-2)*20+属性价值透视!$D8)*($C8-$B8)</f>
        <v>600</v>
      </c>
      <c r="H8" s="13">
        <f t="shared" si="1"/>
        <v>1600</v>
      </c>
      <c r="I8" s="13">
        <f>SUMIFS(数据母表!$CN$5:$CN$604,数据母表!$CL$5:$CL$604,"&lt;"&amp;属性价值透视!C8,数据母表!$CL$5:$CL$604,"&gt;="&amp;属性价值透视!B8,数据母表!$CM$5:$CM$604,"="&amp;属性价值透视!$C$2)</f>
        <v>25300</v>
      </c>
      <c r="J8" s="13">
        <f t="shared" si="2"/>
        <v>10120</v>
      </c>
      <c r="K8" s="13">
        <f t="shared" si="3"/>
        <v>10.1</v>
      </c>
      <c r="L8" s="59">
        <f t="shared" si="4"/>
        <v>158</v>
      </c>
      <c r="M8" s="13">
        <f>IF(D8&lt;&gt;D7,INDEX(数据母表!$V$5:$V$84,(属性价值透视!$C$2-2)*20+属性价值透视!D8),0)</f>
        <v>2</v>
      </c>
      <c r="N8" s="13">
        <f>IF(D8&lt;&gt;D7,1,0)</f>
        <v>1</v>
      </c>
      <c r="O8" s="13">
        <f>SUMIFS(数据母表!S$5:S$84,数据母表!$K$5:$K$84,"="&amp;属性价值透视!$C$2,数据母表!$L$5:$L$84,"="&amp;属性价值透视!$D8)*$M8</f>
        <v>60</v>
      </c>
      <c r="P8" s="13">
        <f>SUMIFS(数据母表!T$5:T$84,数据母表!$K$5:$K$84,"="&amp;属性价值透视!$C$2,数据母表!$L$5:$L$84,"="&amp;属性价值透视!$D8)*$M8</f>
        <v>30</v>
      </c>
      <c r="Q8" s="13">
        <f>SUMIFS(数据母表!U$5:U$84,数据母表!$K$5:$K$84,"="&amp;属性价值透视!$C$2,数据母表!$L$5:$L$84,"="&amp;属性价值透视!$D8)*$M8</f>
        <v>360</v>
      </c>
      <c r="R8" s="13">
        <f t="shared" si="5"/>
        <v>960</v>
      </c>
      <c r="S8" s="13">
        <f>SUMIFS(数据母表!AZ$5:AZ$212,数据母表!$AW$5:$AW$212,"="&amp;属性价值透视!$C$2,数据母表!$AY$5:$AY$212,"="&amp;属性价值透视!$D8)*IF($M8&gt;0,1,0)</f>
        <v>300</v>
      </c>
      <c r="T8" s="13">
        <f>SUMIFS(数据母表!BA$5:BA$212,数据母表!$AW$5:$AW$212,"="&amp;属性价值透视!$C$2,数据母表!$AY$5:$AY$212,"="&amp;属性价值透视!$D8)*IF($M8&gt;0,1,0)</f>
        <v>0</v>
      </c>
      <c r="U8" s="13">
        <f>SUMIFS(数据母表!BB$5:BB$212,数据母表!$AW$5:$AW$212,"="&amp;属性价值透视!$C$2,数据母表!$AY$5:$AY$212,"="&amp;属性价值透视!$D8)*IF($M8&gt;0,1,0)</f>
        <v>0</v>
      </c>
      <c r="V8" s="13">
        <f>SUMIFS(数据母表!BC$5:BC$212,数据母表!$AW$5:$AW$212,"="&amp;属性价值透视!$C$2,数据母表!$AY$5:$AY$212,"="&amp;属性价值透视!$D8)*IF($M8&gt;0,1,0)</f>
        <v>0</v>
      </c>
      <c r="W8" s="13">
        <f>SUMIFS(数据母表!BD$5:BD$212,数据母表!$AW$5:$AW$212,"="&amp;属性价值透视!$C$2,数据母表!$AY$5:$AY$212,"="&amp;属性价值透视!$D8)*IF($M8&gt;0,1,0)</f>
        <v>0</v>
      </c>
      <c r="X8" s="13">
        <f>SUMIFS(数据母表!BE$5:BE$212,数据母表!$AW$5:$AW$212,"="&amp;属性价值透视!$C$2,数据母表!$AY$5:$AY$212,"="&amp;属性价值透视!$D8)*IF($M8&gt;0,1,0)</f>
        <v>0</v>
      </c>
      <c r="Y8" s="13">
        <f>SUMIFS(数据母表!BF$5:BF$212,数据母表!$AW$5:$AW$212,"="&amp;属性价值透视!$C$2,数据母表!$AY$5:$AY$212,"="&amp;属性价值透视!$D8)*IF($M8&gt;0,1,0)</f>
        <v>2100</v>
      </c>
      <c r="Z8" s="13">
        <f t="shared" si="6"/>
        <v>62100</v>
      </c>
      <c r="AA8" s="13">
        <f t="shared" si="7"/>
        <v>62.1</v>
      </c>
      <c r="AB8" s="59">
        <f t="shared" si="8"/>
        <v>15</v>
      </c>
      <c r="AC8" s="13">
        <f>SUMIFS(数据母表!W$5:W$84,数据母表!$K$5:$K$84,"="&amp;属性价值透视!$C$2,数据母表!$L$5:$L$84,"="&amp;属性价值透视!$D8)*$N8</f>
        <v>70</v>
      </c>
      <c r="AD8" s="13">
        <f>SUMIFS(数据母表!X$5:X$84,数据母表!$K$5:$K$84,"="&amp;属性价值透视!$C$2,数据母表!$L$5:$L$84,"="&amp;属性价值透视!$D8)*$N8</f>
        <v>35</v>
      </c>
      <c r="AE8" s="13">
        <f>SUMIFS(数据母表!Y$5:Y$84,数据母表!$K$5:$K$84,"="&amp;属性价值透视!$C$2,数据母表!$L$5:$L$84,"="&amp;属性价值透视!$D8)*$N8</f>
        <v>420</v>
      </c>
      <c r="AF8" s="13">
        <f t="shared" si="9"/>
        <v>1120</v>
      </c>
      <c r="AG8" s="13">
        <f>SUMIFS(数据母表!BK$5:BK$84,数据母表!$BI$5:$BI$84,"="&amp;属性价值透视!$C$2,数据母表!$BJ$5:$BJ$84,"="&amp;属性价值透视!$D8)*属性价值透视!$N8</f>
        <v>5</v>
      </c>
      <c r="AH8" s="13">
        <f>SUMIFS(数据母表!BL$5:BL$84,数据母表!$BI$5:$BI$84,"="&amp;属性价值透视!$C$2,数据母表!$BJ$5:$BJ$84,"="&amp;属性价值透视!$D8)*属性价值透视!$N8</f>
        <v>0</v>
      </c>
      <c r="AI8" s="13">
        <f>SUMIFS(数据母表!BM$5:BM$84,数据母表!$BI$5:$BI$84,"="&amp;属性价值透视!$C$2,数据母表!$BJ$5:$BJ$84,"="&amp;属性价值透视!$D8)*属性价值透视!$N8</f>
        <v>0</v>
      </c>
      <c r="AJ8" s="13">
        <f>SUMIFS(数据母表!BN$5:BN$84,数据母表!$BI$5:$BI$84,"="&amp;属性价值透视!$C$2,数据母表!$BJ$5:$BJ$84,"="&amp;属性价值透视!$D8)*属性价值透视!$N8</f>
        <v>0</v>
      </c>
      <c r="AK8" s="13">
        <f>SUMIFS(数据母表!BO$5:BO$84,数据母表!$BI$5:$BI$84,"="&amp;属性价值透视!$C$2,数据母表!$BJ$5:$BJ$84,"="&amp;属性价值透视!$D8)*属性价值透视!$N8</f>
        <v>3000</v>
      </c>
      <c r="AL8" s="13">
        <f t="shared" si="10"/>
        <v>28000</v>
      </c>
      <c r="AM8" s="13">
        <f t="shared" si="11"/>
        <v>28</v>
      </c>
      <c r="AN8" s="59">
        <f t="shared" si="12"/>
        <v>40</v>
      </c>
      <c r="AO8" s="34">
        <f>数据母表!BX7</f>
        <v>1</v>
      </c>
      <c r="AP8" s="34">
        <f t="shared" si="13"/>
        <v>1</v>
      </c>
      <c r="AQ8" s="34">
        <f>IF(AO8&lt;&gt;AO7,1,0)</f>
        <v>1</v>
      </c>
      <c r="AR8" s="34">
        <f>IF($AQ8&gt;0,INDEX(数据母表!CV$5:CV$59,(属性价值透视!$H$2-1)*11+$AO8),0)</f>
        <v>105</v>
      </c>
      <c r="AS8" s="34">
        <f>IF($AQ8&gt;0,INDEX(数据母表!CW$5:CW$59,(属性价值透视!$H$2-1)*11+$AO8),0)</f>
        <v>55</v>
      </c>
      <c r="AT8" s="34">
        <f>IF($AQ8&gt;0,INDEX(数据母表!CX$5:CX$59,(属性价值透视!$H$2-1)*11+$AO8),0)</f>
        <v>645</v>
      </c>
      <c r="AU8" s="34">
        <f>IF($AQ8&gt;0,INDEX(数据母表!DB$5:DB$59,(属性价值透视!$H$2-1)*11+$AO8),0)</f>
        <v>600</v>
      </c>
      <c r="AV8" s="34">
        <f>IF($AQ8&gt;0,INDEX(数据母表!DC$5:DC$59,(属性价值透视!$H$2-1)*11+$AO8),0)</f>
        <v>300</v>
      </c>
      <c r="AW8" s="34">
        <f>IF($AQ8&gt;0,INDEX(数据母表!DD$5:DD$59,(属性价值透视!$H$2-1)*11+$AO8),0)</f>
        <v>6000</v>
      </c>
      <c r="AX8" s="13">
        <f t="shared" si="14"/>
        <v>13720</v>
      </c>
      <c r="AY8" s="13">
        <f>IF(属性价值透视!$AQ8&gt;0,INDEX(数据母表!$CU$5:$CU$59,(属性价值透视!$H$2-1)*11+属性价值透视!AO8),0)</f>
        <v>2000</v>
      </c>
      <c r="AZ8" s="13">
        <f t="shared" si="15"/>
        <v>2000</v>
      </c>
      <c r="BA8" s="59">
        <f t="shared" si="16"/>
        <v>6.9</v>
      </c>
      <c r="BB8" s="13">
        <f>IF(属性价值透视!$AP8&gt;0,INDEX(数据母表!$CY$5:$CY$59,(属性价值透视!$H$2-1)*11+属性价值透视!$AO8),0)</f>
        <v>17</v>
      </c>
      <c r="BC8" s="13">
        <f>IF(属性价值透视!$AP8&gt;0,INDEX(数据母表!$CY$5:$CY$59,(属性价值透视!$H$2-1)*11+属性价值透视!$AO8),0)</f>
        <v>17</v>
      </c>
      <c r="BD8" s="13">
        <f>IF(属性价值透视!$AP8&gt;0,INDEX(数据母表!$CY$5:$CY$59,(属性价值透视!$H$2-1)*11+属性价值透视!$AO8),0)</f>
        <v>17</v>
      </c>
      <c r="BE8" s="13">
        <f t="shared" si="17"/>
        <v>170</v>
      </c>
      <c r="BF8" s="13">
        <f t="shared" si="18"/>
        <v>170</v>
      </c>
      <c r="BG8" s="13">
        <f t="shared" si="19"/>
        <v>170</v>
      </c>
      <c r="BH8" s="13">
        <f t="shared" si="20"/>
        <v>2720</v>
      </c>
      <c r="BI8" s="13">
        <f>SUMIFS(数据母表!$DQ$5:$DQ$754,数据母表!$DO$5:$DO$754,"&gt;"&amp;属性价值透视!$B8,数据母表!$DO$5:$DO$754,"&lt;="&amp;属性价值透视!$C8,数据母表!$DP$5:$DP$754,"="&amp;属性价值透视!$H$2)</f>
        <v>22200</v>
      </c>
      <c r="BJ8" s="13">
        <f>ROUND(BI8/BI$3,1)</f>
        <v>22.2</v>
      </c>
      <c r="BK8" s="59">
        <f t="shared" si="21"/>
        <v>122.5</v>
      </c>
      <c r="BL8" s="13">
        <f>SUM(H$6:H8)+SUM(R$6:R8)+SUM(AF$6:AF8)+SUM(AX$6:AX8)+SUM(BH$6:BH8)</f>
        <v>24418</v>
      </c>
      <c r="BM8" s="13">
        <f>SUM(K$6:K8)+SUM(AA$6:AA8)+SUM(AM$6:AM8)+SUM(AZ$6:AZ8)+SUM(BJ$6:BJ8)</f>
        <v>2207.6499999999996</v>
      </c>
      <c r="BN8" s="59">
        <f t="shared" si="22"/>
        <v>11.1</v>
      </c>
      <c r="BO8" s="13">
        <f t="shared" si="23"/>
        <v>20120</v>
      </c>
      <c r="BP8" s="13">
        <f t="shared" si="24"/>
        <v>2122.3999999999996</v>
      </c>
      <c r="BQ8" s="59">
        <f t="shared" si="25"/>
        <v>9.5</v>
      </c>
    </row>
    <row r="9" spans="1:69" ht="16.5" x14ac:dyDescent="0.2">
      <c r="A9" s="34">
        <v>4</v>
      </c>
      <c r="B9" s="13">
        <f>数据母表!BS8</f>
        <v>25</v>
      </c>
      <c r="C9" s="13">
        <f>数据母表!BT8</f>
        <v>30</v>
      </c>
      <c r="D9" s="13">
        <f>数据母表!BW8</f>
        <v>4</v>
      </c>
      <c r="E9" s="13">
        <f>INDEX(数据母表!P$5:P$84,(属性价值透视!$C$2-2)*20+属性价值透视!$D9)*($C9-$B9)</f>
        <v>60</v>
      </c>
      <c r="F9" s="13">
        <f>INDEX(数据母表!Q$5:Q$84,(属性价值透视!$C$2-2)*20+属性价值透视!$D9)*($C9-$B9)</f>
        <v>30</v>
      </c>
      <c r="G9" s="13">
        <f>INDEX(数据母表!R$5:R$84,(属性价值透视!$C$2-2)*20+属性价值透视!$D9)*($C9-$B9)</f>
        <v>420</v>
      </c>
      <c r="H9" s="13">
        <f t="shared" si="1"/>
        <v>1020</v>
      </c>
      <c r="I9" s="13">
        <f>SUMIFS(数据母表!$CN$5:$CN$604,数据母表!$CL$5:$CL$604,"&lt;"&amp;属性价值透视!C9,数据母表!$CL$5:$CL$604,"&gt;="&amp;属性价值透视!B9,数据母表!$CM$5:$CM$604,"="&amp;属性价值透视!$C$2)</f>
        <v>32000</v>
      </c>
      <c r="J9" s="13">
        <f t="shared" si="2"/>
        <v>12800</v>
      </c>
      <c r="K9" s="13">
        <f t="shared" si="3"/>
        <v>12.8</v>
      </c>
      <c r="L9" s="59">
        <f t="shared" si="4"/>
        <v>80</v>
      </c>
      <c r="M9" s="13">
        <f>IF(D9&lt;&gt;D8,INDEX(数据母表!$V$5:$V$84,(属性价值透视!$C$2-2)*20+属性价值透视!D9),0)</f>
        <v>2</v>
      </c>
      <c r="N9" s="13">
        <f>IF(D9&lt;&gt;D8,1,0)</f>
        <v>1</v>
      </c>
      <c r="O9" s="13">
        <f>SUMIFS(数据母表!S$5:S$84,数据母表!$K$5:$K$84,"="&amp;属性价值透视!$C$2,数据母表!$L$5:$L$84,"="&amp;属性价值透视!$D9)*$M9</f>
        <v>80</v>
      </c>
      <c r="P9" s="13">
        <f>SUMIFS(数据母表!T$5:T$84,数据母表!$K$5:$K$84,"="&amp;属性价值透视!$C$2,数据母表!$L$5:$L$84,"="&amp;属性价值透视!$D9)*$M9</f>
        <v>40</v>
      </c>
      <c r="Q9" s="13">
        <f>SUMIFS(数据母表!U$5:U$84,数据母表!$K$5:$K$84,"="&amp;属性价值透视!$C$2,数据母表!$L$5:$L$84,"="&amp;属性价值透视!$D9)*$M9</f>
        <v>560</v>
      </c>
      <c r="R9" s="13">
        <f t="shared" si="5"/>
        <v>1360</v>
      </c>
      <c r="S9" s="13">
        <f>SUMIFS(数据母表!AZ$5:AZ$212,数据母表!$AW$5:$AW$212,"="&amp;属性价值透视!$C$2,数据母表!$AY$5:$AY$212,"="&amp;属性价值透视!$D9)*IF($M9&gt;0,1,0)</f>
        <v>0</v>
      </c>
      <c r="T9" s="13">
        <f>SUMIFS(数据母表!BA$5:BA$212,数据母表!$AW$5:$AW$212,"="&amp;属性价值透视!$C$2,数据母表!$AY$5:$AY$212,"="&amp;属性价值透视!$D9)*IF($M9&gt;0,1,0)</f>
        <v>60</v>
      </c>
      <c r="U9" s="13">
        <f>SUMIFS(数据母表!BB$5:BB$212,数据母表!$AW$5:$AW$212,"="&amp;属性价值透视!$C$2,数据母表!$AY$5:$AY$212,"="&amp;属性价值透视!$D9)*IF($M9&gt;0,1,0)</f>
        <v>0</v>
      </c>
      <c r="V9" s="13">
        <f>SUMIFS(数据母表!BC$5:BC$212,数据母表!$AW$5:$AW$212,"="&amp;属性价值透视!$C$2,数据母表!$AY$5:$AY$212,"="&amp;属性价值透视!$D9)*IF($M9&gt;0,1,0)</f>
        <v>0</v>
      </c>
      <c r="W9" s="13">
        <f>SUMIFS(数据母表!BD$5:BD$212,数据母表!$AW$5:$AW$212,"="&amp;属性价值透视!$C$2,数据母表!$AY$5:$AY$212,"="&amp;属性价值透视!$D9)*IF($M9&gt;0,1,0)</f>
        <v>0</v>
      </c>
      <c r="X9" s="13">
        <f>SUMIFS(数据母表!BE$5:BE$212,数据母表!$AW$5:$AW$212,"="&amp;属性价值透视!$C$2,数据母表!$AY$5:$AY$212,"="&amp;属性价值透视!$D9)*IF($M9&gt;0,1,0)</f>
        <v>0</v>
      </c>
      <c r="Y9" s="13">
        <f>SUMIFS(数据母表!BF$5:BF$212,数据母表!$AW$5:$AW$212,"="&amp;属性价值透视!$C$2,数据母表!$AY$5:$AY$212,"="&amp;属性价值透视!$D9)*IF($M9&gt;0,1,0)</f>
        <v>2500</v>
      </c>
      <c r="Z9" s="13">
        <f t="shared" si="6"/>
        <v>32500</v>
      </c>
      <c r="AA9" s="13">
        <f t="shared" si="7"/>
        <v>32.5</v>
      </c>
      <c r="AB9" s="59">
        <f t="shared" si="8"/>
        <v>42</v>
      </c>
      <c r="AC9" s="13">
        <f>SUMIFS(数据母表!W$5:W$84,数据母表!$K$5:$K$84,"="&amp;属性价值透视!$C$2,数据母表!$L$5:$L$84,"="&amp;属性价值透视!$D9)*$N9</f>
        <v>75</v>
      </c>
      <c r="AD9" s="13">
        <f>SUMIFS(数据母表!X$5:X$84,数据母表!$K$5:$K$84,"="&amp;属性价值透视!$C$2,数据母表!$L$5:$L$84,"="&amp;属性价值透视!$D9)*$N9</f>
        <v>38</v>
      </c>
      <c r="AE9" s="13">
        <f>SUMIFS(数据母表!Y$5:Y$84,数据母表!$K$5:$K$84,"="&amp;属性价值透视!$C$2,数据母表!$L$5:$L$84,"="&amp;属性价值透视!$D9)*$N9</f>
        <v>525</v>
      </c>
      <c r="AF9" s="13">
        <f t="shared" si="9"/>
        <v>1280</v>
      </c>
      <c r="AG9" s="13">
        <f>SUMIFS(数据母表!BK$5:BK$84,数据母表!$BI$5:$BI$84,"="&amp;属性价值透视!$C$2,数据母表!$BJ$5:$BJ$84,"="&amp;属性价值透视!$D9)*属性价值透视!$N9</f>
        <v>17</v>
      </c>
      <c r="AH9" s="13">
        <f>SUMIFS(数据母表!BL$5:BL$84,数据母表!$BI$5:$BI$84,"="&amp;属性价值透视!$C$2,数据母表!$BJ$5:$BJ$84,"="&amp;属性价值透视!$D9)*属性价值透视!$N9</f>
        <v>0</v>
      </c>
      <c r="AI9" s="13">
        <f>SUMIFS(数据母表!BM$5:BM$84,数据母表!$BI$5:$BI$84,"="&amp;属性价值透视!$C$2,数据母表!$BJ$5:$BJ$84,"="&amp;属性价值透视!$D9)*属性价值透视!$N9</f>
        <v>0</v>
      </c>
      <c r="AJ9" s="13">
        <f>SUMIFS(数据母表!BN$5:BN$84,数据母表!$BI$5:$BI$84,"="&amp;属性价值透视!$C$2,数据母表!$BJ$5:$BJ$84,"="&amp;属性价值透视!$D9)*属性价值透视!$N9</f>
        <v>0</v>
      </c>
      <c r="AK9" s="13">
        <f>SUMIFS(数据母表!BO$5:BO$84,数据母表!$BI$5:$BI$84,"="&amp;属性价值透视!$C$2,数据母表!$BJ$5:$BJ$84,"="&amp;属性价值透视!$D9)*属性价值透视!$N9</f>
        <v>4000</v>
      </c>
      <c r="AL9" s="13">
        <f t="shared" si="10"/>
        <v>89000</v>
      </c>
      <c r="AM9" s="13">
        <f t="shared" si="11"/>
        <v>89</v>
      </c>
      <c r="AN9" s="59">
        <f t="shared" si="12"/>
        <v>14.382022471910112</v>
      </c>
      <c r="AO9" s="34">
        <f>数据母表!BX8</f>
        <v>1</v>
      </c>
      <c r="AP9" s="34">
        <f t="shared" si="13"/>
        <v>1</v>
      </c>
      <c r="AQ9" s="34">
        <f t="shared" ref="AQ9:AQ33" si="26">IF(AO9&lt;&gt;AO8,1,0)</f>
        <v>0</v>
      </c>
      <c r="AR9" s="34">
        <f>IF($AQ9&gt;0,INDEX(数据母表!CV$5:CV$59,(属性价值透视!$H$2-1)*11+$AO9),0)</f>
        <v>0</v>
      </c>
      <c r="AS9" s="34">
        <f>IF($AQ9&gt;0,INDEX(数据母表!CW$5:CW$59,(属性价值透视!$H$2-1)*11+$AO9),0)</f>
        <v>0</v>
      </c>
      <c r="AT9" s="34">
        <f>IF($AQ9&gt;0,INDEX(数据母表!CX$5:CX$59,(属性价值透视!$H$2-1)*11+$AO9),0)</f>
        <v>0</v>
      </c>
      <c r="AU9" s="34">
        <f>IF($AQ9&gt;0,INDEX(数据母表!DB$5:DB$59,(属性价值透视!$H$2-1)*11+$AO9),0)</f>
        <v>0</v>
      </c>
      <c r="AV9" s="34">
        <f>IF($AQ9&gt;0,INDEX(数据母表!DC$5:DC$59,(属性价值透视!$H$2-1)*11+$AO9),0)</f>
        <v>0</v>
      </c>
      <c r="AW9" s="34">
        <f>IF($AQ9&gt;0,INDEX(数据母表!DD$5:DD$59,(属性价值透视!$H$2-1)*11+$AO9),0)</f>
        <v>0</v>
      </c>
      <c r="AX9" s="13">
        <f t="shared" si="14"/>
        <v>0</v>
      </c>
      <c r="AY9" s="13">
        <f>IF(属性价值透视!$AQ9&gt;0,INDEX(数据母表!$CU$5:$CU$59,(属性价值透视!$H$2-1)*11+属性价值透视!AO9),0)</f>
        <v>0</v>
      </c>
      <c r="AZ9" s="13">
        <f t="shared" si="15"/>
        <v>0</v>
      </c>
      <c r="BA9" s="59">
        <f t="shared" si="16"/>
        <v>0</v>
      </c>
      <c r="BB9" s="13">
        <f>IF(属性价值透视!$AP9&gt;0,INDEX(数据母表!$CY$5:$CY$59,(属性价值透视!$H$2-1)*11+属性价值透视!$AO9),0)</f>
        <v>17</v>
      </c>
      <c r="BC9" s="13">
        <f>IF(属性价值透视!$AP9&gt;0,INDEX(数据母表!$CY$5:$CY$59,(属性价值透视!$H$2-1)*11+属性价值透视!$AO9),0)</f>
        <v>17</v>
      </c>
      <c r="BD9" s="13">
        <f>IF(属性价值透视!$AP9&gt;0,INDEX(数据母表!$CY$5:$CY$59,(属性价值透视!$H$2-1)*11+属性价值透视!$AO9),0)</f>
        <v>17</v>
      </c>
      <c r="BE9" s="13">
        <f t="shared" si="17"/>
        <v>85</v>
      </c>
      <c r="BF9" s="13">
        <f t="shared" si="18"/>
        <v>85</v>
      </c>
      <c r="BG9" s="13">
        <f t="shared" si="19"/>
        <v>85</v>
      </c>
      <c r="BH9" s="13">
        <f t="shared" si="20"/>
        <v>1360</v>
      </c>
      <c r="BI9" s="13">
        <f>SUMIFS(数据母表!$DQ$5:$DQ$754,数据母表!$DO$5:$DO$754,"&gt;"&amp;属性价值透视!$B9,数据母表!$DO$5:$DO$754,"&lt;="&amp;属性价值透视!$C9,数据母表!$DP$5:$DP$754,"="&amp;属性价值透视!$H$2)</f>
        <v>13120</v>
      </c>
      <c r="BJ9" s="13">
        <f>ROUND(BI9/BI$3,1)</f>
        <v>13.1</v>
      </c>
      <c r="BK9" s="59">
        <f t="shared" si="21"/>
        <v>103.8</v>
      </c>
      <c r="BL9" s="13">
        <f>SUM(H$6:H9)+SUM(R$6:R9)+SUM(AF$6:AF9)+SUM(AX$6:AX9)+SUM(BH$6:BH9)</f>
        <v>29438</v>
      </c>
      <c r="BM9" s="13">
        <f>SUM(K$6:K9)+SUM(AA$6:AA9)+SUM(AM$6:AM9)+SUM(AZ$6:AZ9)+SUM(BJ$6:BJ9)</f>
        <v>2355.0500000000002</v>
      </c>
      <c r="BN9" s="59">
        <f t="shared" si="22"/>
        <v>12.5</v>
      </c>
      <c r="BO9" s="13">
        <f t="shared" si="23"/>
        <v>5020</v>
      </c>
      <c r="BP9" s="13">
        <f t="shared" si="24"/>
        <v>147.4</v>
      </c>
      <c r="BQ9" s="59">
        <f t="shared" si="25"/>
        <v>34.1</v>
      </c>
    </row>
    <row r="10" spans="1:69" ht="16.5" x14ac:dyDescent="0.2">
      <c r="A10" s="34">
        <v>5</v>
      </c>
      <c r="B10" s="13">
        <f>数据母表!BS9</f>
        <v>30</v>
      </c>
      <c r="C10" s="13">
        <f>数据母表!BT9</f>
        <v>35</v>
      </c>
      <c r="D10" s="13">
        <f>数据母表!BW9</f>
        <v>4</v>
      </c>
      <c r="E10" s="13">
        <f>INDEX(数据母表!P$5:P$84,(属性价值透视!$C$2-2)*20+属性价值透视!$D10)*($C10-$B10)</f>
        <v>60</v>
      </c>
      <c r="F10" s="13">
        <f>INDEX(数据母表!Q$5:Q$84,(属性价值透视!$C$2-2)*20+属性价值透视!$D10)*($C10-$B10)</f>
        <v>30</v>
      </c>
      <c r="G10" s="13">
        <f>INDEX(数据母表!R$5:R$84,(属性价值透视!$C$2-2)*20+属性价值透视!$D10)*($C10-$B10)</f>
        <v>420</v>
      </c>
      <c r="H10" s="13">
        <f t="shared" si="1"/>
        <v>1020</v>
      </c>
      <c r="I10" s="13">
        <f>SUMIFS(数据母表!$CN$5:$CN$604,数据母表!$CL$5:$CL$604,"&lt;"&amp;属性价值透视!C10,数据母表!$CL$5:$CL$604,"&gt;="&amp;属性价值透视!B10,数据母表!$CM$5:$CM$604,"="&amp;属性价值透视!$C$2)</f>
        <v>40650</v>
      </c>
      <c r="J10" s="13">
        <f t="shared" si="2"/>
        <v>16260</v>
      </c>
      <c r="K10" s="13">
        <f t="shared" si="3"/>
        <v>16.3</v>
      </c>
      <c r="L10" s="59">
        <f t="shared" si="4"/>
        <v>63</v>
      </c>
      <c r="M10" s="13">
        <f>IF(D10&lt;&gt;D9,INDEX(数据母表!$V$5:$V$84,(属性价值透视!$C$2-2)*20+属性价值透视!D10),0)</f>
        <v>0</v>
      </c>
      <c r="N10" s="13">
        <f>IF(D10&lt;&gt;D9,1,0)</f>
        <v>0</v>
      </c>
      <c r="O10" s="13">
        <f>SUMIFS(数据母表!S$5:S$84,数据母表!$K$5:$K$84,"="&amp;属性价值透视!$C$2,数据母表!$L$5:$L$84,"="&amp;属性价值透视!$D10)*$M10</f>
        <v>0</v>
      </c>
      <c r="P10" s="13">
        <f>SUMIFS(数据母表!T$5:T$84,数据母表!$K$5:$K$84,"="&amp;属性价值透视!$C$2,数据母表!$L$5:$L$84,"="&amp;属性价值透视!$D10)*$M10</f>
        <v>0</v>
      </c>
      <c r="Q10" s="13">
        <f>SUMIFS(数据母表!U$5:U$84,数据母表!$K$5:$K$84,"="&amp;属性价值透视!$C$2,数据母表!$L$5:$L$84,"="&amp;属性价值透视!$D10)*$M10</f>
        <v>0</v>
      </c>
      <c r="R10" s="13">
        <f t="shared" si="5"/>
        <v>0</v>
      </c>
      <c r="S10" s="13">
        <f>SUMIFS(数据母表!AZ$5:AZ$212,数据母表!$AW$5:$AW$212,"="&amp;属性价值透视!$C$2,数据母表!$AY$5:$AY$212,"="&amp;属性价值透视!$D10)*IF($M10&gt;0,1,0)</f>
        <v>0</v>
      </c>
      <c r="T10" s="13">
        <f>SUMIFS(数据母表!BA$5:BA$212,数据母表!$AW$5:$AW$212,"="&amp;属性价值透视!$C$2,数据母表!$AY$5:$AY$212,"="&amp;属性价值透视!$D10)*IF($M10&gt;0,1,0)</f>
        <v>0</v>
      </c>
      <c r="U10" s="13">
        <f>SUMIFS(数据母表!BB$5:BB$212,数据母表!$AW$5:$AW$212,"="&amp;属性价值透视!$C$2,数据母表!$AY$5:$AY$212,"="&amp;属性价值透视!$D10)*IF($M10&gt;0,1,0)</f>
        <v>0</v>
      </c>
      <c r="V10" s="13">
        <f>SUMIFS(数据母表!BC$5:BC$212,数据母表!$AW$5:$AW$212,"="&amp;属性价值透视!$C$2,数据母表!$AY$5:$AY$212,"="&amp;属性价值透视!$D10)*IF($M10&gt;0,1,0)</f>
        <v>0</v>
      </c>
      <c r="W10" s="13">
        <f>SUMIFS(数据母表!BD$5:BD$212,数据母表!$AW$5:$AW$212,"="&amp;属性价值透视!$C$2,数据母表!$AY$5:$AY$212,"="&amp;属性价值透视!$D10)*IF($M10&gt;0,1,0)</f>
        <v>0</v>
      </c>
      <c r="X10" s="13">
        <f>SUMIFS(数据母表!BE$5:BE$212,数据母表!$AW$5:$AW$212,"="&amp;属性价值透视!$C$2,数据母表!$AY$5:$AY$212,"="&amp;属性价值透视!$D10)*IF($M10&gt;0,1,0)</f>
        <v>0</v>
      </c>
      <c r="Y10" s="13">
        <f>SUMIFS(数据母表!BF$5:BF$212,数据母表!$AW$5:$AW$212,"="&amp;属性价值透视!$C$2,数据母表!$AY$5:$AY$212,"="&amp;属性价值透视!$D10)*IF($M10&gt;0,1,0)</f>
        <v>0</v>
      </c>
      <c r="Z10" s="13">
        <f t="shared" si="6"/>
        <v>0</v>
      </c>
      <c r="AA10" s="13">
        <f t="shared" si="7"/>
        <v>0</v>
      </c>
      <c r="AB10" s="59">
        <f t="shared" si="8"/>
        <v>0</v>
      </c>
      <c r="AC10" s="13">
        <f>SUMIFS(数据母表!W$5:W$84,数据母表!$K$5:$K$84,"="&amp;属性价值透视!$C$2,数据母表!$L$5:$L$84,"="&amp;属性价值透视!$D10)*$N10</f>
        <v>0</v>
      </c>
      <c r="AD10" s="13">
        <f>SUMIFS(数据母表!X$5:X$84,数据母表!$K$5:$K$84,"="&amp;属性价值透视!$C$2,数据母表!$L$5:$L$84,"="&amp;属性价值透视!$D10)*$N10</f>
        <v>0</v>
      </c>
      <c r="AE10" s="13">
        <f>SUMIFS(数据母表!Y$5:Y$84,数据母表!$K$5:$K$84,"="&amp;属性价值透视!$C$2,数据母表!$L$5:$L$84,"="&amp;属性价值透视!$D10)*$N10</f>
        <v>0</v>
      </c>
      <c r="AF10" s="13">
        <f t="shared" si="9"/>
        <v>0</v>
      </c>
      <c r="AG10" s="13">
        <f>SUMIFS(数据母表!BK$5:BK$84,数据母表!$BI$5:$BI$84,"="&amp;属性价值透视!$C$2,数据母表!$BJ$5:$BJ$84,"="&amp;属性价值透视!$D10)*属性价值透视!$N10</f>
        <v>0</v>
      </c>
      <c r="AH10" s="13">
        <f>SUMIFS(数据母表!BL$5:BL$84,数据母表!$BI$5:$BI$84,"="&amp;属性价值透视!$C$2,数据母表!$BJ$5:$BJ$84,"="&amp;属性价值透视!$D10)*属性价值透视!$N10</f>
        <v>0</v>
      </c>
      <c r="AI10" s="13">
        <f>SUMIFS(数据母表!BM$5:BM$84,数据母表!$BI$5:$BI$84,"="&amp;属性价值透视!$C$2,数据母表!$BJ$5:$BJ$84,"="&amp;属性价值透视!$D10)*属性价值透视!$N10</f>
        <v>0</v>
      </c>
      <c r="AJ10" s="13">
        <f>SUMIFS(数据母表!BN$5:BN$84,数据母表!$BI$5:$BI$84,"="&amp;属性价值透视!$C$2,数据母表!$BJ$5:$BJ$84,"="&amp;属性价值透视!$D10)*属性价值透视!$N10</f>
        <v>0</v>
      </c>
      <c r="AK10" s="13">
        <f>SUMIFS(数据母表!BO$5:BO$84,数据母表!$BI$5:$BI$84,"="&amp;属性价值透视!$C$2,数据母表!$BJ$5:$BJ$84,"="&amp;属性价值透视!$D10)*属性价值透视!$N10</f>
        <v>0</v>
      </c>
      <c r="AL10" s="13">
        <f t="shared" si="10"/>
        <v>0</v>
      </c>
      <c r="AM10" s="13">
        <f t="shared" si="11"/>
        <v>0</v>
      </c>
      <c r="AN10" s="59">
        <f t="shared" si="12"/>
        <v>0</v>
      </c>
      <c r="AO10" s="34">
        <f>数据母表!BX9</f>
        <v>1</v>
      </c>
      <c r="AP10" s="34">
        <f t="shared" si="13"/>
        <v>1</v>
      </c>
      <c r="AQ10" s="34">
        <f t="shared" si="26"/>
        <v>0</v>
      </c>
      <c r="AR10" s="34">
        <f>IF($AQ10&gt;0,INDEX(数据母表!CV$5:CV$59,(属性价值透视!$H$2-1)*11+$AO10),0)</f>
        <v>0</v>
      </c>
      <c r="AS10" s="34">
        <f>IF($AQ10&gt;0,INDEX(数据母表!CW$5:CW$59,(属性价值透视!$H$2-1)*11+$AO10),0)</f>
        <v>0</v>
      </c>
      <c r="AT10" s="34">
        <f>IF($AQ10&gt;0,INDEX(数据母表!CX$5:CX$59,(属性价值透视!$H$2-1)*11+$AO10),0)</f>
        <v>0</v>
      </c>
      <c r="AU10" s="34">
        <f>IF($AQ10&gt;0,INDEX(数据母表!DB$5:DB$59,(属性价值透视!$H$2-1)*11+$AO10),0)</f>
        <v>0</v>
      </c>
      <c r="AV10" s="34">
        <f>IF($AQ10&gt;0,INDEX(数据母表!DC$5:DC$59,(属性价值透视!$H$2-1)*11+$AO10),0)</f>
        <v>0</v>
      </c>
      <c r="AW10" s="34">
        <f>IF($AQ10&gt;0,INDEX(数据母表!DD$5:DD$59,(属性价值透视!$H$2-1)*11+$AO10),0)</f>
        <v>0</v>
      </c>
      <c r="AX10" s="13">
        <f t="shared" si="14"/>
        <v>0</v>
      </c>
      <c r="AY10" s="13">
        <f>IF(属性价值透视!$AQ10&gt;0,INDEX(数据母表!$CU$5:$CU$59,(属性价值透视!$H$2-1)*11+属性价值透视!AO10),0)</f>
        <v>0</v>
      </c>
      <c r="AZ10" s="13">
        <f t="shared" si="15"/>
        <v>0</v>
      </c>
      <c r="BA10" s="59">
        <f t="shared" si="16"/>
        <v>0</v>
      </c>
      <c r="BB10" s="13">
        <f>IF(属性价值透视!$AP10&gt;0,INDEX(数据母表!$CY$5:$CY$59,(属性价值透视!$H$2-1)*11+属性价值透视!$AO10),0)</f>
        <v>17</v>
      </c>
      <c r="BC10" s="13">
        <f>IF(属性价值透视!$AP10&gt;0,INDEX(数据母表!$CY$5:$CY$59,(属性价值透视!$H$2-1)*11+属性价值透视!$AO10),0)</f>
        <v>17</v>
      </c>
      <c r="BD10" s="13">
        <f>IF(属性价值透视!$AP10&gt;0,INDEX(数据母表!$CY$5:$CY$59,(属性价值透视!$H$2-1)*11+属性价值透视!$AO10),0)</f>
        <v>17</v>
      </c>
      <c r="BE10" s="13">
        <f t="shared" si="17"/>
        <v>85</v>
      </c>
      <c r="BF10" s="13">
        <f t="shared" si="18"/>
        <v>85</v>
      </c>
      <c r="BG10" s="13">
        <f t="shared" si="19"/>
        <v>85</v>
      </c>
      <c r="BH10" s="13">
        <f t="shared" si="20"/>
        <v>1360</v>
      </c>
      <c r="BI10" s="13">
        <f>SUMIFS(数据母表!$DQ$5:$DQ$754,数据母表!$DO$5:$DO$754,"&gt;"&amp;属性价值透视!$B10,数据母表!$DO$5:$DO$754,"&lt;="&amp;属性价值透视!$C10,数据母表!$DP$5:$DP$754,"="&amp;属性价值透视!$H$2)</f>
        <v>30440</v>
      </c>
      <c r="BJ10" s="13">
        <f>ROUND(BI10/BI$3,1)</f>
        <v>30.4</v>
      </c>
      <c r="BK10" s="59">
        <f t="shared" si="21"/>
        <v>44.7</v>
      </c>
      <c r="BL10" s="13">
        <f>SUM(H$6:H10)+SUM(R$6:R10)+SUM(AF$6:AF10)+SUM(AX$6:AX10)+SUM(BH$6:BH10)</f>
        <v>31818</v>
      </c>
      <c r="BM10" s="13">
        <f>SUM(K$6:K10)+SUM(AA$6:AA10)+SUM(AM$6:AM10)+SUM(AZ$6:AZ10)+SUM(BJ$6:BJ10)</f>
        <v>2401.75</v>
      </c>
      <c r="BN10" s="59">
        <f t="shared" si="22"/>
        <v>13.2</v>
      </c>
      <c r="BO10" s="13">
        <f t="shared" si="23"/>
        <v>2380</v>
      </c>
      <c r="BP10" s="13">
        <f t="shared" si="24"/>
        <v>46.7</v>
      </c>
      <c r="BQ10" s="59">
        <f t="shared" si="25"/>
        <v>51</v>
      </c>
    </row>
    <row r="11" spans="1:69" ht="16.5" x14ac:dyDescent="0.2">
      <c r="A11" s="34">
        <v>6</v>
      </c>
      <c r="B11" s="13">
        <f>数据母表!BS10</f>
        <v>35</v>
      </c>
      <c r="C11" s="13">
        <f>数据母表!BT10</f>
        <v>40</v>
      </c>
      <c r="D11" s="13">
        <f>数据母表!BW10</f>
        <v>5</v>
      </c>
      <c r="E11" s="13">
        <f>INDEX(数据母表!P$5:P$84,(属性价值透视!$C$2-2)*20+属性价值透视!$D11)*($C11-$B11)</f>
        <v>60</v>
      </c>
      <c r="F11" s="13">
        <f>INDEX(数据母表!Q$5:Q$84,(属性价值透视!$C$2-2)*20+属性价值透视!$D11)*($C11-$B11)</f>
        <v>30</v>
      </c>
      <c r="G11" s="13">
        <f>INDEX(数据母表!R$5:R$84,(属性价值透视!$C$2-2)*20+属性价值透视!$D11)*($C11-$B11)</f>
        <v>420</v>
      </c>
      <c r="H11" s="13">
        <f t="shared" si="1"/>
        <v>1020</v>
      </c>
      <c r="I11" s="13">
        <f>SUMIFS(数据母表!$CN$5:$CN$604,数据母表!$CL$5:$CL$604,"&lt;"&amp;属性价值透视!C11,数据母表!$CL$5:$CL$604,"&gt;="&amp;属性价值透视!B11,数据母表!$CM$5:$CM$604,"="&amp;属性价值透视!$C$2)</f>
        <v>41700</v>
      </c>
      <c r="J11" s="13">
        <f t="shared" si="2"/>
        <v>16680</v>
      </c>
      <c r="K11" s="13">
        <f t="shared" si="3"/>
        <v>16.7</v>
      </c>
      <c r="L11" s="59">
        <f t="shared" si="4"/>
        <v>61</v>
      </c>
      <c r="M11" s="13">
        <f>IF(D11&lt;&gt;D10,INDEX(数据母表!$V$5:$V$84,(属性价值透视!$C$2-2)*20+属性价值透视!D11),0)</f>
        <v>2</v>
      </c>
      <c r="N11" s="13">
        <f>IF(D11&lt;&gt;D10,1,0)</f>
        <v>1</v>
      </c>
      <c r="O11" s="13">
        <f>SUMIFS(数据母表!S$5:S$84,数据母表!$K$5:$K$84,"="&amp;属性价值透视!$C$2,数据母表!$L$5:$L$84,"="&amp;属性价值透视!$D11)*$M11</f>
        <v>90</v>
      </c>
      <c r="P11" s="13">
        <f>SUMIFS(数据母表!T$5:T$84,数据母表!$K$5:$K$84,"="&amp;属性价值透视!$C$2,数据母表!$L$5:$L$84,"="&amp;属性价值透视!$D11)*$M11</f>
        <v>46</v>
      </c>
      <c r="Q11" s="13">
        <f>SUMIFS(数据母表!U$5:U$84,数据母表!$K$5:$K$84,"="&amp;属性价值透视!$C$2,数据母表!$L$5:$L$84,"="&amp;属性价值透视!$D11)*$M11</f>
        <v>630</v>
      </c>
      <c r="R11" s="13">
        <f t="shared" si="5"/>
        <v>1540</v>
      </c>
      <c r="S11" s="13">
        <f>SUMIFS(数据母表!AZ$5:AZ$212,数据母表!$AW$5:$AW$212,"="&amp;属性价值透视!$C$2,数据母表!$AY$5:$AY$212,"="&amp;属性价值透视!$D11)*IF($M11&gt;0,1,0)</f>
        <v>0</v>
      </c>
      <c r="T11" s="13">
        <f>SUMIFS(数据母表!BA$5:BA$212,数据母表!$AW$5:$AW$212,"="&amp;属性价值透视!$C$2,数据母表!$AY$5:$AY$212,"="&amp;属性价值透视!$D11)*IF($M11&gt;0,1,0)</f>
        <v>120</v>
      </c>
      <c r="U11" s="13">
        <f>SUMIFS(数据母表!BB$5:BB$212,数据母表!$AW$5:$AW$212,"="&amp;属性价值透视!$C$2,数据母表!$AY$5:$AY$212,"="&amp;属性价值透视!$D11)*IF($M11&gt;0,1,0)</f>
        <v>0</v>
      </c>
      <c r="V11" s="13">
        <f>SUMIFS(数据母表!BC$5:BC$212,数据母表!$AW$5:$AW$212,"="&amp;属性价值透视!$C$2,数据母表!$AY$5:$AY$212,"="&amp;属性价值透视!$D11)*IF($M11&gt;0,1,0)</f>
        <v>0</v>
      </c>
      <c r="W11" s="13">
        <f>SUMIFS(数据母表!BD$5:BD$212,数据母表!$AW$5:$AW$212,"="&amp;属性价值透视!$C$2,数据母表!$AY$5:$AY$212,"="&amp;属性价值透视!$D11)*IF($M11&gt;0,1,0)</f>
        <v>0</v>
      </c>
      <c r="X11" s="13">
        <f>SUMIFS(数据母表!BE$5:BE$212,数据母表!$AW$5:$AW$212,"="&amp;属性价值透视!$C$2,数据母表!$AY$5:$AY$212,"="&amp;属性价值透视!$D11)*IF($M11&gt;0,1,0)</f>
        <v>0</v>
      </c>
      <c r="Y11" s="13">
        <f>SUMIFS(数据母表!BF$5:BF$212,数据母表!$AW$5:$AW$212,"="&amp;属性价值透视!$C$2,数据母表!$AY$5:$AY$212,"="&amp;属性价值透视!$D11)*IF($M11&gt;0,1,0)</f>
        <v>3800</v>
      </c>
      <c r="Z11" s="13">
        <f t="shared" si="6"/>
        <v>63800</v>
      </c>
      <c r="AA11" s="13">
        <f t="shared" si="7"/>
        <v>63.8</v>
      </c>
      <c r="AB11" s="59">
        <f t="shared" si="8"/>
        <v>24</v>
      </c>
      <c r="AC11" s="13">
        <f>SUMIFS(数据母表!W$5:W$84,数据母表!$K$5:$K$84,"="&amp;属性价值透视!$C$2,数据母表!$L$5:$L$84,"="&amp;属性价值透视!$D11)*$N11</f>
        <v>100</v>
      </c>
      <c r="AD11" s="13">
        <f>SUMIFS(数据母表!X$5:X$84,数据母表!$K$5:$K$84,"="&amp;属性价值透视!$C$2,数据母表!$L$5:$L$84,"="&amp;属性价值透视!$D11)*$N11</f>
        <v>50</v>
      </c>
      <c r="AE11" s="13">
        <f>SUMIFS(数据母表!Y$5:Y$84,数据母表!$K$5:$K$84,"="&amp;属性价值透视!$C$2,数据母表!$L$5:$L$84,"="&amp;属性价值透视!$D11)*$N11</f>
        <v>700</v>
      </c>
      <c r="AF11" s="13">
        <f t="shared" si="9"/>
        <v>1700</v>
      </c>
      <c r="AG11" s="13">
        <f>SUMIFS(数据母表!BK$5:BK$84,数据母表!$BI$5:$BI$84,"="&amp;属性价值透视!$C$2,数据母表!$BJ$5:$BJ$84,"="&amp;属性价值透视!$D11)*属性价值透视!$N11</f>
        <v>34</v>
      </c>
      <c r="AH11" s="13">
        <f>SUMIFS(数据母表!BL$5:BL$84,数据母表!$BI$5:$BI$84,"="&amp;属性价值透视!$C$2,数据母表!$BJ$5:$BJ$84,"="&amp;属性价值透视!$D11)*属性价值透视!$N11</f>
        <v>0</v>
      </c>
      <c r="AI11" s="13">
        <f>SUMIFS(数据母表!BM$5:BM$84,数据母表!$BI$5:$BI$84,"="&amp;属性价值透视!$C$2,数据母表!$BJ$5:$BJ$84,"="&amp;属性价值透视!$D11)*属性价值透视!$N11</f>
        <v>0</v>
      </c>
      <c r="AJ11" s="13">
        <f>SUMIFS(数据母表!BN$5:BN$84,数据母表!$BI$5:$BI$84,"="&amp;属性价值透视!$C$2,数据母表!$BJ$5:$BJ$84,"="&amp;属性价值透视!$D11)*属性价值透视!$N11</f>
        <v>0</v>
      </c>
      <c r="AK11" s="13">
        <f>SUMIFS(数据母表!BO$5:BO$84,数据母表!$BI$5:$BI$84,"="&amp;属性价值透视!$C$2,数据母表!$BJ$5:$BJ$84,"="&amp;属性价值透视!$D11)*属性价值透视!$N11</f>
        <v>4000</v>
      </c>
      <c r="AL11" s="13">
        <f t="shared" si="10"/>
        <v>174000</v>
      </c>
      <c r="AM11" s="13">
        <f t="shared" si="11"/>
        <v>174</v>
      </c>
      <c r="AN11" s="59">
        <f t="shared" si="12"/>
        <v>9.7701149425287355</v>
      </c>
      <c r="AO11" s="34">
        <f>数据母表!BX10</f>
        <v>2</v>
      </c>
      <c r="AP11" s="34">
        <f t="shared" si="13"/>
        <v>1</v>
      </c>
      <c r="AQ11" s="34">
        <f t="shared" si="26"/>
        <v>1</v>
      </c>
      <c r="AR11" s="34">
        <f>IF($AQ11&gt;0,INDEX(数据母表!CV$5:CV$59,(属性价值透视!$H$2-1)*11+$AO11),0)</f>
        <v>260</v>
      </c>
      <c r="AS11" s="34">
        <f>IF($AQ11&gt;0,INDEX(数据母表!CW$5:CW$59,(属性价值透视!$H$2-1)*11+$AO11),0)</f>
        <v>135</v>
      </c>
      <c r="AT11" s="34">
        <f>IF($AQ11&gt;0,INDEX(数据母表!CX$5:CX$59,(属性价值透视!$H$2-1)*11+$AO11),0)</f>
        <v>1670</v>
      </c>
      <c r="AU11" s="34">
        <f>IF($AQ11&gt;0,INDEX(数据母表!DB$5:DB$59,(属性价值透视!$H$2-1)*11+$AO11),0)</f>
        <v>900</v>
      </c>
      <c r="AV11" s="34">
        <f>IF($AQ11&gt;0,INDEX(数据母表!DC$5:DC$59,(属性价值透视!$H$2-1)*11+$AO11),0)</f>
        <v>500</v>
      </c>
      <c r="AW11" s="34">
        <f>IF($AQ11&gt;0,INDEX(数据母表!DD$5:DD$59,(属性价值透视!$H$2-1)*11+$AO11),0)</f>
        <v>9000</v>
      </c>
      <c r="AX11" s="13">
        <f t="shared" si="14"/>
        <v>22820</v>
      </c>
      <c r="AY11" s="13">
        <f>IF(属性价值透视!$AQ11&gt;0,INDEX(数据母表!$CU$5:$CU$59,(属性价值透视!$H$2-1)*11+属性价值透视!AO11),0)</f>
        <v>3200</v>
      </c>
      <c r="AZ11" s="13">
        <f t="shared" si="15"/>
        <v>3200</v>
      </c>
      <c r="BA11" s="59">
        <f t="shared" si="16"/>
        <v>7.1</v>
      </c>
      <c r="BB11" s="13">
        <f>IF(属性价值透视!$AP11&gt;0,INDEX(数据母表!$CY$5:$CY$59,(属性价值透视!$H$2-1)*11+属性价值透视!$AO11),0)</f>
        <v>23</v>
      </c>
      <c r="BC11" s="13">
        <f>IF(属性价值透视!$AP11&gt;0,INDEX(数据母表!$CY$5:$CY$59,(属性价值透视!$H$2-1)*11+属性价值透视!$AO11),0)</f>
        <v>23</v>
      </c>
      <c r="BD11" s="13">
        <f>IF(属性价值透视!$AP11&gt;0,INDEX(数据母表!$CY$5:$CY$59,(属性价值透视!$H$2-1)*11+属性价值透视!$AO11),0)</f>
        <v>23</v>
      </c>
      <c r="BE11" s="13">
        <f t="shared" si="17"/>
        <v>115</v>
      </c>
      <c r="BF11" s="13">
        <f t="shared" si="18"/>
        <v>115</v>
      </c>
      <c r="BG11" s="13">
        <f t="shared" si="19"/>
        <v>115</v>
      </c>
      <c r="BH11" s="13">
        <f t="shared" si="20"/>
        <v>1840</v>
      </c>
      <c r="BI11" s="13">
        <f>SUMIFS(数据母表!$DQ$5:$DQ$754,数据母表!$DO$5:$DO$754,"&gt;"&amp;属性价值透视!$B11,数据母表!$DO$5:$DO$754,"&lt;="&amp;属性价值透视!$C11,数据母表!$DP$5:$DP$754,"="&amp;属性价值透视!$H$2)</f>
        <v>39840</v>
      </c>
      <c r="BJ11" s="13">
        <f>ROUND(BI11/BI$3,1)</f>
        <v>39.799999999999997</v>
      </c>
      <c r="BK11" s="59">
        <f t="shared" si="21"/>
        <v>46.2</v>
      </c>
      <c r="BL11" s="13">
        <f>SUM(H$6:H11)+SUM(R$6:R11)+SUM(AF$6:AF11)+SUM(AX$6:AX11)+SUM(BH$6:BH11)</f>
        <v>60738</v>
      </c>
      <c r="BM11" s="13">
        <f>SUM(K$6:K11)+SUM(AA$6:AA11)+SUM(AM$6:AM11)+SUM(AZ$6:AZ11)+SUM(BJ$6:BJ11)</f>
        <v>5896.05</v>
      </c>
      <c r="BN11" s="59">
        <f t="shared" si="22"/>
        <v>10.3</v>
      </c>
      <c r="BO11" s="13">
        <f t="shared" si="23"/>
        <v>28920</v>
      </c>
      <c r="BP11" s="13">
        <f t="shared" si="24"/>
        <v>3494.3</v>
      </c>
      <c r="BQ11" s="59">
        <f t="shared" si="25"/>
        <v>8.3000000000000007</v>
      </c>
    </row>
    <row r="12" spans="1:69" ht="16.5" x14ac:dyDescent="0.2">
      <c r="A12" s="34">
        <v>7</v>
      </c>
      <c r="B12" s="13">
        <f>数据母表!BS11</f>
        <v>40</v>
      </c>
      <c r="C12" s="13">
        <f>数据母表!BT11</f>
        <v>45</v>
      </c>
      <c r="D12" s="13">
        <f>数据母表!BW11</f>
        <v>6</v>
      </c>
      <c r="E12" s="13">
        <f>INDEX(数据母表!P$5:P$84,(属性价值透视!$C$2-2)*20+属性价值透视!$D12)*($C12-$B12)</f>
        <v>60</v>
      </c>
      <c r="F12" s="13">
        <f>INDEX(数据母表!Q$5:Q$84,(属性价值透视!$C$2-2)*20+属性价值透视!$D12)*($C12-$B12)</f>
        <v>30</v>
      </c>
      <c r="G12" s="13">
        <f>INDEX(数据母表!R$5:R$84,(属性价值透视!$C$2-2)*20+属性价值透视!$D12)*($C12-$B12)</f>
        <v>420</v>
      </c>
      <c r="H12" s="13">
        <f t="shared" si="1"/>
        <v>1020</v>
      </c>
      <c r="I12" s="13">
        <f>SUMIFS(数据母表!$CN$5:$CN$604,数据母表!$CL$5:$CL$604,"&lt;"&amp;属性价值透视!C12,数据母表!$CL$5:$CL$604,"&gt;="&amp;属性价值透视!B12,数据母表!$CM$5:$CM$604,"="&amp;属性价值透视!$C$2)</f>
        <v>50850</v>
      </c>
      <c r="J12" s="13">
        <f t="shared" si="2"/>
        <v>20340</v>
      </c>
      <c r="K12" s="13">
        <f t="shared" si="3"/>
        <v>20.3</v>
      </c>
      <c r="L12" s="59">
        <f t="shared" si="4"/>
        <v>50</v>
      </c>
      <c r="M12" s="13">
        <f>IF(D12&lt;&gt;D11,INDEX(数据母表!$V$5:$V$84,(属性价值透视!$C$2-2)*20+属性价值透视!D12),0)</f>
        <v>2</v>
      </c>
      <c r="N12" s="13">
        <f>IF(D12&lt;&gt;D11,1,0)</f>
        <v>1</v>
      </c>
      <c r="O12" s="13">
        <f>SUMIFS(数据母表!S$5:S$84,数据母表!$K$5:$K$84,"="&amp;属性价值透视!$C$2,数据母表!$L$5:$L$84,"="&amp;属性价值透视!$D12)*$M12</f>
        <v>100</v>
      </c>
      <c r="P12" s="13">
        <f>SUMIFS(数据母表!T$5:T$84,数据母表!$K$5:$K$84,"="&amp;属性价值透视!$C$2,数据母表!$L$5:$L$84,"="&amp;属性价值透视!$D12)*$M12</f>
        <v>50</v>
      </c>
      <c r="Q12" s="13">
        <f>SUMIFS(数据母表!U$5:U$84,数据母表!$K$5:$K$84,"="&amp;属性价值透视!$C$2,数据母表!$L$5:$L$84,"="&amp;属性价值透视!$D12)*$M12</f>
        <v>700</v>
      </c>
      <c r="R12" s="13">
        <f t="shared" si="5"/>
        <v>1700</v>
      </c>
      <c r="S12" s="13">
        <f>SUMIFS(数据母表!AZ$5:AZ$212,数据母表!$AW$5:$AW$212,"="&amp;属性价值透视!$C$2,数据母表!$AY$5:$AY$212,"="&amp;属性价值透视!$D12)*IF($M12&gt;0,1,0)</f>
        <v>0</v>
      </c>
      <c r="T12" s="13">
        <f>SUMIFS(数据母表!BA$5:BA$212,数据母表!$AW$5:$AW$212,"="&amp;属性价值透视!$C$2,数据母表!$AY$5:$AY$212,"="&amp;属性价值透视!$D12)*IF($M12&gt;0,1,0)</f>
        <v>170</v>
      </c>
      <c r="U12" s="13">
        <f>SUMIFS(数据母表!BB$5:BB$212,数据母表!$AW$5:$AW$212,"="&amp;属性价值透视!$C$2,数据母表!$AY$5:$AY$212,"="&amp;属性价值透视!$D12)*IF($M12&gt;0,1,0)</f>
        <v>0</v>
      </c>
      <c r="V12" s="13">
        <f>SUMIFS(数据母表!BC$5:BC$212,数据母表!$AW$5:$AW$212,"="&amp;属性价值透视!$C$2,数据母表!$AY$5:$AY$212,"="&amp;属性价值透视!$D12)*IF($M12&gt;0,1,0)</f>
        <v>0</v>
      </c>
      <c r="W12" s="13">
        <f>SUMIFS(数据母表!BD$5:BD$212,数据母表!$AW$5:$AW$212,"="&amp;属性价值透视!$C$2,数据母表!$AY$5:$AY$212,"="&amp;属性价值透视!$D12)*IF($M12&gt;0,1,0)</f>
        <v>0</v>
      </c>
      <c r="X12" s="13">
        <f>SUMIFS(数据母表!BE$5:BE$212,数据母表!$AW$5:$AW$212,"="&amp;属性价值透视!$C$2,数据母表!$AY$5:$AY$212,"="&amp;属性价值透视!$D12)*IF($M12&gt;0,1,0)</f>
        <v>0</v>
      </c>
      <c r="Y12" s="13">
        <f>SUMIFS(数据母表!BF$5:BF$212,数据母表!$AW$5:$AW$212,"="&amp;属性价值透视!$C$2,数据母表!$AY$5:$AY$212,"="&amp;属性价值透视!$D12)*IF($M12&gt;0,1,0)</f>
        <v>6400</v>
      </c>
      <c r="Z12" s="13">
        <f t="shared" si="6"/>
        <v>91400</v>
      </c>
      <c r="AA12" s="13">
        <f t="shared" si="7"/>
        <v>91.4</v>
      </c>
      <c r="AB12" s="59">
        <f t="shared" si="8"/>
        <v>19</v>
      </c>
      <c r="AC12" s="13">
        <f>SUMIFS(数据母表!W$5:W$84,数据母表!$K$5:$K$84,"="&amp;属性价值透视!$C$2,数据母表!$L$5:$L$84,"="&amp;属性价值透视!$D12)*$N12</f>
        <v>140</v>
      </c>
      <c r="AD12" s="13">
        <f>SUMIFS(数据母表!X$5:X$84,数据母表!$K$5:$K$84,"="&amp;属性价值透视!$C$2,数据母表!$L$5:$L$84,"="&amp;属性价值透视!$D12)*$N12</f>
        <v>70</v>
      </c>
      <c r="AE12" s="13">
        <f>SUMIFS(数据母表!Y$5:Y$84,数据母表!$K$5:$K$84,"="&amp;属性价值透视!$C$2,数据母表!$L$5:$L$84,"="&amp;属性价值透视!$D12)*$N12</f>
        <v>980</v>
      </c>
      <c r="AF12" s="13">
        <f t="shared" si="9"/>
        <v>2380</v>
      </c>
      <c r="AG12" s="13">
        <f>SUMIFS(数据母表!BK$5:BK$84,数据母表!$BI$5:$BI$84,"="&amp;属性价值透视!$C$2,数据母表!$BJ$5:$BJ$84,"="&amp;属性价值透视!$D12)*属性价值透视!$N12</f>
        <v>50</v>
      </c>
      <c r="AH12" s="13">
        <f>SUMIFS(数据母表!BL$5:BL$84,数据母表!$BI$5:$BI$84,"="&amp;属性价值透视!$C$2,数据母表!$BJ$5:$BJ$84,"="&amp;属性价值透视!$D12)*属性价值透视!$N12</f>
        <v>0</v>
      </c>
      <c r="AI12" s="13">
        <f>SUMIFS(数据母表!BM$5:BM$84,数据母表!$BI$5:$BI$84,"="&amp;属性价值透视!$C$2,数据母表!$BJ$5:$BJ$84,"="&amp;属性价值透视!$D12)*属性价值透视!$N12</f>
        <v>0</v>
      </c>
      <c r="AJ12" s="13">
        <f>SUMIFS(数据母表!BN$5:BN$84,数据母表!$BI$5:$BI$84,"="&amp;属性价值透视!$C$2,数据母表!$BJ$5:$BJ$84,"="&amp;属性价值透视!$D12)*属性价值透视!$N12</f>
        <v>0</v>
      </c>
      <c r="AK12" s="13">
        <f>SUMIFS(数据母表!BO$5:BO$84,数据母表!$BI$5:$BI$84,"="&amp;属性价值透视!$C$2,数据母表!$BJ$5:$BJ$84,"="&amp;属性价值透视!$D12)*属性价值透视!$N12</f>
        <v>5000</v>
      </c>
      <c r="AL12" s="13">
        <f t="shared" si="10"/>
        <v>255000</v>
      </c>
      <c r="AM12" s="13">
        <f t="shared" si="11"/>
        <v>255</v>
      </c>
      <c r="AN12" s="59">
        <f t="shared" si="12"/>
        <v>9.3333333333333339</v>
      </c>
      <c r="AO12" s="34">
        <f>数据母表!BX11</f>
        <v>2</v>
      </c>
      <c r="AP12" s="34">
        <f t="shared" si="13"/>
        <v>1</v>
      </c>
      <c r="AQ12" s="34">
        <f t="shared" si="26"/>
        <v>0</v>
      </c>
      <c r="AR12" s="34">
        <f>IF($AQ12&gt;0,INDEX(数据母表!CV$5:CV$59,(属性价值透视!$H$2-1)*11+$AO12),0)</f>
        <v>0</v>
      </c>
      <c r="AS12" s="34">
        <f>IF($AQ12&gt;0,INDEX(数据母表!CW$5:CW$59,(属性价值透视!$H$2-1)*11+$AO12),0)</f>
        <v>0</v>
      </c>
      <c r="AT12" s="34">
        <f>IF($AQ12&gt;0,INDEX(数据母表!CX$5:CX$59,(属性价值透视!$H$2-1)*11+$AO12),0)</f>
        <v>0</v>
      </c>
      <c r="AU12" s="34">
        <f>IF($AQ12&gt;0,INDEX(数据母表!DB$5:DB$59,(属性价值透视!$H$2-1)*11+$AO12),0)</f>
        <v>0</v>
      </c>
      <c r="AV12" s="34">
        <f>IF($AQ12&gt;0,INDEX(数据母表!DC$5:DC$59,(属性价值透视!$H$2-1)*11+$AO12),0)</f>
        <v>0</v>
      </c>
      <c r="AW12" s="34">
        <f>IF($AQ12&gt;0,INDEX(数据母表!DD$5:DD$59,(属性价值透视!$H$2-1)*11+$AO12),0)</f>
        <v>0</v>
      </c>
      <c r="AX12" s="13">
        <f t="shared" si="14"/>
        <v>0</v>
      </c>
      <c r="AY12" s="13">
        <f>IF(属性价值透视!$AQ12&gt;0,INDEX(数据母表!$CU$5:$CU$59,(属性价值透视!$H$2-1)*11+属性价值透视!AO12),0)</f>
        <v>0</v>
      </c>
      <c r="AZ12" s="13">
        <f t="shared" si="15"/>
        <v>0</v>
      </c>
      <c r="BA12" s="59">
        <f t="shared" si="16"/>
        <v>0</v>
      </c>
      <c r="BB12" s="13">
        <f>IF(属性价值透视!$AP12&gt;0,INDEX(数据母表!$CY$5:$CY$59,(属性价值透视!$H$2-1)*11+属性价值透视!$AO12),0)</f>
        <v>23</v>
      </c>
      <c r="BC12" s="13">
        <f>IF(属性价值透视!$AP12&gt;0,INDEX(数据母表!$CY$5:$CY$59,(属性价值透视!$H$2-1)*11+属性价值透视!$AO12),0)</f>
        <v>23</v>
      </c>
      <c r="BD12" s="13">
        <f>IF(属性价值透视!$AP12&gt;0,INDEX(数据母表!$CY$5:$CY$59,(属性价值透视!$H$2-1)*11+属性价值透视!$AO12),0)</f>
        <v>23</v>
      </c>
      <c r="BE12" s="13">
        <f t="shared" si="17"/>
        <v>115</v>
      </c>
      <c r="BF12" s="13">
        <f t="shared" si="18"/>
        <v>115</v>
      </c>
      <c r="BG12" s="13">
        <f t="shared" si="19"/>
        <v>115</v>
      </c>
      <c r="BH12" s="13">
        <f t="shared" si="20"/>
        <v>1840</v>
      </c>
      <c r="BI12" s="13">
        <f>SUMIFS(数据母表!$DQ$5:$DQ$754,数据母表!$DO$5:$DO$754,"&gt;"&amp;属性价值透视!$B12,数据母表!$DO$5:$DO$754,"&lt;="&amp;属性价值透视!$C12,数据母表!$DP$5:$DP$754,"="&amp;属性价值透视!$H$2)</f>
        <v>49200</v>
      </c>
      <c r="BJ12" s="13">
        <f>ROUND(BI12/BI$3,1)</f>
        <v>49.2</v>
      </c>
      <c r="BK12" s="59">
        <f t="shared" si="21"/>
        <v>37.4</v>
      </c>
      <c r="BL12" s="13">
        <f>SUM(H$6:H12)+SUM(R$6:R12)+SUM(AF$6:AF12)+SUM(AX$6:AX12)+SUM(BH$6:BH12)</f>
        <v>67678</v>
      </c>
      <c r="BM12" s="13">
        <f>SUM(K$6:K12)+SUM(AA$6:AA12)+SUM(AM$6:AM12)+SUM(AZ$6:AZ12)+SUM(BJ$6:BJ12)</f>
        <v>6311.95</v>
      </c>
      <c r="BN12" s="59">
        <f t="shared" si="22"/>
        <v>10.7</v>
      </c>
      <c r="BO12" s="13">
        <f t="shared" si="23"/>
        <v>6940</v>
      </c>
      <c r="BP12" s="13">
        <f t="shared" si="24"/>
        <v>415.9</v>
      </c>
      <c r="BQ12" s="59">
        <f t="shared" si="25"/>
        <v>16.7</v>
      </c>
    </row>
    <row r="13" spans="1:69" ht="16.5" x14ac:dyDescent="0.2">
      <c r="A13" s="34">
        <v>8</v>
      </c>
      <c r="B13" s="13">
        <f>数据母表!BS12</f>
        <v>45</v>
      </c>
      <c r="C13" s="13">
        <f>数据母表!BT12</f>
        <v>50</v>
      </c>
      <c r="D13" s="13">
        <f>数据母表!BW12</f>
        <v>7</v>
      </c>
      <c r="E13" s="13">
        <f>INDEX(数据母表!P$5:P$84,(属性价值透视!$C$2-2)*20+属性价值透视!$D13)*($C13-$B13)</f>
        <v>75</v>
      </c>
      <c r="F13" s="13">
        <f>INDEX(数据母表!Q$5:Q$84,(属性价值透视!$C$2-2)*20+属性价值透视!$D13)*($C13-$B13)</f>
        <v>40</v>
      </c>
      <c r="G13" s="13">
        <f>INDEX(数据母表!R$5:R$84,(属性价值透视!$C$2-2)*20+属性价值透视!$D13)*($C13-$B13)</f>
        <v>600</v>
      </c>
      <c r="H13" s="13">
        <f t="shared" si="1"/>
        <v>1375</v>
      </c>
      <c r="I13" s="13">
        <f>SUMIFS(数据母表!$CN$5:$CN$604,数据母表!$CL$5:$CL$604,"&lt;"&amp;属性价值透视!C13,数据母表!$CL$5:$CL$604,"&gt;="&amp;属性价值透视!B13,数据母表!$CM$5:$CM$604,"="&amp;属性价值透视!$C$2)</f>
        <v>55000</v>
      </c>
      <c r="J13" s="13">
        <f t="shared" si="2"/>
        <v>22000</v>
      </c>
      <c r="K13" s="13">
        <f t="shared" si="3"/>
        <v>22</v>
      </c>
      <c r="L13" s="59">
        <f t="shared" si="4"/>
        <v>63</v>
      </c>
      <c r="M13" s="13">
        <f>IF(D13&lt;&gt;D12,INDEX(数据母表!$V$5:$V$84,(属性价值透视!$C$2-2)*20+属性价值透视!D13),0)</f>
        <v>2</v>
      </c>
      <c r="N13" s="13">
        <f>IF(D13&lt;&gt;D12,1,0)</f>
        <v>1</v>
      </c>
      <c r="O13" s="13">
        <f>SUMIFS(数据母表!S$5:S$84,数据母表!$K$5:$K$84,"="&amp;属性价值透视!$C$2,数据母表!$L$5:$L$84,"="&amp;属性价值透视!$D13)*$M13</f>
        <v>140</v>
      </c>
      <c r="P13" s="13">
        <f>SUMIFS(数据母表!T$5:T$84,数据母表!$K$5:$K$84,"="&amp;属性价值透视!$C$2,数据母表!$L$5:$L$84,"="&amp;属性价值透视!$D13)*$M13</f>
        <v>70</v>
      </c>
      <c r="Q13" s="13">
        <f>SUMIFS(数据母表!U$5:U$84,数据母表!$K$5:$K$84,"="&amp;属性价值透视!$C$2,数据母表!$L$5:$L$84,"="&amp;属性价值透视!$D13)*$M13</f>
        <v>1120</v>
      </c>
      <c r="R13" s="13">
        <f t="shared" si="5"/>
        <v>2520</v>
      </c>
      <c r="S13" s="13">
        <f>SUMIFS(数据母表!AZ$5:AZ$212,数据母表!$AW$5:$AW$212,"="&amp;属性价值透视!$C$2,数据母表!$AY$5:$AY$212,"="&amp;属性价值透视!$D13)*IF($M13&gt;0,1,0)</f>
        <v>0</v>
      </c>
      <c r="T13" s="13">
        <f>SUMIFS(数据母表!BA$5:BA$212,数据母表!$AW$5:$AW$212,"="&amp;属性价值透视!$C$2,数据母表!$AY$5:$AY$212,"="&amp;属性价值透视!$D13)*IF($M13&gt;0,1,0)</f>
        <v>230</v>
      </c>
      <c r="U13" s="13">
        <f>SUMIFS(数据母表!BB$5:BB$212,数据母表!$AW$5:$AW$212,"="&amp;属性价值透视!$C$2,数据母表!$AY$5:$AY$212,"="&amp;属性价值透视!$D13)*IF($M13&gt;0,1,0)</f>
        <v>0</v>
      </c>
      <c r="V13" s="13">
        <f>SUMIFS(数据母表!BC$5:BC$212,数据母表!$AW$5:$AW$212,"="&amp;属性价值透视!$C$2,数据母表!$AY$5:$AY$212,"="&amp;属性价值透视!$D13)*IF($M13&gt;0,1,0)</f>
        <v>0</v>
      </c>
      <c r="W13" s="13">
        <f>SUMIFS(数据母表!BD$5:BD$212,数据母表!$AW$5:$AW$212,"="&amp;属性价值透视!$C$2,数据母表!$AY$5:$AY$212,"="&amp;属性价值透视!$D13)*IF($M13&gt;0,1,0)</f>
        <v>0</v>
      </c>
      <c r="X13" s="13">
        <f>SUMIFS(数据母表!BE$5:BE$212,数据母表!$AW$5:$AW$212,"="&amp;属性价值透视!$C$2,数据母表!$AY$5:$AY$212,"="&amp;属性价值透视!$D13)*IF($M13&gt;0,1,0)</f>
        <v>0</v>
      </c>
      <c r="Y13" s="13">
        <f>SUMIFS(数据母表!BF$5:BF$212,数据母表!$AW$5:$AW$212,"="&amp;属性价值透视!$C$2,数据母表!$AY$5:$AY$212,"="&amp;属性价值透视!$D13)*IF($M13&gt;0,1,0)</f>
        <v>5500</v>
      </c>
      <c r="Z13" s="13">
        <f t="shared" si="6"/>
        <v>120500</v>
      </c>
      <c r="AA13" s="13">
        <f t="shared" si="7"/>
        <v>120.5</v>
      </c>
      <c r="AB13" s="59">
        <f t="shared" si="8"/>
        <v>21</v>
      </c>
      <c r="AC13" s="13">
        <f>SUMIFS(数据母表!W$5:W$84,数据母表!$K$5:$K$84,"="&amp;属性价值透视!$C$2,数据母表!$L$5:$L$84,"="&amp;属性价值透视!$D13)*$N13</f>
        <v>135</v>
      </c>
      <c r="AD13" s="13">
        <f>SUMIFS(数据母表!X$5:X$84,数据母表!$K$5:$K$84,"="&amp;属性价值透视!$C$2,数据母表!$L$5:$L$84,"="&amp;属性价值透视!$D13)*$N13</f>
        <v>68</v>
      </c>
      <c r="AE13" s="13">
        <f>SUMIFS(数据母表!Y$5:Y$84,数据母表!$K$5:$K$84,"="&amp;属性价值透视!$C$2,数据母表!$L$5:$L$84,"="&amp;属性价值透视!$D13)*$N13</f>
        <v>1080</v>
      </c>
      <c r="AF13" s="13">
        <f t="shared" si="9"/>
        <v>2435</v>
      </c>
      <c r="AG13" s="13">
        <f>SUMIFS(数据母表!BK$5:BK$84,数据母表!$BI$5:$BI$84,"="&amp;属性价值透视!$C$2,数据母表!$BJ$5:$BJ$84,"="&amp;属性价值透视!$D13)*属性价值透视!$N13</f>
        <v>84</v>
      </c>
      <c r="AH13" s="13">
        <f>SUMIFS(数据母表!BL$5:BL$84,数据母表!$BI$5:$BI$84,"="&amp;属性价值透视!$C$2,数据母表!$BJ$5:$BJ$84,"="&amp;属性价值透视!$D13)*属性价值透视!$N13</f>
        <v>0</v>
      </c>
      <c r="AI13" s="13">
        <f>SUMIFS(数据母表!BM$5:BM$84,数据母表!$BI$5:$BI$84,"="&amp;属性价值透视!$C$2,数据母表!$BJ$5:$BJ$84,"="&amp;属性价值透视!$D13)*属性价值透视!$N13</f>
        <v>0</v>
      </c>
      <c r="AJ13" s="13">
        <f>SUMIFS(数据母表!BN$5:BN$84,数据母表!$BI$5:$BI$84,"="&amp;属性价值透视!$C$2,数据母表!$BJ$5:$BJ$84,"="&amp;属性价值透视!$D13)*属性价值透视!$N13</f>
        <v>0</v>
      </c>
      <c r="AK13" s="13">
        <f>SUMIFS(数据母表!BO$5:BO$84,数据母表!$BI$5:$BI$84,"="&amp;属性价值透视!$C$2,数据母表!$BJ$5:$BJ$84,"="&amp;属性价值透视!$D13)*属性价值透视!$N13</f>
        <v>8000</v>
      </c>
      <c r="AL13" s="13">
        <f t="shared" si="10"/>
        <v>428000</v>
      </c>
      <c r="AM13" s="13">
        <f t="shared" si="11"/>
        <v>428</v>
      </c>
      <c r="AN13" s="59">
        <f t="shared" si="12"/>
        <v>5.6892523364485985</v>
      </c>
      <c r="AO13" s="34">
        <f>数据母表!BX12</f>
        <v>2</v>
      </c>
      <c r="AP13" s="34">
        <f t="shared" si="13"/>
        <v>1</v>
      </c>
      <c r="AQ13" s="34">
        <f t="shared" si="26"/>
        <v>0</v>
      </c>
      <c r="AR13" s="34">
        <f>IF($AQ13&gt;0,INDEX(数据母表!CV$5:CV$59,(属性价值透视!$H$2-1)*11+$AO13),0)</f>
        <v>0</v>
      </c>
      <c r="AS13" s="34">
        <f>IF($AQ13&gt;0,INDEX(数据母表!CW$5:CW$59,(属性价值透视!$H$2-1)*11+$AO13),0)</f>
        <v>0</v>
      </c>
      <c r="AT13" s="34">
        <f>IF($AQ13&gt;0,INDEX(数据母表!CX$5:CX$59,(属性价值透视!$H$2-1)*11+$AO13),0)</f>
        <v>0</v>
      </c>
      <c r="AU13" s="34">
        <f>IF($AQ13&gt;0,INDEX(数据母表!DB$5:DB$59,(属性价值透视!$H$2-1)*11+$AO13),0)</f>
        <v>0</v>
      </c>
      <c r="AV13" s="34">
        <f>IF($AQ13&gt;0,INDEX(数据母表!DC$5:DC$59,(属性价值透视!$H$2-1)*11+$AO13),0)</f>
        <v>0</v>
      </c>
      <c r="AW13" s="34">
        <f>IF($AQ13&gt;0,INDEX(数据母表!DD$5:DD$59,(属性价值透视!$H$2-1)*11+$AO13),0)</f>
        <v>0</v>
      </c>
      <c r="AX13" s="13">
        <f t="shared" si="14"/>
        <v>0</v>
      </c>
      <c r="AY13" s="13">
        <f>IF(属性价值透视!$AQ13&gt;0,INDEX(数据母表!$CU$5:$CU$59,(属性价值透视!$H$2-1)*11+属性价值透视!AO13),0)</f>
        <v>0</v>
      </c>
      <c r="AZ13" s="13">
        <f t="shared" si="15"/>
        <v>0</v>
      </c>
      <c r="BA13" s="59">
        <f t="shared" si="16"/>
        <v>0</v>
      </c>
      <c r="BB13" s="13">
        <f>IF(属性价值透视!$AP13&gt;0,INDEX(数据母表!$CY$5:$CY$59,(属性价值透视!$H$2-1)*11+属性价值透视!$AO13),0)</f>
        <v>23</v>
      </c>
      <c r="BC13" s="13">
        <f>IF(属性价值透视!$AP13&gt;0,INDEX(数据母表!$CY$5:$CY$59,(属性价值透视!$H$2-1)*11+属性价值透视!$AO13),0)</f>
        <v>23</v>
      </c>
      <c r="BD13" s="13">
        <f>IF(属性价值透视!$AP13&gt;0,INDEX(数据母表!$CY$5:$CY$59,(属性价值透视!$H$2-1)*11+属性价值透视!$AO13),0)</f>
        <v>23</v>
      </c>
      <c r="BE13" s="13">
        <f t="shared" si="17"/>
        <v>115</v>
      </c>
      <c r="BF13" s="13">
        <f t="shared" si="18"/>
        <v>115</v>
      </c>
      <c r="BG13" s="13">
        <f t="shared" si="19"/>
        <v>115</v>
      </c>
      <c r="BH13" s="13">
        <f t="shared" si="20"/>
        <v>1840</v>
      </c>
      <c r="BI13" s="13">
        <f>SUMIFS(数据母表!$DQ$5:$DQ$754,数据母表!$DO$5:$DO$754,"&gt;"&amp;属性价值透视!$B13,数据母表!$DO$5:$DO$754,"&lt;="&amp;属性价值透视!$C13,数据母表!$DP$5:$DP$754,"="&amp;属性价值透视!$H$2)</f>
        <v>58560</v>
      </c>
      <c r="BJ13" s="13">
        <f>ROUND(BI13/BI$3,1)</f>
        <v>58.6</v>
      </c>
      <c r="BK13" s="59">
        <f t="shared" si="21"/>
        <v>31.4</v>
      </c>
      <c r="BL13" s="13">
        <f>SUM(H$6:H13)+SUM(R$6:R13)+SUM(AF$6:AF13)+SUM(AX$6:AX13)+SUM(BH$6:BH13)</f>
        <v>75848</v>
      </c>
      <c r="BM13" s="13">
        <f>SUM(K$6:K13)+SUM(AA$6:AA13)+SUM(AM$6:AM13)+SUM(AZ$6:AZ13)+SUM(BJ$6:BJ13)</f>
        <v>6941.05</v>
      </c>
      <c r="BN13" s="59">
        <f t="shared" si="22"/>
        <v>10.9</v>
      </c>
      <c r="BO13" s="13">
        <f t="shared" si="23"/>
        <v>8170</v>
      </c>
      <c r="BP13" s="13">
        <f t="shared" si="24"/>
        <v>629.1</v>
      </c>
      <c r="BQ13" s="59">
        <f t="shared" si="25"/>
        <v>13</v>
      </c>
    </row>
    <row r="14" spans="1:69" ht="16.5" x14ac:dyDescent="0.2">
      <c r="A14" s="34">
        <v>9</v>
      </c>
      <c r="B14" s="13">
        <f>数据母表!BS13</f>
        <v>50</v>
      </c>
      <c r="C14" s="13">
        <f>数据母表!BT13</f>
        <v>55</v>
      </c>
      <c r="D14" s="13">
        <f>数据母表!BW13</f>
        <v>8</v>
      </c>
      <c r="E14" s="13">
        <f>INDEX(数据母表!P$5:P$84,(属性价值透视!$C$2-2)*20+属性价值透视!$D14)*($C14-$B14)</f>
        <v>75</v>
      </c>
      <c r="F14" s="13">
        <f>INDEX(数据母表!Q$5:Q$84,(属性价值透视!$C$2-2)*20+属性价值透视!$D14)*($C14-$B14)</f>
        <v>40</v>
      </c>
      <c r="G14" s="13">
        <f>INDEX(数据母表!R$5:R$84,(属性价值透视!$C$2-2)*20+属性价值透视!$D14)*($C14-$B14)</f>
        <v>600</v>
      </c>
      <c r="H14" s="13">
        <f t="shared" si="1"/>
        <v>1375</v>
      </c>
      <c r="I14" s="13">
        <f>SUMIFS(数据母表!$CN$5:$CN$604,数据母表!$CL$5:$CL$604,"&lt;"&amp;属性价值透视!C14,数据母表!$CL$5:$CL$604,"&gt;="&amp;属性价值透视!B14,数据母表!$CM$5:$CM$604,"="&amp;属性价值透视!$C$2)</f>
        <v>61250</v>
      </c>
      <c r="J14" s="13">
        <f t="shared" si="2"/>
        <v>24500</v>
      </c>
      <c r="K14" s="13">
        <f t="shared" si="3"/>
        <v>24.5</v>
      </c>
      <c r="L14" s="59">
        <f t="shared" si="4"/>
        <v>56</v>
      </c>
      <c r="M14" s="13">
        <f>IF(D14&lt;&gt;D13,INDEX(数据母表!$V$5:$V$84,(属性价值透视!$C$2-2)*20+属性价值透视!D14),0)</f>
        <v>2</v>
      </c>
      <c r="N14" s="13">
        <f>IF(D14&lt;&gt;D13,1,0)</f>
        <v>1</v>
      </c>
      <c r="O14" s="13">
        <f>SUMIFS(数据母表!S$5:S$84,数据母表!$K$5:$K$84,"="&amp;属性价值透视!$C$2,数据母表!$L$5:$L$84,"="&amp;属性价值透视!$D14)*$M14</f>
        <v>170</v>
      </c>
      <c r="P14" s="13">
        <f>SUMIFS(数据母表!T$5:T$84,数据母表!$K$5:$K$84,"="&amp;属性价值透视!$C$2,数据母表!$L$5:$L$84,"="&amp;属性价值透视!$D14)*$M14</f>
        <v>86</v>
      </c>
      <c r="Q14" s="13">
        <f>SUMIFS(数据母表!U$5:U$84,数据母表!$K$5:$K$84,"="&amp;属性价值透视!$C$2,数据母表!$L$5:$L$84,"="&amp;属性价值透视!$D14)*$M14</f>
        <v>1360</v>
      </c>
      <c r="R14" s="13">
        <f t="shared" si="5"/>
        <v>3070</v>
      </c>
      <c r="S14" s="13">
        <f>SUMIFS(数据母表!AZ$5:AZ$212,数据母表!$AW$5:$AW$212,"="&amp;属性价值透视!$C$2,数据母表!$AY$5:$AY$212,"="&amp;属性价值透视!$D14)*IF($M14&gt;0,1,0)</f>
        <v>0</v>
      </c>
      <c r="T14" s="13">
        <f>SUMIFS(数据母表!BA$5:BA$212,数据母表!$AW$5:$AW$212,"="&amp;属性价值透视!$C$2,数据母表!$AY$5:$AY$212,"="&amp;属性价值透视!$D14)*IF($M14&gt;0,1,0)</f>
        <v>0</v>
      </c>
      <c r="U14" s="13">
        <f>SUMIFS(数据母表!BB$5:BB$212,数据母表!$AW$5:$AW$212,"="&amp;属性价值透视!$C$2,数据母表!$AY$5:$AY$212,"="&amp;属性价值透视!$D14)*IF($M14&gt;0,1,0)</f>
        <v>50</v>
      </c>
      <c r="V14" s="13">
        <f>SUMIFS(数据母表!BC$5:BC$212,数据母表!$AW$5:$AW$212,"="&amp;属性价值透视!$C$2,数据母表!$AY$5:$AY$212,"="&amp;属性价值透视!$D14)*IF($M14&gt;0,1,0)</f>
        <v>0</v>
      </c>
      <c r="W14" s="13">
        <f>SUMIFS(数据母表!BD$5:BD$212,数据母表!$AW$5:$AW$212,"="&amp;属性价值透视!$C$2,数据母表!$AY$5:$AY$212,"="&amp;属性价值透视!$D14)*IF($M14&gt;0,1,0)</f>
        <v>0</v>
      </c>
      <c r="X14" s="13">
        <f>SUMIFS(数据母表!BE$5:BE$212,数据母表!$AW$5:$AW$212,"="&amp;属性价值透视!$C$2,数据母表!$AY$5:$AY$212,"="&amp;属性价值透视!$D14)*IF($M14&gt;0,1,0)</f>
        <v>0</v>
      </c>
      <c r="Y14" s="13">
        <f>SUMIFS(数据母表!BF$5:BF$212,数据母表!$AW$5:$AW$212,"="&amp;属性价值透视!$C$2,数据母表!$AY$5:$AY$212,"="&amp;属性价值透视!$D14)*IF($M14&gt;0,1,0)</f>
        <v>6250</v>
      </c>
      <c r="Z14" s="13">
        <f t="shared" si="6"/>
        <v>56250</v>
      </c>
      <c r="AA14" s="13">
        <f t="shared" si="7"/>
        <v>56.25</v>
      </c>
      <c r="AB14" s="59">
        <f t="shared" si="8"/>
        <v>55</v>
      </c>
      <c r="AC14" s="13">
        <f>SUMIFS(数据母表!W$5:W$84,数据母表!$K$5:$K$84,"="&amp;属性价值透视!$C$2,数据母表!$L$5:$L$84,"="&amp;属性价值透视!$D14)*$N14</f>
        <v>125</v>
      </c>
      <c r="AD14" s="13">
        <f>SUMIFS(数据母表!X$5:X$84,数据母表!$K$5:$K$84,"="&amp;属性价值透视!$C$2,数据母表!$L$5:$L$84,"="&amp;属性价值透视!$D14)*$N14</f>
        <v>63</v>
      </c>
      <c r="AE14" s="13">
        <f>SUMIFS(数据母表!Y$5:Y$84,数据母表!$K$5:$K$84,"="&amp;属性价值透视!$C$2,数据母表!$L$5:$L$84,"="&amp;属性价值透视!$D14)*$N14</f>
        <v>1000</v>
      </c>
      <c r="AF14" s="13">
        <f t="shared" si="9"/>
        <v>2255</v>
      </c>
      <c r="AG14" s="13">
        <f>SUMIFS(数据母表!BK$5:BK$84,数据母表!$BI$5:$BI$84,"="&amp;属性价值透视!$C$2,数据母表!$BJ$5:$BJ$84,"="&amp;属性价值透视!$D14)*属性价值透视!$N14</f>
        <v>151</v>
      </c>
      <c r="AH14" s="13">
        <f>SUMIFS(数据母表!BL$5:BL$84,数据母表!$BI$5:$BI$84,"="&amp;属性价值透视!$C$2,数据母表!$BJ$5:$BJ$84,"="&amp;属性价值透视!$D14)*属性价值透视!$N14</f>
        <v>0</v>
      </c>
      <c r="AI14" s="13">
        <f>SUMIFS(数据母表!BM$5:BM$84,数据母表!$BI$5:$BI$84,"="&amp;属性价值透视!$C$2,数据母表!$BJ$5:$BJ$84,"="&amp;属性价值透视!$D14)*属性价值透视!$N14</f>
        <v>0</v>
      </c>
      <c r="AJ14" s="13">
        <f>SUMIFS(数据母表!BN$5:BN$84,数据母表!$BI$5:$BI$84,"="&amp;属性价值透视!$C$2,数据母表!$BJ$5:$BJ$84,"="&amp;属性价值透视!$D14)*属性价值透视!$N14</f>
        <v>0</v>
      </c>
      <c r="AK14" s="13">
        <f>SUMIFS(数据母表!BO$5:BO$84,数据母表!$BI$5:$BI$84,"="&amp;属性价值透视!$C$2,数据母表!$BJ$5:$BJ$84,"="&amp;属性价值透视!$D14)*属性价值透视!$N14</f>
        <v>8000</v>
      </c>
      <c r="AL14" s="13">
        <f t="shared" si="10"/>
        <v>763000</v>
      </c>
      <c r="AM14" s="13">
        <f t="shared" si="11"/>
        <v>763</v>
      </c>
      <c r="AN14" s="59">
        <f t="shared" si="12"/>
        <v>2.9554390563564876</v>
      </c>
      <c r="AO14" s="34">
        <f>数据母表!BX13</f>
        <v>2</v>
      </c>
      <c r="AP14" s="34">
        <f t="shared" si="13"/>
        <v>1</v>
      </c>
      <c r="AQ14" s="34">
        <f t="shared" si="26"/>
        <v>0</v>
      </c>
      <c r="AR14" s="34">
        <f>IF($AQ14&gt;0,INDEX(数据母表!CV$5:CV$59,(属性价值透视!$H$2-1)*11+$AO14),0)</f>
        <v>0</v>
      </c>
      <c r="AS14" s="34">
        <f>IF($AQ14&gt;0,INDEX(数据母表!CW$5:CW$59,(属性价值透视!$H$2-1)*11+$AO14),0)</f>
        <v>0</v>
      </c>
      <c r="AT14" s="34">
        <f>IF($AQ14&gt;0,INDEX(数据母表!CX$5:CX$59,(属性价值透视!$H$2-1)*11+$AO14),0)</f>
        <v>0</v>
      </c>
      <c r="AU14" s="34">
        <f>IF($AQ14&gt;0,INDEX(数据母表!DB$5:DB$59,(属性价值透视!$H$2-1)*11+$AO14),0)</f>
        <v>0</v>
      </c>
      <c r="AV14" s="34">
        <f>IF($AQ14&gt;0,INDEX(数据母表!DC$5:DC$59,(属性价值透视!$H$2-1)*11+$AO14),0)</f>
        <v>0</v>
      </c>
      <c r="AW14" s="34">
        <f>IF($AQ14&gt;0,INDEX(数据母表!DD$5:DD$59,(属性价值透视!$H$2-1)*11+$AO14),0)</f>
        <v>0</v>
      </c>
      <c r="AX14" s="13">
        <f t="shared" si="14"/>
        <v>0</v>
      </c>
      <c r="AY14" s="13">
        <f>IF(属性价值透视!$AQ14&gt;0,INDEX(数据母表!$CU$5:$CU$59,(属性价值透视!$H$2-1)*11+属性价值透视!AO14),0)</f>
        <v>0</v>
      </c>
      <c r="AZ14" s="13">
        <f t="shared" si="15"/>
        <v>0</v>
      </c>
      <c r="BA14" s="59">
        <f t="shared" si="16"/>
        <v>0</v>
      </c>
      <c r="BB14" s="13">
        <f>IF(属性价值透视!$AP14&gt;0,INDEX(数据母表!$CY$5:$CY$59,(属性价值透视!$H$2-1)*11+属性价值透视!$AO14),0)</f>
        <v>23</v>
      </c>
      <c r="BC14" s="13">
        <f>IF(属性价值透视!$AP14&gt;0,INDEX(数据母表!$CY$5:$CY$59,(属性价值透视!$H$2-1)*11+属性价值透视!$AO14),0)</f>
        <v>23</v>
      </c>
      <c r="BD14" s="13">
        <f>IF(属性价值透视!$AP14&gt;0,INDEX(数据母表!$CY$5:$CY$59,(属性价值透视!$H$2-1)*11+属性价值透视!$AO14),0)</f>
        <v>23</v>
      </c>
      <c r="BE14" s="13">
        <f t="shared" si="17"/>
        <v>115</v>
      </c>
      <c r="BF14" s="13">
        <f t="shared" si="18"/>
        <v>115</v>
      </c>
      <c r="BG14" s="13">
        <f t="shared" si="19"/>
        <v>115</v>
      </c>
      <c r="BH14" s="13">
        <f t="shared" si="20"/>
        <v>1840</v>
      </c>
      <c r="BI14" s="13">
        <f>SUMIFS(数据母表!$DQ$5:$DQ$754,数据母表!$DO$5:$DO$754,"&gt;"&amp;属性价值透视!$B14,数据母表!$DO$5:$DO$754,"&lt;="&amp;属性价值透视!$C14,数据母表!$DP$5:$DP$754,"="&amp;属性价值透视!$H$2)</f>
        <v>72840</v>
      </c>
      <c r="BJ14" s="13">
        <f>ROUND(BI14/BI$3,1)</f>
        <v>72.8</v>
      </c>
      <c r="BK14" s="59">
        <f t="shared" si="21"/>
        <v>25.3</v>
      </c>
      <c r="BL14" s="13">
        <f>SUM(H$6:H14)+SUM(R$6:R14)+SUM(AF$6:AF14)+SUM(AX$6:AX14)+SUM(BH$6:BH14)</f>
        <v>84388</v>
      </c>
      <c r="BM14" s="13">
        <f>SUM(K$6:K14)+SUM(AA$6:AA14)+SUM(AM$6:AM14)+SUM(AZ$6:AZ14)+SUM(BJ$6:BJ14)</f>
        <v>7857.6</v>
      </c>
      <c r="BN14" s="59">
        <f t="shared" si="22"/>
        <v>10.7</v>
      </c>
      <c r="BO14" s="13">
        <f t="shared" si="23"/>
        <v>8540</v>
      </c>
      <c r="BP14" s="13">
        <f t="shared" si="24"/>
        <v>916.55</v>
      </c>
      <c r="BQ14" s="59">
        <f t="shared" si="25"/>
        <v>9.3000000000000007</v>
      </c>
    </row>
    <row r="15" spans="1:69" ht="16.5" x14ac:dyDescent="0.2">
      <c r="A15" s="34">
        <v>10</v>
      </c>
      <c r="B15" s="13">
        <f>数据母表!BS14</f>
        <v>55</v>
      </c>
      <c r="C15" s="13">
        <f>数据母表!BT14</f>
        <v>60</v>
      </c>
      <c r="D15" s="13">
        <f>数据母表!BW14</f>
        <v>9</v>
      </c>
      <c r="E15" s="13">
        <f>INDEX(数据母表!P$5:P$84,(属性价值透视!$C$2-2)*20+属性价值透视!$D15)*($C15-$B15)</f>
        <v>75</v>
      </c>
      <c r="F15" s="13">
        <f>INDEX(数据母表!Q$5:Q$84,(属性价值透视!$C$2-2)*20+属性价值透视!$D15)*($C15-$B15)</f>
        <v>40</v>
      </c>
      <c r="G15" s="13">
        <f>INDEX(数据母表!R$5:R$84,(属性价值透视!$C$2-2)*20+属性价值透视!$D15)*($C15-$B15)</f>
        <v>600</v>
      </c>
      <c r="H15" s="13">
        <f t="shared" si="1"/>
        <v>1375</v>
      </c>
      <c r="I15" s="13">
        <f>SUMIFS(数据母表!$CN$5:$CN$604,数据母表!$CL$5:$CL$604,"&lt;"&amp;属性价值透视!C15,数据母表!$CL$5:$CL$604,"&gt;="&amp;属性价值透视!B15,数据母表!$CM$5:$CM$604,"="&amp;属性价值透视!$C$2)</f>
        <v>68950</v>
      </c>
      <c r="J15" s="13">
        <f t="shared" si="2"/>
        <v>27580</v>
      </c>
      <c r="K15" s="13">
        <f t="shared" si="3"/>
        <v>27.6</v>
      </c>
      <c r="L15" s="59">
        <f t="shared" si="4"/>
        <v>50</v>
      </c>
      <c r="M15" s="13">
        <f>IF(D15&lt;&gt;D14,INDEX(数据母表!$V$5:$V$84,(属性价值透视!$C$2-2)*20+属性价值透视!D15),0)</f>
        <v>3</v>
      </c>
      <c r="N15" s="13">
        <f>IF(D15&lt;&gt;D14,1,0)</f>
        <v>1</v>
      </c>
      <c r="O15" s="13">
        <f>SUMIFS(数据母表!S$5:S$84,数据母表!$K$5:$K$84,"="&amp;属性价值透视!$C$2,数据母表!$L$5:$L$84,"="&amp;属性价值透视!$D15)*$M15</f>
        <v>300</v>
      </c>
      <c r="P15" s="13">
        <f>SUMIFS(数据母表!T$5:T$84,数据母表!$K$5:$K$84,"="&amp;属性价值透视!$C$2,数据母表!$L$5:$L$84,"="&amp;属性价值透视!$D15)*$M15</f>
        <v>150</v>
      </c>
      <c r="Q15" s="13">
        <f>SUMIFS(数据母表!U$5:U$84,数据母表!$K$5:$K$84,"="&amp;属性价值透视!$C$2,数据母表!$L$5:$L$84,"="&amp;属性价值透视!$D15)*$M15</f>
        <v>2400</v>
      </c>
      <c r="R15" s="13">
        <f t="shared" si="5"/>
        <v>5400</v>
      </c>
      <c r="S15" s="13">
        <f>SUMIFS(数据母表!AZ$5:AZ$212,数据母表!$AW$5:$AW$212,"="&amp;属性价值透视!$C$2,数据母表!$AY$5:$AY$212,"="&amp;属性价值透视!$D15)*IF($M15&gt;0,1,0)</f>
        <v>0</v>
      </c>
      <c r="T15" s="13">
        <f>SUMIFS(数据母表!BA$5:BA$212,数据母表!$AW$5:$AW$212,"="&amp;属性价值透视!$C$2,数据母表!$AY$5:$AY$212,"="&amp;属性价值透视!$D15)*IF($M15&gt;0,1,0)</f>
        <v>0</v>
      </c>
      <c r="U15" s="13">
        <f>SUMIFS(数据母表!BB$5:BB$212,数据母表!$AW$5:$AW$212,"="&amp;属性价值透视!$C$2,数据母表!$AY$5:$AY$212,"="&amp;属性价值透视!$D15)*IF($M15&gt;0,1,0)</f>
        <v>115</v>
      </c>
      <c r="V15" s="13">
        <f>SUMIFS(数据母表!BC$5:BC$212,数据母表!$AW$5:$AW$212,"="&amp;属性价值透视!$C$2,数据母表!$AY$5:$AY$212,"="&amp;属性价值透视!$D15)*IF($M15&gt;0,1,0)</f>
        <v>0</v>
      </c>
      <c r="W15" s="13">
        <f>SUMIFS(数据母表!BD$5:BD$212,数据母表!$AW$5:$AW$212,"="&amp;属性价值透视!$C$2,数据母表!$AY$5:$AY$212,"="&amp;属性价值透视!$D15)*IF($M15&gt;0,1,0)</f>
        <v>0</v>
      </c>
      <c r="X15" s="13">
        <f>SUMIFS(数据母表!BE$5:BE$212,数据母表!$AW$5:$AW$212,"="&amp;属性价值透视!$C$2,数据母表!$AY$5:$AY$212,"="&amp;属性价值透视!$D15)*IF($M15&gt;0,1,0)</f>
        <v>0</v>
      </c>
      <c r="Y15" s="13">
        <f>SUMIFS(数据母表!BF$5:BF$212,数据母表!$AW$5:$AW$212,"="&amp;属性价值透视!$C$2,数据母表!$AY$5:$AY$212,"="&amp;属性价值透视!$D15)*IF($M15&gt;0,1,0)</f>
        <v>11450</v>
      </c>
      <c r="Z15" s="13">
        <f t="shared" si="6"/>
        <v>126450</v>
      </c>
      <c r="AA15" s="13">
        <f t="shared" si="7"/>
        <v>126.45</v>
      </c>
      <c r="AB15" s="59">
        <f t="shared" si="8"/>
        <v>43</v>
      </c>
      <c r="AC15" s="13">
        <f>SUMIFS(数据母表!W$5:W$84,数据母表!$K$5:$K$84,"="&amp;属性价值透视!$C$2,数据母表!$L$5:$L$84,"="&amp;属性价值透视!$D15)*$N15</f>
        <v>185</v>
      </c>
      <c r="AD15" s="13">
        <f>SUMIFS(数据母表!X$5:X$84,数据母表!$K$5:$K$84,"="&amp;属性价值透视!$C$2,数据母表!$L$5:$L$84,"="&amp;属性价值透视!$D15)*$N15</f>
        <v>93</v>
      </c>
      <c r="AE15" s="13">
        <f>SUMIFS(数据母表!Y$5:Y$84,数据母表!$K$5:$K$84,"="&amp;属性价值透视!$C$2,数据母表!$L$5:$L$84,"="&amp;属性价值透视!$D15)*$N15</f>
        <v>1480</v>
      </c>
      <c r="AF15" s="13">
        <f t="shared" si="9"/>
        <v>3335</v>
      </c>
      <c r="AG15" s="13">
        <f>SUMIFS(数据母表!BK$5:BK$84,数据母表!$BI$5:$BI$84,"="&amp;属性价值透视!$C$2,数据母表!$BJ$5:$BJ$84,"="&amp;属性价值透视!$D15)*属性价值透视!$N15</f>
        <v>0</v>
      </c>
      <c r="AH15" s="13">
        <f>SUMIFS(数据母表!BL$5:BL$84,数据母表!$BI$5:$BI$84,"="&amp;属性价值透视!$C$2,数据母表!$BJ$5:$BJ$84,"="&amp;属性价值透视!$D15)*属性价值透视!$N15</f>
        <v>49</v>
      </c>
      <c r="AI15" s="13">
        <f>SUMIFS(数据母表!BM$5:BM$84,数据母表!$BI$5:$BI$84,"="&amp;属性价值透视!$C$2,数据母表!$BJ$5:$BJ$84,"="&amp;属性价值透视!$D15)*属性价值透视!$N15</f>
        <v>0</v>
      </c>
      <c r="AJ15" s="13">
        <f>SUMIFS(数据母表!BN$5:BN$84,数据母表!$BI$5:$BI$84,"="&amp;属性价值透视!$C$2,数据母表!$BJ$5:$BJ$84,"="&amp;属性价值透视!$D15)*属性价值透视!$N15</f>
        <v>0</v>
      </c>
      <c r="AK15" s="13">
        <f>SUMIFS(数据母表!BO$5:BO$84,数据母表!$BI$5:$BI$84,"="&amp;属性价值透视!$C$2,数据母表!$BJ$5:$BJ$84,"="&amp;属性价值透视!$D15)*属性价值透视!$N15</f>
        <v>11000</v>
      </c>
      <c r="AL15" s="13">
        <f t="shared" si="10"/>
        <v>599000</v>
      </c>
      <c r="AM15" s="13">
        <f t="shared" si="11"/>
        <v>599</v>
      </c>
      <c r="AN15" s="59">
        <f t="shared" si="12"/>
        <v>5.5676126878130221</v>
      </c>
      <c r="AO15" s="34">
        <f>数据母表!BX14</f>
        <v>3</v>
      </c>
      <c r="AP15" s="34">
        <f t="shared" si="13"/>
        <v>1</v>
      </c>
      <c r="AQ15" s="34">
        <f t="shared" si="26"/>
        <v>1</v>
      </c>
      <c r="AR15" s="34">
        <f>IF($AQ15&gt;0,INDEX(数据母表!CV$5:CV$59,(属性价值透视!$H$2-1)*11+$AO15),0)</f>
        <v>450</v>
      </c>
      <c r="AS15" s="34">
        <f>IF($AQ15&gt;0,INDEX(数据母表!CW$5:CW$59,(属性价值透视!$H$2-1)*11+$AO15),0)</f>
        <v>230</v>
      </c>
      <c r="AT15" s="34">
        <f>IF($AQ15&gt;0,INDEX(数据母表!CX$5:CX$59,(属性价值透视!$H$2-1)*11+$AO15),0)</f>
        <v>3105</v>
      </c>
      <c r="AU15" s="34">
        <f>IF($AQ15&gt;0,INDEX(数据母表!DB$5:DB$59,(属性价值透视!$H$2-1)*11+$AO15),0)</f>
        <v>1200</v>
      </c>
      <c r="AV15" s="34">
        <f>IF($AQ15&gt;0,INDEX(数据母表!DC$5:DC$59,(属性价值透视!$H$2-1)*11+$AO15),0)</f>
        <v>600</v>
      </c>
      <c r="AW15" s="34">
        <f>IF($AQ15&gt;0,INDEX(数据母表!DD$5:DD$59,(属性价值透视!$H$2-1)*11+$AO15),0)</f>
        <v>12000</v>
      </c>
      <c r="AX15" s="13">
        <f t="shared" si="14"/>
        <v>31655</v>
      </c>
      <c r="AY15" s="13">
        <f>IF(属性价值透视!$AQ15&gt;0,INDEX(数据母表!$CU$5:$CU$59,(属性价值透视!$H$2-1)*11+属性价值透视!AO15),0)</f>
        <v>4000</v>
      </c>
      <c r="AZ15" s="13">
        <f t="shared" si="15"/>
        <v>4000</v>
      </c>
      <c r="BA15" s="59">
        <f t="shared" si="16"/>
        <v>7.9</v>
      </c>
      <c r="BB15" s="13">
        <f>IF(属性价值透视!$AP15&gt;0,INDEX(数据母表!$CY$5:$CY$59,(属性价值透视!$H$2-1)*11+属性价值透视!$AO15),0)</f>
        <v>35</v>
      </c>
      <c r="BC15" s="13">
        <f>IF(属性价值透视!$AP15&gt;0,INDEX(数据母表!$CY$5:$CY$59,(属性价值透视!$H$2-1)*11+属性价值透视!$AO15),0)</f>
        <v>35</v>
      </c>
      <c r="BD15" s="13">
        <f>IF(属性价值透视!$AP15&gt;0,INDEX(数据母表!$CY$5:$CY$59,(属性价值透视!$H$2-1)*11+属性价值透视!$AO15),0)</f>
        <v>35</v>
      </c>
      <c r="BE15" s="13">
        <f t="shared" si="17"/>
        <v>175</v>
      </c>
      <c r="BF15" s="13">
        <f t="shared" si="18"/>
        <v>175</v>
      </c>
      <c r="BG15" s="13">
        <f t="shared" si="19"/>
        <v>175</v>
      </c>
      <c r="BH15" s="13">
        <f t="shared" si="20"/>
        <v>2800</v>
      </c>
      <c r="BI15" s="13">
        <f>SUMIFS(数据母表!$DQ$5:$DQ$754,数据母表!$DO$5:$DO$754,"&gt;"&amp;属性价值透视!$B15,数据母表!$DO$5:$DO$754,"&lt;="&amp;属性价值透视!$C15,数据母表!$DP$5:$DP$754,"="&amp;属性价值透视!$H$2)</f>
        <v>88000</v>
      </c>
      <c r="BJ15" s="13">
        <f>ROUND(BI15/BI$3,1)</f>
        <v>88</v>
      </c>
      <c r="BK15" s="59">
        <f t="shared" si="21"/>
        <v>31.8</v>
      </c>
      <c r="BL15" s="13">
        <f>SUM(H$6:H15)+SUM(R$6:R15)+SUM(AF$6:AF15)+SUM(AX$6:AX15)+SUM(BH$6:BH15)</f>
        <v>128953</v>
      </c>
      <c r="BM15" s="13">
        <f>SUM(K$6:K15)+SUM(AA$6:AA15)+SUM(AM$6:AM15)+SUM(AZ$6:AZ15)+SUM(BJ$6:BJ15)</f>
        <v>12698.65</v>
      </c>
      <c r="BN15" s="59">
        <f t="shared" si="22"/>
        <v>10.199999999999999</v>
      </c>
      <c r="BO15" s="13">
        <f t="shared" si="23"/>
        <v>44565</v>
      </c>
      <c r="BP15" s="13">
        <f t="shared" si="24"/>
        <v>4841.05</v>
      </c>
      <c r="BQ15" s="59">
        <f t="shared" si="25"/>
        <v>9.1999999999999993</v>
      </c>
    </row>
    <row r="16" spans="1:69" ht="16.5" x14ac:dyDescent="0.2">
      <c r="A16" s="34">
        <v>11</v>
      </c>
      <c r="B16" s="13">
        <f>数据母表!BS15</f>
        <v>60</v>
      </c>
      <c r="C16" s="13">
        <f>数据母表!BT15</f>
        <v>65</v>
      </c>
      <c r="D16" s="13">
        <f>数据母表!BW15</f>
        <v>9</v>
      </c>
      <c r="E16" s="13">
        <f>INDEX(数据母表!P$5:P$84,(属性价值透视!$C$2-2)*20+属性价值透视!$D16)*($C16-$B16)</f>
        <v>75</v>
      </c>
      <c r="F16" s="13">
        <f>INDEX(数据母表!Q$5:Q$84,(属性价值透视!$C$2-2)*20+属性价值透视!$D16)*($C16-$B16)</f>
        <v>40</v>
      </c>
      <c r="G16" s="13">
        <f>INDEX(数据母表!R$5:R$84,(属性价值透视!$C$2-2)*20+属性价值透视!$D16)*($C16-$B16)</f>
        <v>600</v>
      </c>
      <c r="H16" s="13">
        <f t="shared" si="1"/>
        <v>1375</v>
      </c>
      <c r="I16" s="13">
        <f>SUMIFS(数据母表!$CN$5:$CN$604,数据母表!$CL$5:$CL$604,"&lt;"&amp;属性价值透视!C16,数据母表!$CL$5:$CL$604,"&gt;="&amp;属性价值透视!B16,数据母表!$CM$5:$CM$604,"="&amp;属性价值透视!$C$2)</f>
        <v>75750</v>
      </c>
      <c r="J16" s="13">
        <f t="shared" si="2"/>
        <v>30300</v>
      </c>
      <c r="K16" s="13">
        <f t="shared" si="3"/>
        <v>30.3</v>
      </c>
      <c r="L16" s="59">
        <f t="shared" si="4"/>
        <v>45</v>
      </c>
      <c r="M16" s="13">
        <f>IF(D16&lt;&gt;D15,INDEX(数据母表!$V$5:$V$84,(属性价值透视!$C$2-2)*20+属性价值透视!D16),0)</f>
        <v>0</v>
      </c>
      <c r="N16" s="13">
        <f>IF(D16&lt;&gt;D15,1,0)</f>
        <v>0</v>
      </c>
      <c r="O16" s="13">
        <f>SUMIFS(数据母表!S$5:S$84,数据母表!$K$5:$K$84,"="&amp;属性价值透视!$C$2,数据母表!$L$5:$L$84,"="&amp;属性价值透视!$D16)*$M16</f>
        <v>0</v>
      </c>
      <c r="P16" s="13">
        <f>SUMIFS(数据母表!T$5:T$84,数据母表!$K$5:$K$84,"="&amp;属性价值透视!$C$2,数据母表!$L$5:$L$84,"="&amp;属性价值透视!$D16)*$M16</f>
        <v>0</v>
      </c>
      <c r="Q16" s="13">
        <f>SUMIFS(数据母表!U$5:U$84,数据母表!$K$5:$K$84,"="&amp;属性价值透视!$C$2,数据母表!$L$5:$L$84,"="&amp;属性价值透视!$D16)*$M16</f>
        <v>0</v>
      </c>
      <c r="R16" s="13">
        <f t="shared" si="5"/>
        <v>0</v>
      </c>
      <c r="S16" s="13">
        <f>SUMIFS(数据母表!AZ$5:AZ$212,数据母表!$AW$5:$AW$212,"="&amp;属性价值透视!$C$2,数据母表!$AY$5:$AY$212,"="&amp;属性价值透视!$D16)*IF($M16&gt;0,1,0)</f>
        <v>0</v>
      </c>
      <c r="T16" s="13">
        <f>SUMIFS(数据母表!BA$5:BA$212,数据母表!$AW$5:$AW$212,"="&amp;属性价值透视!$C$2,数据母表!$AY$5:$AY$212,"="&amp;属性价值透视!$D16)*IF($M16&gt;0,1,0)</f>
        <v>0</v>
      </c>
      <c r="U16" s="13">
        <f>SUMIFS(数据母表!BB$5:BB$212,数据母表!$AW$5:$AW$212,"="&amp;属性价值透视!$C$2,数据母表!$AY$5:$AY$212,"="&amp;属性价值透视!$D16)*IF($M16&gt;0,1,0)</f>
        <v>0</v>
      </c>
      <c r="V16" s="13">
        <f>SUMIFS(数据母表!BC$5:BC$212,数据母表!$AW$5:$AW$212,"="&amp;属性价值透视!$C$2,数据母表!$AY$5:$AY$212,"="&amp;属性价值透视!$D16)*IF($M16&gt;0,1,0)</f>
        <v>0</v>
      </c>
      <c r="W16" s="13">
        <f>SUMIFS(数据母表!BD$5:BD$212,数据母表!$AW$5:$AW$212,"="&amp;属性价值透视!$C$2,数据母表!$AY$5:$AY$212,"="&amp;属性价值透视!$D16)*IF($M16&gt;0,1,0)</f>
        <v>0</v>
      </c>
      <c r="X16" s="13">
        <f>SUMIFS(数据母表!BE$5:BE$212,数据母表!$AW$5:$AW$212,"="&amp;属性价值透视!$C$2,数据母表!$AY$5:$AY$212,"="&amp;属性价值透视!$D16)*IF($M16&gt;0,1,0)</f>
        <v>0</v>
      </c>
      <c r="Y16" s="13">
        <f>SUMIFS(数据母表!BF$5:BF$212,数据母表!$AW$5:$AW$212,"="&amp;属性价值透视!$C$2,数据母表!$AY$5:$AY$212,"="&amp;属性价值透视!$D16)*IF($M16&gt;0,1,0)</f>
        <v>0</v>
      </c>
      <c r="Z16" s="13">
        <f t="shared" si="6"/>
        <v>0</v>
      </c>
      <c r="AA16" s="13">
        <f t="shared" si="7"/>
        <v>0</v>
      </c>
      <c r="AB16" s="59">
        <f t="shared" si="8"/>
        <v>0</v>
      </c>
      <c r="AC16" s="13">
        <f>SUMIFS(数据母表!W$5:W$84,数据母表!$K$5:$K$84,"="&amp;属性价值透视!$C$2,数据母表!$L$5:$L$84,"="&amp;属性价值透视!$D16)*$N16</f>
        <v>0</v>
      </c>
      <c r="AD16" s="13">
        <f>SUMIFS(数据母表!X$5:X$84,数据母表!$K$5:$K$84,"="&amp;属性价值透视!$C$2,数据母表!$L$5:$L$84,"="&amp;属性价值透视!$D16)*$N16</f>
        <v>0</v>
      </c>
      <c r="AE16" s="13">
        <f>SUMIFS(数据母表!Y$5:Y$84,数据母表!$K$5:$K$84,"="&amp;属性价值透视!$C$2,数据母表!$L$5:$L$84,"="&amp;属性价值透视!$D16)*$N16</f>
        <v>0</v>
      </c>
      <c r="AF16" s="13">
        <f t="shared" si="9"/>
        <v>0</v>
      </c>
      <c r="AG16" s="13">
        <f>SUMIFS(数据母表!BK$5:BK$84,数据母表!$BI$5:$BI$84,"="&amp;属性价值透视!$C$2,数据母表!$BJ$5:$BJ$84,"="&amp;属性价值透视!$D16)*属性价值透视!$N16</f>
        <v>0</v>
      </c>
      <c r="AH16" s="13">
        <f>SUMIFS(数据母表!BL$5:BL$84,数据母表!$BI$5:$BI$84,"="&amp;属性价值透视!$C$2,数据母表!$BJ$5:$BJ$84,"="&amp;属性价值透视!$D16)*属性价值透视!$N16</f>
        <v>0</v>
      </c>
      <c r="AI16" s="13">
        <f>SUMIFS(数据母表!BM$5:BM$84,数据母表!$BI$5:$BI$84,"="&amp;属性价值透视!$C$2,数据母表!$BJ$5:$BJ$84,"="&amp;属性价值透视!$D16)*属性价值透视!$N16</f>
        <v>0</v>
      </c>
      <c r="AJ16" s="13">
        <f>SUMIFS(数据母表!BN$5:BN$84,数据母表!$BI$5:$BI$84,"="&amp;属性价值透视!$C$2,数据母表!$BJ$5:$BJ$84,"="&amp;属性价值透视!$D16)*属性价值透视!$N16</f>
        <v>0</v>
      </c>
      <c r="AK16" s="13">
        <f>SUMIFS(数据母表!BO$5:BO$84,数据母表!$BI$5:$BI$84,"="&amp;属性价值透视!$C$2,数据母表!$BJ$5:$BJ$84,"="&amp;属性价值透视!$D16)*属性价值透视!$N16</f>
        <v>0</v>
      </c>
      <c r="AL16" s="13">
        <f t="shared" si="10"/>
        <v>0</v>
      </c>
      <c r="AM16" s="13">
        <f t="shared" si="11"/>
        <v>0</v>
      </c>
      <c r="AN16" s="59">
        <f t="shared" si="12"/>
        <v>0</v>
      </c>
      <c r="AO16" s="34">
        <f>数据母表!BX15</f>
        <v>3</v>
      </c>
      <c r="AP16" s="34">
        <f t="shared" si="13"/>
        <v>1</v>
      </c>
      <c r="AQ16" s="34">
        <f t="shared" si="26"/>
        <v>0</v>
      </c>
      <c r="AR16" s="34">
        <f>IF($AQ16&gt;0,INDEX(数据母表!CV$5:CV$59,(属性价值透视!$H$2-1)*11+$AO16),0)</f>
        <v>0</v>
      </c>
      <c r="AS16" s="34">
        <f>IF($AQ16&gt;0,INDEX(数据母表!CW$5:CW$59,(属性价值透视!$H$2-1)*11+$AO16),0)</f>
        <v>0</v>
      </c>
      <c r="AT16" s="34">
        <f>IF($AQ16&gt;0,INDEX(数据母表!CX$5:CX$59,(属性价值透视!$H$2-1)*11+$AO16),0)</f>
        <v>0</v>
      </c>
      <c r="AU16" s="34">
        <f>IF($AQ16&gt;0,INDEX(数据母表!DB$5:DB$59,(属性价值透视!$H$2-1)*11+$AO16),0)</f>
        <v>0</v>
      </c>
      <c r="AV16" s="34">
        <f>IF($AQ16&gt;0,INDEX(数据母表!DC$5:DC$59,(属性价值透视!$H$2-1)*11+$AO16),0)</f>
        <v>0</v>
      </c>
      <c r="AW16" s="34">
        <f>IF($AQ16&gt;0,INDEX(数据母表!DD$5:DD$59,(属性价值透视!$H$2-1)*11+$AO16),0)</f>
        <v>0</v>
      </c>
      <c r="AX16" s="13">
        <f t="shared" si="14"/>
        <v>0</v>
      </c>
      <c r="AY16" s="13">
        <f>IF(属性价值透视!$AQ16&gt;0,INDEX(数据母表!$CU$5:$CU$59,(属性价值透视!$H$2-1)*11+属性价值透视!AO16),0)</f>
        <v>0</v>
      </c>
      <c r="AZ16" s="13">
        <f t="shared" si="15"/>
        <v>0</v>
      </c>
      <c r="BA16" s="59">
        <f t="shared" si="16"/>
        <v>0</v>
      </c>
      <c r="BB16" s="13">
        <f>IF(属性价值透视!$AP16&gt;0,INDEX(数据母表!$CY$5:$CY$59,(属性价值透视!$H$2-1)*11+属性价值透视!$AO16),0)</f>
        <v>35</v>
      </c>
      <c r="BC16" s="13">
        <f>IF(属性价值透视!$AP16&gt;0,INDEX(数据母表!$CY$5:$CY$59,(属性价值透视!$H$2-1)*11+属性价值透视!$AO16),0)</f>
        <v>35</v>
      </c>
      <c r="BD16" s="13">
        <f>IF(属性价值透视!$AP16&gt;0,INDEX(数据母表!$CY$5:$CY$59,(属性价值透视!$H$2-1)*11+属性价值透视!$AO16),0)</f>
        <v>35</v>
      </c>
      <c r="BE16" s="13">
        <f t="shared" si="17"/>
        <v>175</v>
      </c>
      <c r="BF16" s="13">
        <f t="shared" si="18"/>
        <v>175</v>
      </c>
      <c r="BG16" s="13">
        <f t="shared" si="19"/>
        <v>175</v>
      </c>
      <c r="BH16" s="13">
        <f t="shared" si="20"/>
        <v>2800</v>
      </c>
      <c r="BI16" s="13">
        <f>SUMIFS(数据母表!$DQ$5:$DQ$754,数据母表!$DO$5:$DO$754,"&gt;"&amp;属性价值透视!$B16,数据母表!$DO$5:$DO$754,"&lt;="&amp;属性价值透视!$C16,数据母表!$DP$5:$DP$754,"="&amp;属性价值透视!$H$2)</f>
        <v>103000</v>
      </c>
      <c r="BJ16" s="13">
        <f>ROUND(BI16/BI$3,1)</f>
        <v>103</v>
      </c>
      <c r="BK16" s="59">
        <f t="shared" si="21"/>
        <v>27.2</v>
      </c>
      <c r="BL16" s="13">
        <f>SUM(H$6:H16)+SUM(R$6:R16)+SUM(AF$6:AF16)+SUM(AX$6:AX16)+SUM(BH$6:BH16)</f>
        <v>133128</v>
      </c>
      <c r="BM16" s="13">
        <f>SUM(K$6:K16)+SUM(AA$6:AA16)+SUM(AM$6:AM16)+SUM(AZ$6:AZ16)+SUM(BJ$6:BJ16)</f>
        <v>12831.95</v>
      </c>
      <c r="BN16" s="59">
        <f t="shared" si="22"/>
        <v>10.4</v>
      </c>
      <c r="BO16" s="13">
        <f t="shared" si="23"/>
        <v>4175</v>
      </c>
      <c r="BP16" s="13">
        <f t="shared" si="24"/>
        <v>133.30000000000001</v>
      </c>
      <c r="BQ16" s="59">
        <f t="shared" si="25"/>
        <v>31.3</v>
      </c>
    </row>
    <row r="17" spans="1:69" ht="16.5" x14ac:dyDescent="0.2">
      <c r="A17" s="34">
        <v>12</v>
      </c>
      <c r="B17" s="13">
        <f>数据母表!BS16</f>
        <v>65</v>
      </c>
      <c r="C17" s="13">
        <f>数据母表!BT16</f>
        <v>70</v>
      </c>
      <c r="D17" s="13">
        <f>数据母表!BW16</f>
        <v>10</v>
      </c>
      <c r="E17" s="13">
        <f>INDEX(数据母表!P$5:P$84,(属性价值透视!$C$2-2)*20+属性价值透视!$D17)*($C17-$B17)</f>
        <v>100</v>
      </c>
      <c r="F17" s="13">
        <f>INDEX(数据母表!Q$5:Q$84,(属性价值透视!$C$2-2)*20+属性价值透视!$D17)*($C17-$B17)</f>
        <v>50</v>
      </c>
      <c r="G17" s="13">
        <f>INDEX(数据母表!R$5:R$84,(属性价值透视!$C$2-2)*20+属性价值透视!$D17)*($C17-$B17)</f>
        <v>900</v>
      </c>
      <c r="H17" s="13">
        <f t="shared" si="1"/>
        <v>1900</v>
      </c>
      <c r="I17" s="13">
        <f>SUMIFS(数据母表!$CN$5:$CN$604,数据母表!$CL$5:$CL$604,"&lt;"&amp;属性价值透视!C17,数据母表!$CL$5:$CL$604,"&gt;="&amp;属性价值透视!B17,数据母表!$CM$5:$CM$604,"="&amp;属性价值透视!$C$2)</f>
        <v>83250</v>
      </c>
      <c r="J17" s="13">
        <f t="shared" si="2"/>
        <v>33300</v>
      </c>
      <c r="K17" s="13">
        <f t="shared" si="3"/>
        <v>33.299999999999997</v>
      </c>
      <c r="L17" s="59">
        <f t="shared" si="4"/>
        <v>57</v>
      </c>
      <c r="M17" s="13">
        <f>IF(D17&lt;&gt;D16,INDEX(数据母表!$V$5:$V$84,(属性价值透视!$C$2-2)*20+属性价值透视!D17),0)</f>
        <v>3</v>
      </c>
      <c r="N17" s="13">
        <f>IF(D17&lt;&gt;D16,1,0)</f>
        <v>1</v>
      </c>
      <c r="O17" s="13">
        <f>SUMIFS(数据母表!S$5:S$84,数据母表!$K$5:$K$84,"="&amp;属性价值透视!$C$2,数据母表!$L$5:$L$84,"="&amp;属性价值透视!$D17)*$M17</f>
        <v>360</v>
      </c>
      <c r="P17" s="13">
        <f>SUMIFS(数据母表!T$5:T$84,数据母表!$K$5:$K$84,"="&amp;属性价值透视!$C$2,数据母表!$L$5:$L$84,"="&amp;属性价值透视!$D17)*$M17</f>
        <v>180</v>
      </c>
      <c r="Q17" s="13">
        <f>SUMIFS(数据母表!U$5:U$84,数据母表!$K$5:$K$84,"="&amp;属性价值透视!$C$2,数据母表!$L$5:$L$84,"="&amp;属性价值透视!$D17)*$M17</f>
        <v>3240</v>
      </c>
      <c r="R17" s="13">
        <f t="shared" si="5"/>
        <v>6840</v>
      </c>
      <c r="S17" s="13">
        <f>SUMIFS(数据母表!AZ$5:AZ$212,数据母表!$AW$5:$AW$212,"="&amp;属性价值透视!$C$2,数据母表!$AY$5:$AY$212,"="&amp;属性价值透视!$D17)*IF($M17&gt;0,1,0)</f>
        <v>0</v>
      </c>
      <c r="T17" s="13">
        <f>SUMIFS(数据母表!BA$5:BA$212,数据母表!$AW$5:$AW$212,"="&amp;属性价值透视!$C$2,数据母表!$AY$5:$AY$212,"="&amp;属性价值透视!$D17)*IF($M17&gt;0,1,0)</f>
        <v>0</v>
      </c>
      <c r="U17" s="13">
        <f>SUMIFS(数据母表!BB$5:BB$212,数据母表!$AW$5:$AW$212,"="&amp;属性价值透视!$C$2,数据母表!$AY$5:$AY$212,"="&amp;属性价值透视!$D17)*IF($M17&gt;0,1,0)</f>
        <v>185</v>
      </c>
      <c r="V17" s="13">
        <f>SUMIFS(数据母表!BC$5:BC$212,数据母表!$AW$5:$AW$212,"="&amp;属性价值透视!$C$2,数据母表!$AY$5:$AY$212,"="&amp;属性价值透视!$D17)*IF($M17&gt;0,1,0)</f>
        <v>0</v>
      </c>
      <c r="W17" s="13">
        <f>SUMIFS(数据母表!BD$5:BD$212,数据母表!$AW$5:$AW$212,"="&amp;属性价值透视!$C$2,数据母表!$AY$5:$AY$212,"="&amp;属性价值透视!$D17)*IF($M17&gt;0,1,0)</f>
        <v>0</v>
      </c>
      <c r="X17" s="13">
        <f>SUMIFS(数据母表!BE$5:BE$212,数据母表!$AW$5:$AW$212,"="&amp;属性价值透视!$C$2,数据母表!$AY$5:$AY$212,"="&amp;属性价值透视!$D17)*IF($M17&gt;0,1,0)</f>
        <v>0</v>
      </c>
      <c r="Y17" s="13">
        <f>SUMIFS(数据母表!BF$5:BF$212,数据母表!$AW$5:$AW$212,"="&amp;属性价值透视!$C$2,数据母表!$AY$5:$AY$212,"="&amp;属性价值透视!$D17)*IF($M17&gt;0,1,0)</f>
        <v>14100</v>
      </c>
      <c r="Z17" s="13">
        <f t="shared" si="6"/>
        <v>199100</v>
      </c>
      <c r="AA17" s="13">
        <f t="shared" si="7"/>
        <v>199.1</v>
      </c>
      <c r="AB17" s="59">
        <f t="shared" si="8"/>
        <v>34</v>
      </c>
      <c r="AC17" s="13">
        <f>SUMIFS(数据母表!W$5:W$84,数据母表!$K$5:$K$84,"="&amp;属性价值透视!$C$2,数据母表!$L$5:$L$84,"="&amp;属性价值透视!$D17)*$N17</f>
        <v>175</v>
      </c>
      <c r="AD17" s="13">
        <f>SUMIFS(数据母表!X$5:X$84,数据母表!$K$5:$K$84,"="&amp;属性价值透视!$C$2,数据母表!$L$5:$L$84,"="&amp;属性价值透视!$D17)*$N17</f>
        <v>88</v>
      </c>
      <c r="AE17" s="13">
        <f>SUMIFS(数据母表!Y$5:Y$84,数据母表!$K$5:$K$84,"="&amp;属性价值透视!$C$2,数据母表!$L$5:$L$84,"="&amp;属性价值透视!$D17)*$N17</f>
        <v>1575</v>
      </c>
      <c r="AF17" s="13">
        <f t="shared" si="9"/>
        <v>3330</v>
      </c>
      <c r="AG17" s="13">
        <f>SUMIFS(数据母表!BK$5:BK$84,数据母表!$BI$5:$BI$84,"="&amp;属性价值透视!$C$2,数据母表!$BJ$5:$BJ$84,"="&amp;属性价值透视!$D17)*属性价值透视!$N17</f>
        <v>0</v>
      </c>
      <c r="AH17" s="13">
        <f>SUMIFS(数据母表!BL$5:BL$84,数据母表!$BI$5:$BI$84,"="&amp;属性价值透视!$C$2,数据母表!$BJ$5:$BJ$84,"="&amp;属性价值透视!$D17)*属性价值透视!$N17</f>
        <v>69</v>
      </c>
      <c r="AI17" s="13">
        <f>SUMIFS(数据母表!BM$5:BM$84,数据母表!$BI$5:$BI$84,"="&amp;属性价值透视!$C$2,数据母表!$BJ$5:$BJ$84,"="&amp;属性价值透视!$D17)*属性价值透视!$N17</f>
        <v>0</v>
      </c>
      <c r="AJ17" s="13">
        <f>SUMIFS(数据母表!BN$5:BN$84,数据母表!$BI$5:$BI$84,"="&amp;属性价值透视!$C$2,数据母表!$BJ$5:$BJ$84,"="&amp;属性价值透视!$D17)*属性价值透视!$N17</f>
        <v>0</v>
      </c>
      <c r="AK17" s="13">
        <f>SUMIFS(数据母表!BO$5:BO$84,数据母表!$BI$5:$BI$84,"="&amp;属性价值透视!$C$2,数据母表!$BJ$5:$BJ$84,"="&amp;属性价值透视!$D17)*属性价值透视!$N17</f>
        <v>19000</v>
      </c>
      <c r="AL17" s="13">
        <f t="shared" si="10"/>
        <v>847000</v>
      </c>
      <c r="AM17" s="13">
        <f t="shared" si="11"/>
        <v>847</v>
      </c>
      <c r="AN17" s="59">
        <f t="shared" si="12"/>
        <v>3.9315230224321134</v>
      </c>
      <c r="AO17" s="34">
        <f>数据母表!BX16</f>
        <v>3</v>
      </c>
      <c r="AP17" s="34">
        <f t="shared" si="13"/>
        <v>1</v>
      </c>
      <c r="AQ17" s="34">
        <f t="shared" si="26"/>
        <v>0</v>
      </c>
      <c r="AR17" s="34">
        <f>IF($AQ17&gt;0,INDEX(数据母表!CV$5:CV$59,(属性价值透视!$H$2-1)*11+$AO17),0)</f>
        <v>0</v>
      </c>
      <c r="AS17" s="34">
        <f>IF($AQ17&gt;0,INDEX(数据母表!CW$5:CW$59,(属性价值透视!$H$2-1)*11+$AO17),0)</f>
        <v>0</v>
      </c>
      <c r="AT17" s="34">
        <f>IF($AQ17&gt;0,INDEX(数据母表!CX$5:CX$59,(属性价值透视!$H$2-1)*11+$AO17),0)</f>
        <v>0</v>
      </c>
      <c r="AU17" s="34">
        <f>IF($AQ17&gt;0,INDEX(数据母表!DB$5:DB$59,(属性价值透视!$H$2-1)*11+$AO17),0)</f>
        <v>0</v>
      </c>
      <c r="AV17" s="34">
        <f>IF($AQ17&gt;0,INDEX(数据母表!DC$5:DC$59,(属性价值透视!$H$2-1)*11+$AO17),0)</f>
        <v>0</v>
      </c>
      <c r="AW17" s="34">
        <f>IF($AQ17&gt;0,INDEX(数据母表!DD$5:DD$59,(属性价值透视!$H$2-1)*11+$AO17),0)</f>
        <v>0</v>
      </c>
      <c r="AX17" s="13">
        <f t="shared" si="14"/>
        <v>0</v>
      </c>
      <c r="AY17" s="13">
        <f>IF(属性价值透视!$AQ17&gt;0,INDEX(数据母表!$CU$5:$CU$59,(属性价值透视!$H$2-1)*11+属性价值透视!AO17),0)</f>
        <v>0</v>
      </c>
      <c r="AZ17" s="13">
        <f t="shared" si="15"/>
        <v>0</v>
      </c>
      <c r="BA17" s="59">
        <f t="shared" si="16"/>
        <v>0</v>
      </c>
      <c r="BB17" s="13">
        <f>IF(属性价值透视!$AP17&gt;0,INDEX(数据母表!$CY$5:$CY$59,(属性价值透视!$H$2-1)*11+属性价值透视!$AO17),0)</f>
        <v>35</v>
      </c>
      <c r="BC17" s="13">
        <f>IF(属性价值透视!$AP17&gt;0,INDEX(数据母表!$CY$5:$CY$59,(属性价值透视!$H$2-1)*11+属性价值透视!$AO17),0)</f>
        <v>35</v>
      </c>
      <c r="BD17" s="13">
        <f>IF(属性价值透视!$AP17&gt;0,INDEX(数据母表!$CY$5:$CY$59,(属性价值透视!$H$2-1)*11+属性价值透视!$AO17),0)</f>
        <v>35</v>
      </c>
      <c r="BE17" s="13">
        <f t="shared" si="17"/>
        <v>175</v>
      </c>
      <c r="BF17" s="13">
        <f t="shared" si="18"/>
        <v>175</v>
      </c>
      <c r="BG17" s="13">
        <f t="shared" si="19"/>
        <v>175</v>
      </c>
      <c r="BH17" s="13">
        <f t="shared" si="20"/>
        <v>2800</v>
      </c>
      <c r="BI17" s="13">
        <f>SUMIFS(数据母表!$DQ$5:$DQ$754,数据母表!$DO$5:$DO$754,"&gt;"&amp;属性价值透视!$B17,数据母表!$DO$5:$DO$754,"&lt;="&amp;属性价值透视!$C17,数据母表!$DP$5:$DP$754,"="&amp;属性价值透视!$H$2)</f>
        <v>118160</v>
      </c>
      <c r="BJ17" s="13">
        <f>ROUND(BI17/BI$3,1)</f>
        <v>118.2</v>
      </c>
      <c r="BK17" s="59">
        <f t="shared" si="21"/>
        <v>23.7</v>
      </c>
      <c r="BL17" s="13">
        <f>SUM(H$6:H17)+SUM(R$6:R17)+SUM(AF$6:AF17)+SUM(AX$6:AX17)+SUM(BH$6:BH17)</f>
        <v>147998</v>
      </c>
      <c r="BM17" s="13">
        <f>SUM(K$6:K17)+SUM(AA$6:AA17)+SUM(AM$6:AM17)+SUM(AZ$6:AZ17)+SUM(BJ$6:BJ17)</f>
        <v>14029.55</v>
      </c>
      <c r="BN17" s="59">
        <f t="shared" si="22"/>
        <v>10.5</v>
      </c>
      <c r="BO17" s="13">
        <f t="shared" si="23"/>
        <v>14870</v>
      </c>
      <c r="BP17" s="13">
        <f t="shared" si="24"/>
        <v>1197.6000000000001</v>
      </c>
      <c r="BQ17" s="59">
        <f t="shared" si="25"/>
        <v>12.4</v>
      </c>
    </row>
    <row r="18" spans="1:69" ht="16.5" x14ac:dyDescent="0.2">
      <c r="A18" s="34">
        <v>13</v>
      </c>
      <c r="B18" s="13">
        <f>数据母表!BS17</f>
        <v>70</v>
      </c>
      <c r="C18" s="13">
        <f>数据母表!BT17</f>
        <v>75</v>
      </c>
      <c r="D18" s="13">
        <f>数据母表!BW17</f>
        <v>11</v>
      </c>
      <c r="E18" s="13">
        <f>INDEX(数据母表!P$5:P$84,(属性价值透视!$C$2-2)*20+属性价值透视!$D18)*($C18-$B18)</f>
        <v>100</v>
      </c>
      <c r="F18" s="13">
        <f>INDEX(数据母表!Q$5:Q$84,(属性价值透视!$C$2-2)*20+属性价值透视!$D18)*($C18-$B18)</f>
        <v>50</v>
      </c>
      <c r="G18" s="13">
        <f>INDEX(数据母表!R$5:R$84,(属性价值透视!$C$2-2)*20+属性价值透视!$D18)*($C18-$B18)</f>
        <v>900</v>
      </c>
      <c r="H18" s="13">
        <f t="shared" si="1"/>
        <v>1900</v>
      </c>
      <c r="I18" s="13">
        <f>SUMIFS(数据母表!$CN$5:$CN$604,数据母表!$CL$5:$CL$604,"&lt;"&amp;属性价值透视!C18,数据母表!$CL$5:$CL$604,"&gt;="&amp;属性价值透视!B18,数据母表!$CM$5:$CM$604,"="&amp;属性价值透视!$C$2)</f>
        <v>101550</v>
      </c>
      <c r="J18" s="13">
        <f t="shared" si="2"/>
        <v>40620</v>
      </c>
      <c r="K18" s="13">
        <f t="shared" si="3"/>
        <v>40.6</v>
      </c>
      <c r="L18" s="59">
        <f t="shared" si="4"/>
        <v>47</v>
      </c>
      <c r="M18" s="13">
        <f>IF(D18&lt;&gt;D17,INDEX(数据母表!$V$5:$V$84,(属性价值透视!$C$2-2)*20+属性价值透视!D18),0)</f>
        <v>3</v>
      </c>
      <c r="N18" s="13">
        <f>IF(D18&lt;&gt;D17,1,0)</f>
        <v>1</v>
      </c>
      <c r="O18" s="13">
        <f>SUMIFS(数据母表!S$5:S$84,数据母表!$K$5:$K$84,"="&amp;属性价值透视!$C$2,数据母表!$L$5:$L$84,"="&amp;属性价值透视!$D18)*$M18</f>
        <v>450</v>
      </c>
      <c r="P18" s="13">
        <f>SUMIFS(数据母表!T$5:T$84,数据母表!$K$5:$K$84,"="&amp;属性价值透视!$C$2,数据母表!$L$5:$L$84,"="&amp;属性价值透视!$D18)*$M18</f>
        <v>225</v>
      </c>
      <c r="Q18" s="13">
        <f>SUMIFS(数据母表!U$5:U$84,数据母表!$K$5:$K$84,"="&amp;属性价值透视!$C$2,数据母表!$L$5:$L$84,"="&amp;属性价值透视!$D18)*$M18</f>
        <v>4050</v>
      </c>
      <c r="R18" s="13">
        <f t="shared" si="5"/>
        <v>8550</v>
      </c>
      <c r="S18" s="13">
        <f>SUMIFS(数据母表!AZ$5:AZ$212,数据母表!$AW$5:$AW$212,"="&amp;属性价值透视!$C$2,数据母表!$AY$5:$AY$212,"="&amp;属性价值透视!$D18)*IF($M18&gt;0,1,0)</f>
        <v>0</v>
      </c>
      <c r="T18" s="13">
        <f>SUMIFS(数据母表!BA$5:BA$212,数据母表!$AW$5:$AW$212,"="&amp;属性价值透视!$C$2,数据母表!$AY$5:$AY$212,"="&amp;属性价值透视!$D18)*IF($M18&gt;0,1,0)</f>
        <v>0</v>
      </c>
      <c r="U18" s="13">
        <f>SUMIFS(数据母表!BB$5:BB$212,数据母表!$AW$5:$AW$212,"="&amp;属性价值透视!$C$2,数据母表!$AY$5:$AY$212,"="&amp;属性价值透视!$D18)*IF($M18&gt;0,1,0)</f>
        <v>70</v>
      </c>
      <c r="V18" s="13">
        <f>SUMIFS(数据母表!BC$5:BC$212,数据母表!$AW$5:$AW$212,"="&amp;属性价值透视!$C$2,数据母表!$AY$5:$AY$212,"="&amp;属性价值透视!$D18)*IF($M18&gt;0,1,0)</f>
        <v>40</v>
      </c>
      <c r="W18" s="13">
        <f>SUMIFS(数据母表!BD$5:BD$212,数据母表!$AW$5:$AW$212,"="&amp;属性价值透视!$C$2,数据母表!$AY$5:$AY$212,"="&amp;属性价值透视!$D18)*IF($M18&gt;0,1,0)</f>
        <v>0</v>
      </c>
      <c r="X18" s="13">
        <f>SUMIFS(数据母表!BE$5:BE$212,数据母表!$AW$5:$AW$212,"="&amp;属性价值透视!$C$2,数据母表!$AY$5:$AY$212,"="&amp;属性价值透视!$D18)*IF($M18&gt;0,1,0)</f>
        <v>0</v>
      </c>
      <c r="Y18" s="13">
        <f>SUMIFS(数据母表!BF$5:BF$212,数据母表!$AW$5:$AW$212,"="&amp;属性价值透视!$C$2,数据母表!$AY$5:$AY$212,"="&amp;属性价值透视!$D18)*IF($M18&gt;0,1,0)</f>
        <v>18800</v>
      </c>
      <c r="Z18" s="13">
        <f t="shared" si="6"/>
        <v>188800</v>
      </c>
      <c r="AA18" s="13">
        <f t="shared" si="7"/>
        <v>188.8</v>
      </c>
      <c r="AB18" s="59">
        <f t="shared" si="8"/>
        <v>45</v>
      </c>
      <c r="AC18" s="13">
        <f>SUMIFS(数据母表!W$5:W$84,数据母表!$K$5:$K$84,"="&amp;属性价值透视!$C$2,数据母表!$L$5:$L$84,"="&amp;属性价值透视!$D18)*$N18</f>
        <v>240</v>
      </c>
      <c r="AD18" s="13">
        <f>SUMIFS(数据母表!X$5:X$84,数据母表!$K$5:$K$84,"="&amp;属性价值透视!$C$2,数据母表!$L$5:$L$84,"="&amp;属性价值透视!$D18)*$N18</f>
        <v>120</v>
      </c>
      <c r="AE18" s="13">
        <f>SUMIFS(数据母表!Y$5:Y$84,数据母表!$K$5:$K$84,"="&amp;属性价值透视!$C$2,数据母表!$L$5:$L$84,"="&amp;属性价值透视!$D18)*$N18</f>
        <v>2160</v>
      </c>
      <c r="AF18" s="13">
        <f t="shared" si="9"/>
        <v>4560</v>
      </c>
      <c r="AG18" s="13">
        <f>SUMIFS(数据母表!BK$5:BK$84,数据母表!$BI$5:$BI$84,"="&amp;属性价值透视!$C$2,数据母表!$BJ$5:$BJ$84,"="&amp;属性价值透视!$D18)*属性价值透视!$N18</f>
        <v>0</v>
      </c>
      <c r="AH18" s="13">
        <f>SUMIFS(数据母表!BL$5:BL$84,数据母表!$BI$5:$BI$84,"="&amp;属性价值透视!$C$2,数据母表!$BJ$5:$BJ$84,"="&amp;属性价值透视!$D18)*属性价值透视!$N18</f>
        <v>92</v>
      </c>
      <c r="AI18" s="13">
        <f>SUMIFS(数据母表!BM$5:BM$84,数据母表!$BI$5:$BI$84,"="&amp;属性价值透视!$C$2,数据母表!$BJ$5:$BJ$84,"="&amp;属性价值透视!$D18)*属性价值透视!$N18</f>
        <v>0</v>
      </c>
      <c r="AJ18" s="13">
        <f>SUMIFS(数据母表!BN$5:BN$84,数据母表!$BI$5:$BI$84,"="&amp;属性价值透视!$C$2,数据母表!$BJ$5:$BJ$84,"="&amp;属性价值透视!$D18)*属性价值透视!$N18</f>
        <v>0</v>
      </c>
      <c r="AK18" s="13">
        <f>SUMIFS(数据母表!BO$5:BO$84,数据母表!$BI$5:$BI$84,"="&amp;属性价值透视!$C$2,数据母表!$BJ$5:$BJ$84,"="&amp;属性价值透视!$D18)*属性价值透视!$N18</f>
        <v>19000</v>
      </c>
      <c r="AL18" s="13">
        <f t="shared" si="10"/>
        <v>1123000</v>
      </c>
      <c r="AM18" s="13">
        <f t="shared" si="11"/>
        <v>1123</v>
      </c>
      <c r="AN18" s="59">
        <f t="shared" si="12"/>
        <v>4.0605520926090826</v>
      </c>
      <c r="AO18" s="34">
        <f>数据母表!BX17</f>
        <v>3</v>
      </c>
      <c r="AP18" s="34">
        <f t="shared" si="13"/>
        <v>1</v>
      </c>
      <c r="AQ18" s="34">
        <f t="shared" si="26"/>
        <v>0</v>
      </c>
      <c r="AR18" s="34">
        <f>IF($AQ18&gt;0,INDEX(数据母表!CV$5:CV$59,(属性价值透视!$H$2-1)*11+$AO18),0)</f>
        <v>0</v>
      </c>
      <c r="AS18" s="34">
        <f>IF($AQ18&gt;0,INDEX(数据母表!CW$5:CW$59,(属性价值透视!$H$2-1)*11+$AO18),0)</f>
        <v>0</v>
      </c>
      <c r="AT18" s="34">
        <f>IF($AQ18&gt;0,INDEX(数据母表!CX$5:CX$59,(属性价值透视!$H$2-1)*11+$AO18),0)</f>
        <v>0</v>
      </c>
      <c r="AU18" s="34">
        <f>IF($AQ18&gt;0,INDEX(数据母表!DB$5:DB$59,(属性价值透视!$H$2-1)*11+$AO18),0)</f>
        <v>0</v>
      </c>
      <c r="AV18" s="34">
        <f>IF($AQ18&gt;0,INDEX(数据母表!DC$5:DC$59,(属性价值透视!$H$2-1)*11+$AO18),0)</f>
        <v>0</v>
      </c>
      <c r="AW18" s="34">
        <f>IF($AQ18&gt;0,INDEX(数据母表!DD$5:DD$59,(属性价值透视!$H$2-1)*11+$AO18),0)</f>
        <v>0</v>
      </c>
      <c r="AX18" s="13">
        <f t="shared" si="14"/>
        <v>0</v>
      </c>
      <c r="AY18" s="13">
        <f>IF(属性价值透视!$AQ18&gt;0,INDEX(数据母表!$CU$5:$CU$59,(属性价值透视!$H$2-1)*11+属性价值透视!AO18),0)</f>
        <v>0</v>
      </c>
      <c r="AZ18" s="13">
        <f t="shared" si="15"/>
        <v>0</v>
      </c>
      <c r="BA18" s="59">
        <f t="shared" si="16"/>
        <v>0</v>
      </c>
      <c r="BB18" s="13">
        <f>IF(属性价值透视!$AP18&gt;0,INDEX(数据母表!$CY$5:$CY$59,(属性价值透视!$H$2-1)*11+属性价值透视!$AO18),0)</f>
        <v>35</v>
      </c>
      <c r="BC18" s="13">
        <f>IF(属性价值透视!$AP18&gt;0,INDEX(数据母表!$CY$5:$CY$59,(属性价值透视!$H$2-1)*11+属性价值透视!$AO18),0)</f>
        <v>35</v>
      </c>
      <c r="BD18" s="13">
        <f>IF(属性价值透视!$AP18&gt;0,INDEX(数据母表!$CY$5:$CY$59,(属性价值透视!$H$2-1)*11+属性价值透视!$AO18),0)</f>
        <v>35</v>
      </c>
      <c r="BE18" s="13">
        <f t="shared" si="17"/>
        <v>175</v>
      </c>
      <c r="BF18" s="13">
        <f t="shared" si="18"/>
        <v>175</v>
      </c>
      <c r="BG18" s="13">
        <f t="shared" si="19"/>
        <v>175</v>
      </c>
      <c r="BH18" s="13">
        <f t="shared" si="20"/>
        <v>2800</v>
      </c>
      <c r="BI18" s="13">
        <f>SUMIFS(数据母表!$DQ$5:$DQ$754,数据母表!$DO$5:$DO$754,"&gt;"&amp;属性价值透视!$B18,数据母表!$DO$5:$DO$754,"&lt;="&amp;属性价值透视!$C18,数据母表!$DP$5:$DP$754,"="&amp;属性价值透视!$H$2)</f>
        <v>167520</v>
      </c>
      <c r="BJ18" s="13">
        <f>ROUND(BI18/BI$3,1)</f>
        <v>167.5</v>
      </c>
      <c r="BK18" s="59">
        <f t="shared" si="21"/>
        <v>16.7</v>
      </c>
      <c r="BL18" s="13">
        <f>SUM(H$6:H18)+SUM(R$6:R18)+SUM(AF$6:AF18)+SUM(AX$6:AX18)+SUM(BH$6:BH18)</f>
        <v>165808</v>
      </c>
      <c r="BM18" s="13">
        <f>SUM(K$6:K18)+SUM(AA$6:AA18)+SUM(AM$6:AM18)+SUM(AZ$6:AZ18)+SUM(BJ$6:BJ18)</f>
        <v>15549.449999999999</v>
      </c>
      <c r="BN18" s="59">
        <f t="shared" si="22"/>
        <v>10.7</v>
      </c>
      <c r="BO18" s="13">
        <f t="shared" si="23"/>
        <v>17810</v>
      </c>
      <c r="BP18" s="13">
        <f t="shared" si="24"/>
        <v>1519.9</v>
      </c>
      <c r="BQ18" s="59">
        <f t="shared" si="25"/>
        <v>11.7</v>
      </c>
    </row>
    <row r="19" spans="1:69" ht="16.5" x14ac:dyDescent="0.2">
      <c r="A19" s="34">
        <v>14</v>
      </c>
      <c r="B19" s="13">
        <f>数据母表!BS18</f>
        <v>75</v>
      </c>
      <c r="C19" s="13">
        <f>数据母表!BT18</f>
        <v>80</v>
      </c>
      <c r="D19" s="13">
        <f>数据母表!BW18</f>
        <v>11</v>
      </c>
      <c r="E19" s="13">
        <f>INDEX(数据母表!P$5:P$84,(属性价值透视!$C$2-2)*20+属性价值透视!$D19)*($C19-$B19)</f>
        <v>100</v>
      </c>
      <c r="F19" s="13">
        <f>INDEX(数据母表!Q$5:Q$84,(属性价值透视!$C$2-2)*20+属性价值透视!$D19)*($C19-$B19)</f>
        <v>50</v>
      </c>
      <c r="G19" s="13">
        <f>INDEX(数据母表!R$5:R$84,(属性价值透视!$C$2-2)*20+属性价值透视!$D19)*($C19-$B19)</f>
        <v>900</v>
      </c>
      <c r="H19" s="13">
        <f t="shared" si="1"/>
        <v>1900</v>
      </c>
      <c r="I19" s="13">
        <f>SUMIFS(数据母表!$CN$5:$CN$604,数据母表!$CL$5:$CL$604,"&lt;"&amp;属性价值透视!C19,数据母表!$CL$5:$CL$604,"&gt;="&amp;属性价值透视!B19,数据母表!$CM$5:$CM$604,"="&amp;属性价值透视!$C$2)</f>
        <v>113950</v>
      </c>
      <c r="J19" s="13">
        <f t="shared" si="2"/>
        <v>45580</v>
      </c>
      <c r="K19" s="13">
        <f t="shared" si="3"/>
        <v>45.6</v>
      </c>
      <c r="L19" s="59">
        <f t="shared" si="4"/>
        <v>42</v>
      </c>
      <c r="M19" s="13">
        <f>IF(D19&lt;&gt;D18,INDEX(数据母表!$V$5:$V$84,(属性价值透视!$C$2-2)*20+属性价值透视!D19),0)</f>
        <v>0</v>
      </c>
      <c r="N19" s="13">
        <f>IF(D19&lt;&gt;D18,1,0)</f>
        <v>0</v>
      </c>
      <c r="O19" s="13">
        <f>SUMIFS(数据母表!S$5:S$84,数据母表!$K$5:$K$84,"="&amp;属性价值透视!$C$2,数据母表!$L$5:$L$84,"="&amp;属性价值透视!$D19)*$M19</f>
        <v>0</v>
      </c>
      <c r="P19" s="13">
        <f>SUMIFS(数据母表!T$5:T$84,数据母表!$K$5:$K$84,"="&amp;属性价值透视!$C$2,数据母表!$L$5:$L$84,"="&amp;属性价值透视!$D19)*$M19</f>
        <v>0</v>
      </c>
      <c r="Q19" s="13">
        <f>SUMIFS(数据母表!U$5:U$84,数据母表!$K$5:$K$84,"="&amp;属性价值透视!$C$2,数据母表!$L$5:$L$84,"="&amp;属性价值透视!$D19)*$M19</f>
        <v>0</v>
      </c>
      <c r="R19" s="13">
        <f t="shared" si="5"/>
        <v>0</v>
      </c>
      <c r="S19" s="13">
        <f>SUMIFS(数据母表!AZ$5:AZ$212,数据母表!$AW$5:$AW$212,"="&amp;属性价值透视!$C$2,数据母表!$AY$5:$AY$212,"="&amp;属性价值透视!$D19)*IF($M19&gt;0,1,0)</f>
        <v>0</v>
      </c>
      <c r="T19" s="13">
        <f>SUMIFS(数据母表!BA$5:BA$212,数据母表!$AW$5:$AW$212,"="&amp;属性价值透视!$C$2,数据母表!$AY$5:$AY$212,"="&amp;属性价值透视!$D19)*IF($M19&gt;0,1,0)</f>
        <v>0</v>
      </c>
      <c r="U19" s="13">
        <f>SUMIFS(数据母表!BB$5:BB$212,数据母表!$AW$5:$AW$212,"="&amp;属性价值透视!$C$2,数据母表!$AY$5:$AY$212,"="&amp;属性价值透视!$D19)*IF($M19&gt;0,1,0)</f>
        <v>0</v>
      </c>
      <c r="V19" s="13">
        <f>SUMIFS(数据母表!BC$5:BC$212,数据母表!$AW$5:$AW$212,"="&amp;属性价值透视!$C$2,数据母表!$AY$5:$AY$212,"="&amp;属性价值透视!$D19)*IF($M19&gt;0,1,0)</f>
        <v>0</v>
      </c>
      <c r="W19" s="13">
        <f>SUMIFS(数据母表!BD$5:BD$212,数据母表!$AW$5:$AW$212,"="&amp;属性价值透视!$C$2,数据母表!$AY$5:$AY$212,"="&amp;属性价值透视!$D19)*IF($M19&gt;0,1,0)</f>
        <v>0</v>
      </c>
      <c r="X19" s="13">
        <f>SUMIFS(数据母表!BE$5:BE$212,数据母表!$AW$5:$AW$212,"="&amp;属性价值透视!$C$2,数据母表!$AY$5:$AY$212,"="&amp;属性价值透视!$D19)*IF($M19&gt;0,1,0)</f>
        <v>0</v>
      </c>
      <c r="Y19" s="13">
        <f>SUMIFS(数据母表!BF$5:BF$212,数据母表!$AW$5:$AW$212,"="&amp;属性价值透视!$C$2,数据母表!$AY$5:$AY$212,"="&amp;属性价值透视!$D19)*IF($M19&gt;0,1,0)</f>
        <v>0</v>
      </c>
      <c r="Z19" s="13">
        <f t="shared" si="6"/>
        <v>0</v>
      </c>
      <c r="AA19" s="13">
        <f t="shared" si="7"/>
        <v>0</v>
      </c>
      <c r="AB19" s="59">
        <f t="shared" si="8"/>
        <v>0</v>
      </c>
      <c r="AC19" s="13">
        <f>SUMIFS(数据母表!W$5:W$84,数据母表!$K$5:$K$84,"="&amp;属性价值透视!$C$2,数据母表!$L$5:$L$84,"="&amp;属性价值透视!$D19)*$N19</f>
        <v>0</v>
      </c>
      <c r="AD19" s="13">
        <f>SUMIFS(数据母表!X$5:X$84,数据母表!$K$5:$K$84,"="&amp;属性价值透视!$C$2,数据母表!$L$5:$L$84,"="&amp;属性价值透视!$D19)*$N19</f>
        <v>0</v>
      </c>
      <c r="AE19" s="13">
        <f>SUMIFS(数据母表!Y$5:Y$84,数据母表!$K$5:$K$84,"="&amp;属性价值透视!$C$2,数据母表!$L$5:$L$84,"="&amp;属性价值透视!$D19)*$N19</f>
        <v>0</v>
      </c>
      <c r="AF19" s="13">
        <f t="shared" si="9"/>
        <v>0</v>
      </c>
      <c r="AG19" s="13">
        <f>SUMIFS(数据母表!BK$5:BK$84,数据母表!$BI$5:$BI$84,"="&amp;属性价值透视!$C$2,数据母表!$BJ$5:$BJ$84,"="&amp;属性价值透视!$D19)*属性价值透视!$N19</f>
        <v>0</v>
      </c>
      <c r="AH19" s="13">
        <f>SUMIFS(数据母表!BL$5:BL$84,数据母表!$BI$5:$BI$84,"="&amp;属性价值透视!$C$2,数据母表!$BJ$5:$BJ$84,"="&amp;属性价值透视!$D19)*属性价值透视!$N19</f>
        <v>0</v>
      </c>
      <c r="AI19" s="13">
        <f>SUMIFS(数据母表!BM$5:BM$84,数据母表!$BI$5:$BI$84,"="&amp;属性价值透视!$C$2,数据母表!$BJ$5:$BJ$84,"="&amp;属性价值透视!$D19)*属性价值透视!$N19</f>
        <v>0</v>
      </c>
      <c r="AJ19" s="13">
        <f>SUMIFS(数据母表!BN$5:BN$84,数据母表!$BI$5:$BI$84,"="&amp;属性价值透视!$C$2,数据母表!$BJ$5:$BJ$84,"="&amp;属性价值透视!$D19)*属性价值透视!$N19</f>
        <v>0</v>
      </c>
      <c r="AK19" s="13">
        <f>SUMIFS(数据母表!BO$5:BO$84,数据母表!$BI$5:$BI$84,"="&amp;属性价值透视!$C$2,数据母表!$BJ$5:$BJ$84,"="&amp;属性价值透视!$D19)*属性价值透视!$N19</f>
        <v>0</v>
      </c>
      <c r="AL19" s="13">
        <f t="shared" si="10"/>
        <v>0</v>
      </c>
      <c r="AM19" s="13">
        <f t="shared" si="11"/>
        <v>0</v>
      </c>
      <c r="AN19" s="59">
        <f t="shared" si="12"/>
        <v>0</v>
      </c>
      <c r="AO19" s="34">
        <f>数据母表!BX18</f>
        <v>4</v>
      </c>
      <c r="AP19" s="34">
        <f t="shared" si="13"/>
        <v>1</v>
      </c>
      <c r="AQ19" s="34">
        <f t="shared" si="26"/>
        <v>1</v>
      </c>
      <c r="AR19" s="34">
        <f>IF($AQ19&gt;0,INDEX(数据母表!CV$5:CV$59,(属性价值透视!$H$2-1)*11+$AO19),0)</f>
        <v>850</v>
      </c>
      <c r="AS19" s="34">
        <f>IF($AQ19&gt;0,INDEX(数据母表!CW$5:CW$59,(属性价值透视!$H$2-1)*11+$AO19),0)</f>
        <v>430</v>
      </c>
      <c r="AT19" s="34">
        <f>IF($AQ19&gt;0,INDEX(数据母表!CX$5:CX$59,(属性价值透视!$H$2-1)*11+$AO19),0)</f>
        <v>6460</v>
      </c>
      <c r="AU19" s="34">
        <f>IF($AQ19&gt;0,INDEX(数据母表!DB$5:DB$59,(属性价值透视!$H$2-1)*11+$AO19),0)</f>
        <v>2300</v>
      </c>
      <c r="AV19" s="34">
        <f>IF($AQ19&gt;0,INDEX(数据母表!DC$5:DC$59,(属性价值透视!$H$2-1)*11+$AO19),0)</f>
        <v>1200</v>
      </c>
      <c r="AW19" s="34">
        <f>IF($AQ19&gt;0,INDEX(数据母表!DD$5:DD$59,(属性价值透视!$H$2-1)*11+$AO19),0)</f>
        <v>23000</v>
      </c>
      <c r="AX19" s="13">
        <f t="shared" si="14"/>
        <v>61510</v>
      </c>
      <c r="AY19" s="13">
        <f>IF(属性价值透视!$AQ19&gt;0,INDEX(数据母表!$CU$5:$CU$59,(属性价值透视!$H$2-1)*11+属性价值透视!AO19),0)</f>
        <v>6000</v>
      </c>
      <c r="AZ19" s="13">
        <f t="shared" si="15"/>
        <v>6000</v>
      </c>
      <c r="BA19" s="59">
        <f t="shared" si="16"/>
        <v>10.3</v>
      </c>
      <c r="BB19" s="13">
        <f>IF(属性价值透视!$AP19&gt;0,INDEX(数据母表!$CY$5:$CY$59,(属性价值透视!$H$2-1)*11+属性价值透视!$AO19),0)</f>
        <v>47</v>
      </c>
      <c r="BC19" s="13">
        <f>IF(属性价值透视!$AP19&gt;0,INDEX(数据母表!$CY$5:$CY$59,(属性价值透视!$H$2-1)*11+属性价值透视!$AO19),0)</f>
        <v>47</v>
      </c>
      <c r="BD19" s="13">
        <f>IF(属性价值透视!$AP19&gt;0,INDEX(数据母表!$CY$5:$CY$59,(属性价值透视!$H$2-1)*11+属性价值透视!$AO19),0)</f>
        <v>47</v>
      </c>
      <c r="BE19" s="13">
        <f t="shared" si="17"/>
        <v>235</v>
      </c>
      <c r="BF19" s="13">
        <f t="shared" si="18"/>
        <v>235</v>
      </c>
      <c r="BG19" s="13">
        <f t="shared" si="19"/>
        <v>235</v>
      </c>
      <c r="BH19" s="13">
        <f t="shared" si="20"/>
        <v>3760</v>
      </c>
      <c r="BI19" s="13">
        <f>SUMIFS(数据母表!$DQ$5:$DQ$754,数据母表!$DO$5:$DO$754,"&gt;"&amp;属性价值透视!$B19,数据母表!$DO$5:$DO$754,"&lt;="&amp;属性价值透视!$C19,数据母表!$DP$5:$DP$754,"="&amp;属性价值透视!$H$2)</f>
        <v>202200</v>
      </c>
      <c r="BJ19" s="13">
        <f>ROUND(BI19/BI$3,1)</f>
        <v>202.2</v>
      </c>
      <c r="BK19" s="59">
        <f t="shared" si="21"/>
        <v>18.600000000000001</v>
      </c>
      <c r="BL19" s="13">
        <f>SUM(H$6:H19)+SUM(R$6:R19)+SUM(AF$6:AF19)+SUM(AX$6:AX19)+SUM(BH$6:BH19)</f>
        <v>232978</v>
      </c>
      <c r="BM19" s="13">
        <f>SUM(K$6:K19)+SUM(AA$6:AA19)+SUM(AM$6:AM19)+SUM(AZ$6:AZ19)+SUM(BJ$6:BJ19)</f>
        <v>21797.25</v>
      </c>
      <c r="BN19" s="59">
        <f t="shared" si="22"/>
        <v>10.7</v>
      </c>
      <c r="BO19" s="13">
        <f t="shared" si="23"/>
        <v>67170</v>
      </c>
      <c r="BP19" s="13">
        <f t="shared" si="24"/>
        <v>6247.8</v>
      </c>
      <c r="BQ19" s="59">
        <f t="shared" si="25"/>
        <v>10.8</v>
      </c>
    </row>
    <row r="20" spans="1:69" ht="16.5" x14ac:dyDescent="0.2">
      <c r="A20" s="34">
        <v>15</v>
      </c>
      <c r="B20" s="13">
        <f>数据母表!BS19</f>
        <v>80</v>
      </c>
      <c r="C20" s="13">
        <f>数据母表!BT19</f>
        <v>85</v>
      </c>
      <c r="D20" s="13">
        <f>数据母表!BW19</f>
        <v>12</v>
      </c>
      <c r="E20" s="13">
        <f>INDEX(数据母表!P$5:P$84,(属性价值透视!$C$2-2)*20+属性价值透视!$D20)*($C20-$B20)</f>
        <v>100</v>
      </c>
      <c r="F20" s="13">
        <f>INDEX(数据母表!Q$5:Q$84,(属性价值透视!$C$2-2)*20+属性价值透视!$D20)*($C20-$B20)</f>
        <v>50</v>
      </c>
      <c r="G20" s="13">
        <f>INDEX(数据母表!R$5:R$84,(属性价值透视!$C$2-2)*20+属性价值透视!$D20)*($C20-$B20)</f>
        <v>900</v>
      </c>
      <c r="H20" s="13">
        <f t="shared" si="1"/>
        <v>1900</v>
      </c>
      <c r="I20" s="13">
        <f>SUMIFS(数据母表!$CN$5:$CN$604,数据母表!$CL$5:$CL$604,"&lt;"&amp;属性价值透视!C20,数据母表!$CL$5:$CL$604,"&gt;="&amp;属性价值透视!B20,数据母表!$CM$5:$CM$604,"="&amp;属性价值透视!$C$2)</f>
        <v>133900</v>
      </c>
      <c r="J20" s="13">
        <f t="shared" si="2"/>
        <v>53560</v>
      </c>
      <c r="K20" s="13">
        <f t="shared" si="3"/>
        <v>53.6</v>
      </c>
      <c r="L20" s="59">
        <f t="shared" si="4"/>
        <v>35</v>
      </c>
      <c r="M20" s="13">
        <f>IF(D20&lt;&gt;D19,INDEX(数据母表!$V$5:$V$84,(属性价值透视!$C$2-2)*20+属性价值透视!D20),0)</f>
        <v>3</v>
      </c>
      <c r="N20" s="13">
        <f>IF(D20&lt;&gt;D19,1,0)</f>
        <v>1</v>
      </c>
      <c r="O20" s="13">
        <f>SUMIFS(数据母表!S$5:S$84,数据母表!$K$5:$K$84,"="&amp;属性价值透视!$C$2,数据母表!$L$5:$L$84,"="&amp;属性价值透视!$D20)*$M20</f>
        <v>600</v>
      </c>
      <c r="P20" s="13">
        <f>SUMIFS(数据母表!T$5:T$84,数据母表!$K$5:$K$84,"="&amp;属性价值透视!$C$2,数据母表!$L$5:$L$84,"="&amp;属性价值透视!$D20)*$M20</f>
        <v>300</v>
      </c>
      <c r="Q20" s="13">
        <f>SUMIFS(数据母表!U$5:U$84,数据母表!$K$5:$K$84,"="&amp;属性价值透视!$C$2,数据母表!$L$5:$L$84,"="&amp;属性价值透视!$D20)*$M20</f>
        <v>5400</v>
      </c>
      <c r="R20" s="13">
        <f t="shared" si="5"/>
        <v>11400</v>
      </c>
      <c r="S20" s="13">
        <f>SUMIFS(数据母表!AZ$5:AZ$212,数据母表!$AW$5:$AW$212,"="&amp;属性价值透视!$C$2,数据母表!$AY$5:$AY$212,"="&amp;属性价值透视!$D20)*IF($M20&gt;0,1,0)</f>
        <v>0</v>
      </c>
      <c r="T20" s="13">
        <f>SUMIFS(数据母表!BA$5:BA$212,数据母表!$AW$5:$AW$212,"="&amp;属性价值透视!$C$2,数据母表!$AY$5:$AY$212,"="&amp;属性价值透视!$D20)*IF($M20&gt;0,1,0)</f>
        <v>0</v>
      </c>
      <c r="U20" s="13">
        <f>SUMIFS(数据母表!BB$5:BB$212,数据母表!$AW$5:$AW$212,"="&amp;属性价值透视!$C$2,数据母表!$AY$5:$AY$212,"="&amp;属性价值透视!$D20)*IF($M20&gt;0,1,0)</f>
        <v>0</v>
      </c>
      <c r="V20" s="13">
        <f>SUMIFS(数据母表!BC$5:BC$212,数据母表!$AW$5:$AW$212,"="&amp;属性价值透视!$C$2,数据母表!$AY$5:$AY$212,"="&amp;属性价值透视!$D20)*IF($M20&gt;0,1,0)</f>
        <v>70</v>
      </c>
      <c r="W20" s="13">
        <f>SUMIFS(数据母表!BD$5:BD$212,数据母表!$AW$5:$AW$212,"="&amp;属性价值透视!$C$2,数据母表!$AY$5:$AY$212,"="&amp;属性价值透视!$D20)*IF($M20&gt;0,1,0)</f>
        <v>0</v>
      </c>
      <c r="X20" s="13">
        <f>SUMIFS(数据母表!BE$5:BE$212,数据母表!$AW$5:$AW$212,"="&amp;属性价值透视!$C$2,数据母表!$AY$5:$AY$212,"="&amp;属性价值透视!$D20)*IF($M20&gt;0,1,0)</f>
        <v>0</v>
      </c>
      <c r="Y20" s="13">
        <f>SUMIFS(数据母表!BF$5:BF$212,数据母表!$AW$5:$AW$212,"="&amp;属性价值透视!$C$2,数据母表!$AY$5:$AY$212,"="&amp;属性价值透视!$D20)*IF($M20&gt;0,1,0)</f>
        <v>25150</v>
      </c>
      <c r="Z20" s="13">
        <f t="shared" si="6"/>
        <v>200150</v>
      </c>
      <c r="AA20" s="13">
        <f t="shared" si="7"/>
        <v>200.15</v>
      </c>
      <c r="AB20" s="59">
        <f t="shared" si="8"/>
        <v>57</v>
      </c>
      <c r="AC20" s="13">
        <f>SUMIFS(数据母表!W$5:W$84,数据母表!$K$5:$K$84,"="&amp;属性价值透视!$C$2,数据母表!$L$5:$L$84,"="&amp;属性价值透视!$D20)*$N20</f>
        <v>350</v>
      </c>
      <c r="AD20" s="13">
        <f>SUMIFS(数据母表!X$5:X$84,数据母表!$K$5:$K$84,"="&amp;属性价值透视!$C$2,数据母表!$L$5:$L$84,"="&amp;属性价值透视!$D20)*$N20</f>
        <v>175</v>
      </c>
      <c r="AE20" s="13">
        <f>SUMIFS(数据母表!Y$5:Y$84,数据母表!$K$5:$K$84,"="&amp;属性价值透视!$C$2,数据母表!$L$5:$L$84,"="&amp;属性价值透视!$D20)*$N20</f>
        <v>3150</v>
      </c>
      <c r="AF20" s="13">
        <f t="shared" si="9"/>
        <v>6650</v>
      </c>
      <c r="AG20" s="13">
        <f>SUMIFS(数据母表!BK$5:BK$84,数据母表!$BI$5:$BI$84,"="&amp;属性价值透视!$C$2,数据母表!$BJ$5:$BJ$84,"="&amp;属性价值透视!$D20)*属性价值透视!$N20</f>
        <v>0</v>
      </c>
      <c r="AH20" s="13">
        <f>SUMIFS(数据母表!BL$5:BL$84,数据母表!$BI$5:$BI$84,"="&amp;属性价值透视!$C$2,数据母表!$BJ$5:$BJ$84,"="&amp;属性价值透视!$D20)*属性价值透视!$N20</f>
        <v>118</v>
      </c>
      <c r="AI20" s="13">
        <f>SUMIFS(数据母表!BM$5:BM$84,数据母表!$BI$5:$BI$84,"="&amp;属性价值透视!$C$2,数据母表!$BJ$5:$BJ$84,"="&amp;属性价值透视!$D20)*属性价值透视!$N20</f>
        <v>0</v>
      </c>
      <c r="AJ20" s="13">
        <f>SUMIFS(数据母表!BN$5:BN$84,数据母表!$BI$5:$BI$84,"="&amp;属性价值透视!$C$2,数据母表!$BJ$5:$BJ$84,"="&amp;属性价值透视!$D20)*属性价值透视!$N20</f>
        <v>0</v>
      </c>
      <c r="AK20" s="13">
        <f>SUMIFS(数据母表!BO$5:BO$84,数据母表!$BI$5:$BI$84,"="&amp;属性价值透视!$C$2,数据母表!$BJ$5:$BJ$84,"="&amp;属性价值透视!$D20)*属性价值透视!$N20</f>
        <v>25000</v>
      </c>
      <c r="AL20" s="13">
        <f t="shared" si="10"/>
        <v>1441000</v>
      </c>
      <c r="AM20" s="13">
        <f t="shared" si="11"/>
        <v>1441</v>
      </c>
      <c r="AN20" s="59">
        <f t="shared" si="12"/>
        <v>4.6148507980569047</v>
      </c>
      <c r="AO20" s="34">
        <f>数据母表!BX19</f>
        <v>4</v>
      </c>
      <c r="AP20" s="34">
        <f t="shared" si="13"/>
        <v>1</v>
      </c>
      <c r="AQ20" s="34">
        <f t="shared" si="26"/>
        <v>0</v>
      </c>
      <c r="AR20" s="34">
        <f>IF($AQ20&gt;0,INDEX(数据母表!CV$5:CV$59,(属性价值透视!$H$2-1)*11+$AO20),0)</f>
        <v>0</v>
      </c>
      <c r="AS20" s="34">
        <f>IF($AQ20&gt;0,INDEX(数据母表!CW$5:CW$59,(属性价值透视!$H$2-1)*11+$AO20),0)</f>
        <v>0</v>
      </c>
      <c r="AT20" s="34">
        <f>IF($AQ20&gt;0,INDEX(数据母表!CX$5:CX$59,(属性价值透视!$H$2-1)*11+$AO20),0)</f>
        <v>0</v>
      </c>
      <c r="AU20" s="34">
        <f>IF($AQ20&gt;0,INDEX(数据母表!DB$5:DB$59,(属性价值透视!$H$2-1)*11+$AO20),0)</f>
        <v>0</v>
      </c>
      <c r="AV20" s="34">
        <f>IF($AQ20&gt;0,INDEX(数据母表!DC$5:DC$59,(属性价值透视!$H$2-1)*11+$AO20),0)</f>
        <v>0</v>
      </c>
      <c r="AW20" s="34">
        <f>IF($AQ20&gt;0,INDEX(数据母表!DD$5:DD$59,(属性价值透视!$H$2-1)*11+$AO20),0)</f>
        <v>0</v>
      </c>
      <c r="AX20" s="13">
        <f t="shared" si="14"/>
        <v>0</v>
      </c>
      <c r="AY20" s="13">
        <f>IF(属性价值透视!$AQ20&gt;0,INDEX(数据母表!$CU$5:$CU$59,(属性价值透视!$H$2-1)*11+属性价值透视!AO20),0)</f>
        <v>0</v>
      </c>
      <c r="AZ20" s="13">
        <f t="shared" si="15"/>
        <v>0</v>
      </c>
      <c r="BA20" s="59">
        <f t="shared" si="16"/>
        <v>0</v>
      </c>
      <c r="BB20" s="13">
        <f>IF(属性价值透视!$AP20&gt;0,INDEX(数据母表!$CY$5:$CY$59,(属性价值透视!$H$2-1)*11+属性价值透视!$AO20),0)</f>
        <v>47</v>
      </c>
      <c r="BC20" s="13">
        <f>IF(属性价值透视!$AP20&gt;0,INDEX(数据母表!$CY$5:$CY$59,(属性价值透视!$H$2-1)*11+属性价值透视!$AO20),0)</f>
        <v>47</v>
      </c>
      <c r="BD20" s="13">
        <f>IF(属性价值透视!$AP20&gt;0,INDEX(数据母表!$CY$5:$CY$59,(属性价值透视!$H$2-1)*11+属性价值透视!$AO20),0)</f>
        <v>47</v>
      </c>
      <c r="BE20" s="13">
        <f t="shared" si="17"/>
        <v>235</v>
      </c>
      <c r="BF20" s="13">
        <f t="shared" si="18"/>
        <v>235</v>
      </c>
      <c r="BG20" s="13">
        <f t="shared" si="19"/>
        <v>235</v>
      </c>
      <c r="BH20" s="13">
        <f t="shared" si="20"/>
        <v>3760</v>
      </c>
      <c r="BI20" s="13">
        <f>SUMIFS(数据母表!$DQ$5:$DQ$754,数据母表!$DO$5:$DO$754,"&gt;"&amp;属性价值透视!$B20,数据母表!$DO$5:$DO$754,"&lt;="&amp;属性价值透视!$C20,数据母表!$DP$5:$DP$754,"="&amp;属性价值透视!$H$2)</f>
        <v>236880</v>
      </c>
      <c r="BJ20" s="13">
        <f>ROUND(BI20/BI$3,1)</f>
        <v>236.9</v>
      </c>
      <c r="BK20" s="59">
        <f t="shared" si="21"/>
        <v>15.9</v>
      </c>
      <c r="BL20" s="13">
        <f>SUM(H$6:H20)+SUM(R$6:R20)+SUM(AF$6:AF20)+SUM(AX$6:AX20)+SUM(BH$6:BH20)</f>
        <v>256688</v>
      </c>
      <c r="BM20" s="13">
        <f>SUM(K$6:K20)+SUM(AA$6:AA20)+SUM(AM$6:AM20)+SUM(AZ$6:AZ20)+SUM(BJ$6:BJ20)</f>
        <v>23728.9</v>
      </c>
      <c r="BN20" s="59">
        <f t="shared" si="22"/>
        <v>10.8</v>
      </c>
      <c r="BO20" s="13">
        <f t="shared" si="23"/>
        <v>23710</v>
      </c>
      <c r="BP20" s="13">
        <f t="shared" si="24"/>
        <v>1931.65</v>
      </c>
      <c r="BQ20" s="59">
        <f t="shared" si="25"/>
        <v>12.3</v>
      </c>
    </row>
    <row r="21" spans="1:69" ht="16.5" x14ac:dyDescent="0.2">
      <c r="A21" s="34">
        <v>16</v>
      </c>
      <c r="B21" s="13">
        <f>数据母表!BS20</f>
        <v>85</v>
      </c>
      <c r="C21" s="13">
        <f>数据母表!BT20</f>
        <v>90</v>
      </c>
      <c r="D21" s="13">
        <f>数据母表!BW20</f>
        <v>13</v>
      </c>
      <c r="E21" s="13">
        <f>INDEX(数据母表!P$5:P$84,(属性价值透视!$C$2-2)*20+属性价值透视!$D21)*($C21-$B21)</f>
        <v>125</v>
      </c>
      <c r="F21" s="13">
        <f>INDEX(数据母表!Q$5:Q$84,(属性价值透视!$C$2-2)*20+属性价值透视!$D21)*($C21-$B21)</f>
        <v>65</v>
      </c>
      <c r="G21" s="13">
        <f>INDEX(数据母表!R$5:R$84,(属性价值透视!$C$2-2)*20+属性价值透视!$D21)*($C21-$B21)</f>
        <v>1250</v>
      </c>
      <c r="H21" s="13">
        <f t="shared" si="1"/>
        <v>2525</v>
      </c>
      <c r="I21" s="13">
        <f>SUMIFS(数据母表!$CN$5:$CN$604,数据母表!$CL$5:$CL$604,"&lt;"&amp;属性价值透视!C21,数据母表!$CL$5:$CL$604,"&gt;="&amp;属性价值透视!B21,数据母表!$CM$5:$CM$604,"="&amp;属性价值透视!$C$2)</f>
        <v>159000</v>
      </c>
      <c r="J21" s="13">
        <f t="shared" si="2"/>
        <v>63600</v>
      </c>
      <c r="K21" s="13">
        <f t="shared" si="3"/>
        <v>63.6</v>
      </c>
      <c r="L21" s="59">
        <f t="shared" si="4"/>
        <v>40</v>
      </c>
      <c r="M21" s="13">
        <f>IF(D21&lt;&gt;D20,INDEX(数据母表!$V$5:$V$84,(属性价值透视!$C$2-2)*20+属性价值透视!D21),0)</f>
        <v>3</v>
      </c>
      <c r="N21" s="13">
        <f>IF(D21&lt;&gt;D20,1,0)</f>
        <v>1</v>
      </c>
      <c r="O21" s="13">
        <f>SUMIFS(数据母表!S$5:S$84,数据母表!$K$5:$K$84,"="&amp;属性价值透视!$C$2,数据母表!$L$5:$L$84,"="&amp;属性价值透视!$D21)*$M21</f>
        <v>750</v>
      </c>
      <c r="P21" s="13">
        <f>SUMIFS(数据母表!T$5:T$84,数据母表!$K$5:$K$84,"="&amp;属性价值透视!$C$2,数据母表!$L$5:$L$84,"="&amp;属性价值透视!$D21)*$M21</f>
        <v>375</v>
      </c>
      <c r="Q21" s="13">
        <f>SUMIFS(数据母表!U$5:U$84,数据母表!$K$5:$K$84,"="&amp;属性价值透视!$C$2,数据母表!$L$5:$L$84,"="&amp;属性价值透视!$D21)*$M21</f>
        <v>7500</v>
      </c>
      <c r="R21" s="13">
        <f t="shared" si="5"/>
        <v>15000</v>
      </c>
      <c r="S21" s="13">
        <f>SUMIFS(数据母表!AZ$5:AZ$212,数据母表!$AW$5:$AW$212,"="&amp;属性价值透视!$C$2,数据母表!$AY$5:$AY$212,"="&amp;属性价值透视!$D21)*IF($M21&gt;0,1,0)</f>
        <v>0</v>
      </c>
      <c r="T21" s="13">
        <f>SUMIFS(数据母表!BA$5:BA$212,数据母表!$AW$5:$AW$212,"="&amp;属性价值透视!$C$2,数据母表!$AY$5:$AY$212,"="&amp;属性价值透视!$D21)*IF($M21&gt;0,1,0)</f>
        <v>0</v>
      </c>
      <c r="U21" s="13">
        <f>SUMIFS(数据母表!BB$5:BB$212,数据母表!$AW$5:$AW$212,"="&amp;属性价值透视!$C$2,数据母表!$AY$5:$AY$212,"="&amp;属性价值透视!$D21)*IF($M21&gt;0,1,0)</f>
        <v>0</v>
      </c>
      <c r="V21" s="13">
        <f>SUMIFS(数据母表!BC$5:BC$212,数据母表!$AW$5:$AW$212,"="&amp;属性价值透视!$C$2,数据母表!$AY$5:$AY$212,"="&amp;属性价值透视!$D21)*IF($M21&gt;0,1,0)</f>
        <v>75</v>
      </c>
      <c r="W21" s="13">
        <f>SUMIFS(数据母表!BD$5:BD$212,数据母表!$AW$5:$AW$212,"="&amp;属性价值透视!$C$2,数据母表!$AY$5:$AY$212,"="&amp;属性价值透视!$D21)*IF($M21&gt;0,1,0)</f>
        <v>0</v>
      </c>
      <c r="X21" s="13">
        <f>SUMIFS(数据母表!BE$5:BE$212,数据母表!$AW$5:$AW$212,"="&amp;属性价值透视!$C$2,数据母表!$AY$5:$AY$212,"="&amp;属性价值透视!$D21)*IF($M21&gt;0,1,0)</f>
        <v>0</v>
      </c>
      <c r="Y21" s="13">
        <f>SUMIFS(数据母表!BF$5:BF$212,数据母表!$AW$5:$AW$212,"="&amp;属性价值透视!$C$2,数据母表!$AY$5:$AY$212,"="&amp;属性价值透视!$D21)*IF($M21&gt;0,1,0)</f>
        <v>26600</v>
      </c>
      <c r="Z21" s="13">
        <f t="shared" si="6"/>
        <v>214100</v>
      </c>
      <c r="AA21" s="13">
        <f t="shared" si="7"/>
        <v>214.1</v>
      </c>
      <c r="AB21" s="59">
        <f t="shared" si="8"/>
        <v>70</v>
      </c>
      <c r="AC21" s="13">
        <f>SUMIFS(数据母表!W$5:W$84,数据母表!$K$5:$K$84,"="&amp;属性价值透视!$C$2,数据母表!$L$5:$L$84,"="&amp;属性价值透视!$D21)*$N21</f>
        <v>400</v>
      </c>
      <c r="AD21" s="13">
        <f>SUMIFS(数据母表!X$5:X$84,数据母表!$K$5:$K$84,"="&amp;属性价值透视!$C$2,数据母表!$L$5:$L$84,"="&amp;属性价值透视!$D21)*$N21</f>
        <v>200</v>
      </c>
      <c r="AE21" s="13">
        <f>SUMIFS(数据母表!Y$5:Y$84,数据母表!$K$5:$K$84,"="&amp;属性价值透视!$C$2,数据母表!$L$5:$L$84,"="&amp;属性价值透视!$D21)*$N21</f>
        <v>4000</v>
      </c>
      <c r="AF21" s="13">
        <f t="shared" si="9"/>
        <v>8000</v>
      </c>
      <c r="AG21" s="13">
        <f>SUMIFS(数据母表!BK$5:BK$84,数据母表!$BI$5:$BI$84,"="&amp;属性价值透视!$C$2,数据母表!$BJ$5:$BJ$84,"="&amp;属性价值透视!$D21)*属性价值透视!$N21</f>
        <v>0</v>
      </c>
      <c r="AH21" s="13">
        <f>SUMIFS(数据母表!BL$5:BL$84,数据母表!$BI$5:$BI$84,"="&amp;属性价值透视!$C$2,数据母表!$BJ$5:$BJ$84,"="&amp;属性价值透视!$D21)*属性价值透视!$N21</f>
        <v>0</v>
      </c>
      <c r="AI21" s="13">
        <f>SUMIFS(数据母表!BM$5:BM$84,数据母表!$BI$5:$BI$84,"="&amp;属性价值透视!$C$2,数据母表!$BJ$5:$BJ$84,"="&amp;属性价值透视!$D21)*属性价值透视!$N21</f>
        <v>38</v>
      </c>
      <c r="AJ21" s="13">
        <f>SUMIFS(数据母表!BN$5:BN$84,数据母表!$BI$5:$BI$84,"="&amp;属性价值透视!$C$2,数据母表!$BJ$5:$BJ$84,"="&amp;属性价值透视!$D21)*属性价值透视!$N21</f>
        <v>0</v>
      </c>
      <c r="AK21" s="13">
        <f>SUMIFS(数据母表!BO$5:BO$84,数据母表!$BI$5:$BI$84,"="&amp;属性价值透视!$C$2,数据母表!$BJ$5:$BJ$84,"="&amp;属性价值透视!$D21)*属性价值透视!$N21</f>
        <v>33500</v>
      </c>
      <c r="AL21" s="13">
        <f t="shared" si="10"/>
        <v>1363500</v>
      </c>
      <c r="AM21" s="13">
        <f t="shared" si="11"/>
        <v>1363.5</v>
      </c>
      <c r="AN21" s="59">
        <f t="shared" si="12"/>
        <v>5.8672533920058676</v>
      </c>
      <c r="AO21" s="34">
        <f>数据母表!BX20</f>
        <v>5</v>
      </c>
      <c r="AP21" s="34">
        <f t="shared" si="13"/>
        <v>1</v>
      </c>
      <c r="AQ21" s="34">
        <f t="shared" si="26"/>
        <v>1</v>
      </c>
      <c r="AR21" s="34">
        <f>IF($AQ21&gt;0,INDEX(数据母表!CV$5:CV$59,(属性价值透视!$H$2-1)*11+$AO21),0)</f>
        <v>1185</v>
      </c>
      <c r="AS21" s="34">
        <f>IF($AQ21&gt;0,INDEX(数据母表!CW$5:CW$59,(属性价值透视!$H$2-1)*11+$AO21),0)</f>
        <v>595</v>
      </c>
      <c r="AT21" s="34">
        <f>IF($AQ21&gt;0,INDEX(数据母表!CX$5:CX$59,(属性价值透视!$H$2-1)*11+$AO21),0)</f>
        <v>9595</v>
      </c>
      <c r="AU21" s="34">
        <f>IF($AQ21&gt;0,INDEX(数据母表!DB$5:DB$59,(属性价值透视!$H$2-1)*11+$AO21),0)</f>
        <v>2800</v>
      </c>
      <c r="AV21" s="34">
        <f>IF($AQ21&gt;0,INDEX(数据母表!DC$5:DC$59,(属性价值透视!$H$2-1)*11+$AO21),0)</f>
        <v>1500</v>
      </c>
      <c r="AW21" s="34">
        <f>IF($AQ21&gt;0,INDEX(数据母表!DD$5:DD$59,(属性价值透视!$H$2-1)*11+$AO21),0)</f>
        <v>28000</v>
      </c>
      <c r="AX21" s="13">
        <f t="shared" si="14"/>
        <v>78470</v>
      </c>
      <c r="AY21" s="13">
        <f>IF(属性价值透视!$AQ21&gt;0,INDEX(数据母表!$CU$5:$CU$59,(属性价值透视!$H$2-1)*11+属性价值透视!AO21),0)</f>
        <v>8000</v>
      </c>
      <c r="AZ21" s="13">
        <f t="shared" si="15"/>
        <v>8000</v>
      </c>
      <c r="BA21" s="59">
        <f t="shared" si="16"/>
        <v>9.8000000000000007</v>
      </c>
      <c r="BB21" s="13">
        <f>IF(属性价值透视!$AP21&gt;0,INDEX(数据母表!$CY$5:$CY$59,(属性价值透视!$H$2-1)*11+属性价值透视!$AO21),0)</f>
        <v>62</v>
      </c>
      <c r="BC21" s="13">
        <f>IF(属性价值透视!$AP21&gt;0,INDEX(数据母表!$CY$5:$CY$59,(属性价值透视!$H$2-1)*11+属性价值透视!$AO21),0)</f>
        <v>62</v>
      </c>
      <c r="BD21" s="13">
        <f>IF(属性价值透视!$AP21&gt;0,INDEX(数据母表!$CY$5:$CY$59,(属性价值透视!$H$2-1)*11+属性价值透视!$AO21),0)</f>
        <v>62</v>
      </c>
      <c r="BE21" s="13">
        <f t="shared" si="17"/>
        <v>310</v>
      </c>
      <c r="BF21" s="13">
        <f t="shared" si="18"/>
        <v>310</v>
      </c>
      <c r="BG21" s="13">
        <f t="shared" si="19"/>
        <v>310</v>
      </c>
      <c r="BH21" s="13">
        <f t="shared" si="20"/>
        <v>4960</v>
      </c>
      <c r="BI21" s="13">
        <f>SUMIFS(数据母表!$DQ$5:$DQ$754,数据母表!$DO$5:$DO$754,"&gt;"&amp;属性价值透视!$B21,数据母表!$DO$5:$DO$754,"&lt;="&amp;属性价值透视!$C21,数据母表!$DP$5:$DP$754,"="&amp;属性价值透视!$H$2)</f>
        <v>271520</v>
      </c>
      <c r="BJ21" s="13">
        <f>ROUND(BI21/BI$3,1)</f>
        <v>271.5</v>
      </c>
      <c r="BK21" s="59">
        <f t="shared" si="21"/>
        <v>18.3</v>
      </c>
      <c r="BL21" s="13">
        <f>SUM(H$6:H21)+SUM(R$6:R21)+SUM(AF$6:AF21)+SUM(AX$6:AX21)+SUM(BH$6:BH21)</f>
        <v>365643</v>
      </c>
      <c r="BM21" s="13">
        <f>SUM(K$6:K21)+SUM(AA$6:AA21)+SUM(AM$6:AM21)+SUM(AZ$6:AZ21)+SUM(BJ$6:BJ21)</f>
        <v>33641.599999999999</v>
      </c>
      <c r="BN21" s="59">
        <f t="shared" si="22"/>
        <v>10.9</v>
      </c>
      <c r="BO21" s="13">
        <f t="shared" si="23"/>
        <v>108955</v>
      </c>
      <c r="BP21" s="13">
        <f t="shared" si="24"/>
        <v>9912.7000000000007</v>
      </c>
      <c r="BQ21" s="59">
        <f t="shared" si="25"/>
        <v>11</v>
      </c>
    </row>
    <row r="22" spans="1:69" ht="16.5" x14ac:dyDescent="0.2">
      <c r="A22" s="34">
        <v>17</v>
      </c>
      <c r="B22" s="13">
        <f>数据母表!BS21</f>
        <v>90</v>
      </c>
      <c r="C22" s="13">
        <f>数据母表!BT21</f>
        <v>95</v>
      </c>
      <c r="D22" s="13">
        <f>数据母表!BW21</f>
        <v>13</v>
      </c>
      <c r="E22" s="13">
        <f>INDEX(数据母表!P$5:P$84,(属性价值透视!$C$2-2)*20+属性价值透视!$D22)*($C22-$B22)</f>
        <v>125</v>
      </c>
      <c r="F22" s="13">
        <f>INDEX(数据母表!Q$5:Q$84,(属性价值透视!$C$2-2)*20+属性价值透视!$D22)*($C22-$B22)</f>
        <v>65</v>
      </c>
      <c r="G22" s="13">
        <f>INDEX(数据母表!R$5:R$84,(属性价值透视!$C$2-2)*20+属性价值透视!$D22)*($C22-$B22)</f>
        <v>1250</v>
      </c>
      <c r="H22" s="13">
        <f t="shared" si="1"/>
        <v>2525</v>
      </c>
      <c r="I22" s="13">
        <f>SUMIFS(数据母表!$CN$5:$CN$604,数据母表!$CL$5:$CL$604,"&lt;"&amp;属性价值透视!C22,数据母表!$CL$5:$CL$604,"&gt;="&amp;属性价值透视!B22,数据母表!$CM$5:$CM$604,"="&amp;属性价值透视!$C$2)</f>
        <v>182250</v>
      </c>
      <c r="J22" s="13">
        <f t="shared" si="2"/>
        <v>72900</v>
      </c>
      <c r="K22" s="13">
        <f t="shared" si="3"/>
        <v>72.900000000000006</v>
      </c>
      <c r="L22" s="59">
        <f t="shared" si="4"/>
        <v>35</v>
      </c>
      <c r="M22" s="13">
        <f>IF(D22&lt;&gt;D21,INDEX(数据母表!$V$5:$V$84,(属性价值透视!$C$2-2)*20+属性价值透视!D22),0)</f>
        <v>0</v>
      </c>
      <c r="N22" s="13">
        <f>IF(D22&lt;&gt;D21,1,0)</f>
        <v>0</v>
      </c>
      <c r="O22" s="13">
        <f>SUMIFS(数据母表!S$5:S$84,数据母表!$K$5:$K$84,"="&amp;属性价值透视!$C$2,数据母表!$L$5:$L$84,"="&amp;属性价值透视!$D22)*$M22</f>
        <v>0</v>
      </c>
      <c r="P22" s="13">
        <f>SUMIFS(数据母表!T$5:T$84,数据母表!$K$5:$K$84,"="&amp;属性价值透视!$C$2,数据母表!$L$5:$L$84,"="&amp;属性价值透视!$D22)*$M22</f>
        <v>0</v>
      </c>
      <c r="Q22" s="13">
        <f>SUMIFS(数据母表!U$5:U$84,数据母表!$K$5:$K$84,"="&amp;属性价值透视!$C$2,数据母表!$L$5:$L$84,"="&amp;属性价值透视!$D22)*$M22</f>
        <v>0</v>
      </c>
      <c r="R22" s="13">
        <f t="shared" si="5"/>
        <v>0</v>
      </c>
      <c r="S22" s="13">
        <f>SUMIFS(数据母表!AZ$5:AZ$212,数据母表!$AW$5:$AW$212,"="&amp;属性价值透视!$C$2,数据母表!$AY$5:$AY$212,"="&amp;属性价值透视!$D22)*IF($M22&gt;0,1,0)</f>
        <v>0</v>
      </c>
      <c r="T22" s="13">
        <f>SUMIFS(数据母表!BA$5:BA$212,数据母表!$AW$5:$AW$212,"="&amp;属性价值透视!$C$2,数据母表!$AY$5:$AY$212,"="&amp;属性价值透视!$D22)*IF($M22&gt;0,1,0)</f>
        <v>0</v>
      </c>
      <c r="U22" s="13">
        <f>SUMIFS(数据母表!BB$5:BB$212,数据母表!$AW$5:$AW$212,"="&amp;属性价值透视!$C$2,数据母表!$AY$5:$AY$212,"="&amp;属性价值透视!$D22)*IF($M22&gt;0,1,0)</f>
        <v>0</v>
      </c>
      <c r="V22" s="13">
        <f>SUMIFS(数据母表!BC$5:BC$212,数据母表!$AW$5:$AW$212,"="&amp;属性价值透视!$C$2,数据母表!$AY$5:$AY$212,"="&amp;属性价值透视!$D22)*IF($M22&gt;0,1,0)</f>
        <v>0</v>
      </c>
      <c r="W22" s="13">
        <f>SUMIFS(数据母表!BD$5:BD$212,数据母表!$AW$5:$AW$212,"="&amp;属性价值透视!$C$2,数据母表!$AY$5:$AY$212,"="&amp;属性价值透视!$D22)*IF($M22&gt;0,1,0)</f>
        <v>0</v>
      </c>
      <c r="X22" s="13">
        <f>SUMIFS(数据母表!BE$5:BE$212,数据母表!$AW$5:$AW$212,"="&amp;属性价值透视!$C$2,数据母表!$AY$5:$AY$212,"="&amp;属性价值透视!$D22)*IF($M22&gt;0,1,0)</f>
        <v>0</v>
      </c>
      <c r="Y22" s="13">
        <f>SUMIFS(数据母表!BF$5:BF$212,数据母表!$AW$5:$AW$212,"="&amp;属性价值透视!$C$2,数据母表!$AY$5:$AY$212,"="&amp;属性价值透视!$D22)*IF($M22&gt;0,1,0)</f>
        <v>0</v>
      </c>
      <c r="Z22" s="13">
        <f t="shared" si="6"/>
        <v>0</v>
      </c>
      <c r="AA22" s="13">
        <f t="shared" si="7"/>
        <v>0</v>
      </c>
      <c r="AB22" s="59">
        <f t="shared" si="8"/>
        <v>0</v>
      </c>
      <c r="AC22" s="13">
        <f>SUMIFS(数据母表!W$5:W$84,数据母表!$K$5:$K$84,"="&amp;属性价值透视!$C$2,数据母表!$L$5:$L$84,"="&amp;属性价值透视!$D22)*$N22</f>
        <v>0</v>
      </c>
      <c r="AD22" s="13">
        <f>SUMIFS(数据母表!X$5:X$84,数据母表!$K$5:$K$84,"="&amp;属性价值透视!$C$2,数据母表!$L$5:$L$84,"="&amp;属性价值透视!$D22)*$N22</f>
        <v>0</v>
      </c>
      <c r="AE22" s="13">
        <f>SUMIFS(数据母表!Y$5:Y$84,数据母表!$K$5:$K$84,"="&amp;属性价值透视!$C$2,数据母表!$L$5:$L$84,"="&amp;属性价值透视!$D22)*$N22</f>
        <v>0</v>
      </c>
      <c r="AF22" s="13">
        <f t="shared" si="9"/>
        <v>0</v>
      </c>
      <c r="AG22" s="13">
        <f>SUMIFS(数据母表!BK$5:BK$84,数据母表!$BI$5:$BI$84,"="&amp;属性价值透视!$C$2,数据母表!$BJ$5:$BJ$84,"="&amp;属性价值透视!$D22)*属性价值透视!$N22</f>
        <v>0</v>
      </c>
      <c r="AH22" s="13">
        <f>SUMIFS(数据母表!BL$5:BL$84,数据母表!$BI$5:$BI$84,"="&amp;属性价值透视!$C$2,数据母表!$BJ$5:$BJ$84,"="&amp;属性价值透视!$D22)*属性价值透视!$N22</f>
        <v>0</v>
      </c>
      <c r="AI22" s="13">
        <f>SUMIFS(数据母表!BM$5:BM$84,数据母表!$BI$5:$BI$84,"="&amp;属性价值透视!$C$2,数据母表!$BJ$5:$BJ$84,"="&amp;属性价值透视!$D22)*属性价值透视!$N22</f>
        <v>0</v>
      </c>
      <c r="AJ22" s="13">
        <f>SUMIFS(数据母表!BN$5:BN$84,数据母表!$BI$5:$BI$84,"="&amp;属性价值透视!$C$2,数据母表!$BJ$5:$BJ$84,"="&amp;属性价值透视!$D22)*属性价值透视!$N22</f>
        <v>0</v>
      </c>
      <c r="AK22" s="13">
        <f>SUMIFS(数据母表!BO$5:BO$84,数据母表!$BI$5:$BI$84,"="&amp;属性价值透视!$C$2,数据母表!$BJ$5:$BJ$84,"="&amp;属性价值透视!$D22)*属性价值透视!$N22</f>
        <v>0</v>
      </c>
      <c r="AL22" s="13">
        <f t="shared" si="10"/>
        <v>0</v>
      </c>
      <c r="AM22" s="13">
        <f t="shared" si="11"/>
        <v>0</v>
      </c>
      <c r="AN22" s="59">
        <f t="shared" si="12"/>
        <v>0</v>
      </c>
      <c r="AO22" s="34">
        <f>数据母表!BX21</f>
        <v>5</v>
      </c>
      <c r="AP22" s="34">
        <f t="shared" si="13"/>
        <v>1</v>
      </c>
      <c r="AQ22" s="34">
        <f t="shared" si="26"/>
        <v>0</v>
      </c>
      <c r="AR22" s="34">
        <f>IF($AQ22&gt;0,INDEX(数据母表!CV$5:CV$59,(属性价值透视!$H$2-1)*11+$AO22),0)</f>
        <v>0</v>
      </c>
      <c r="AS22" s="34">
        <f>IF($AQ22&gt;0,INDEX(数据母表!CW$5:CW$59,(属性价值透视!$H$2-1)*11+$AO22),0)</f>
        <v>0</v>
      </c>
      <c r="AT22" s="34">
        <f>IF($AQ22&gt;0,INDEX(数据母表!CX$5:CX$59,(属性价值透视!$H$2-1)*11+$AO22),0)</f>
        <v>0</v>
      </c>
      <c r="AU22" s="34">
        <f>IF($AQ22&gt;0,INDEX(数据母表!DB$5:DB$59,(属性价值透视!$H$2-1)*11+$AO22),0)</f>
        <v>0</v>
      </c>
      <c r="AV22" s="34">
        <f>IF($AQ22&gt;0,INDEX(数据母表!DC$5:DC$59,(属性价值透视!$H$2-1)*11+$AO22),0)</f>
        <v>0</v>
      </c>
      <c r="AW22" s="34">
        <f>IF($AQ22&gt;0,INDEX(数据母表!DD$5:DD$59,(属性价值透视!$H$2-1)*11+$AO22),0)</f>
        <v>0</v>
      </c>
      <c r="AX22" s="13">
        <f t="shared" si="14"/>
        <v>0</v>
      </c>
      <c r="AY22" s="13">
        <f>IF(属性价值透视!$AQ22&gt;0,INDEX(数据母表!$CU$5:$CU$59,(属性价值透视!$H$2-1)*11+属性价值透视!AO22),0)</f>
        <v>0</v>
      </c>
      <c r="AZ22" s="13">
        <f t="shared" si="15"/>
        <v>0</v>
      </c>
      <c r="BA22" s="59">
        <f t="shared" si="16"/>
        <v>0</v>
      </c>
      <c r="BB22" s="13">
        <f>IF(属性价值透视!$AP22&gt;0,INDEX(数据母表!$CY$5:$CY$59,(属性价值透视!$H$2-1)*11+属性价值透视!$AO22),0)</f>
        <v>62</v>
      </c>
      <c r="BC22" s="13">
        <f>IF(属性价值透视!$AP22&gt;0,INDEX(数据母表!$CY$5:$CY$59,(属性价值透视!$H$2-1)*11+属性价值透视!$AO22),0)</f>
        <v>62</v>
      </c>
      <c r="BD22" s="13">
        <f>IF(属性价值透视!$AP22&gt;0,INDEX(数据母表!$CY$5:$CY$59,(属性价值透视!$H$2-1)*11+属性价值透视!$AO22),0)</f>
        <v>62</v>
      </c>
      <c r="BE22" s="13">
        <f t="shared" si="17"/>
        <v>310</v>
      </c>
      <c r="BF22" s="13">
        <f t="shared" si="18"/>
        <v>310</v>
      </c>
      <c r="BG22" s="13">
        <f t="shared" si="19"/>
        <v>310</v>
      </c>
      <c r="BH22" s="13">
        <f t="shared" si="20"/>
        <v>4960</v>
      </c>
      <c r="BI22" s="13">
        <f>SUMIFS(数据母表!$DQ$5:$DQ$754,数据母表!$DO$5:$DO$754,"&gt;"&amp;属性价值透视!$B22,数据母表!$DO$5:$DO$754,"&lt;="&amp;属性价值透视!$C22,数据母表!$DP$5:$DP$754,"="&amp;属性价值透视!$H$2)</f>
        <v>296760</v>
      </c>
      <c r="BJ22" s="13">
        <f>ROUND(BI22/BI$3,1)</f>
        <v>296.8</v>
      </c>
      <c r="BK22" s="59">
        <f t="shared" si="21"/>
        <v>16.7</v>
      </c>
      <c r="BL22" s="13">
        <f>SUM(H$6:H22)+SUM(R$6:R22)+SUM(AF$6:AF22)+SUM(AX$6:AX22)+SUM(BH$6:BH22)</f>
        <v>373128</v>
      </c>
      <c r="BM22" s="13">
        <f>SUM(K$6:K22)+SUM(AA$6:AA22)+SUM(AM$6:AM22)+SUM(AZ$6:AZ22)+SUM(BJ$6:BJ22)</f>
        <v>34011.299999999996</v>
      </c>
      <c r="BN22" s="59">
        <f t="shared" si="22"/>
        <v>11</v>
      </c>
      <c r="BO22" s="13">
        <f t="shared" si="23"/>
        <v>7485</v>
      </c>
      <c r="BP22" s="13">
        <f t="shared" si="24"/>
        <v>369.70000000000005</v>
      </c>
      <c r="BQ22" s="59">
        <f t="shared" si="25"/>
        <v>20.2</v>
      </c>
    </row>
    <row r="23" spans="1:69" ht="16.5" x14ac:dyDescent="0.2">
      <c r="A23" s="34">
        <v>18</v>
      </c>
      <c r="B23" s="13">
        <f>数据母表!BS22</f>
        <v>95</v>
      </c>
      <c r="C23" s="13">
        <f>数据母表!BT22</f>
        <v>100</v>
      </c>
      <c r="D23" s="13">
        <f>数据母表!BW22</f>
        <v>14</v>
      </c>
      <c r="E23" s="13">
        <f>INDEX(数据母表!P$5:P$84,(属性价值透视!$C$2-2)*20+属性价值透视!$D23)*($C23-$B23)</f>
        <v>125</v>
      </c>
      <c r="F23" s="13">
        <f>INDEX(数据母表!Q$5:Q$84,(属性价值透视!$C$2-2)*20+属性价值透视!$D23)*($C23-$B23)</f>
        <v>65</v>
      </c>
      <c r="G23" s="13">
        <f>INDEX(数据母表!R$5:R$84,(属性价值透视!$C$2-2)*20+属性价值透视!$D23)*($C23-$B23)</f>
        <v>1250</v>
      </c>
      <c r="H23" s="13">
        <f t="shared" si="1"/>
        <v>2525</v>
      </c>
      <c r="I23" s="13">
        <f>SUMIFS(数据母表!$CN$5:$CN$604,数据母表!$CL$5:$CL$604,"&lt;"&amp;属性价值透视!C23,数据母表!$CL$5:$CL$604,"&gt;="&amp;属性价值透视!B23,数据母表!$CM$5:$CM$604,"="&amp;属性价值透视!$C$2)</f>
        <v>202750</v>
      </c>
      <c r="J23" s="13">
        <f t="shared" si="2"/>
        <v>81100</v>
      </c>
      <c r="K23" s="13">
        <f t="shared" si="3"/>
        <v>81.099999999999994</v>
      </c>
      <c r="L23" s="59">
        <f t="shared" si="4"/>
        <v>31</v>
      </c>
      <c r="M23" s="13">
        <f>IF(D23&lt;&gt;D22,INDEX(数据母表!$V$5:$V$84,(属性价值透视!$C$2-2)*20+属性价值透视!D23),0)</f>
        <v>3</v>
      </c>
      <c r="N23" s="13">
        <f>IF(D23&lt;&gt;D22,1,0)</f>
        <v>1</v>
      </c>
      <c r="O23" s="13">
        <f>SUMIFS(数据母表!S$5:S$84,数据母表!$K$5:$K$84,"="&amp;属性价值透视!$C$2,数据母表!$L$5:$L$84,"="&amp;属性价值透视!$D23)*$M23</f>
        <v>900</v>
      </c>
      <c r="P23" s="13">
        <f>SUMIFS(数据母表!T$5:T$84,数据母表!$K$5:$K$84,"="&amp;属性价值透视!$C$2,数据母表!$L$5:$L$84,"="&amp;属性价值透视!$D23)*$M23</f>
        <v>450</v>
      </c>
      <c r="Q23" s="13">
        <f>SUMIFS(数据母表!U$5:U$84,数据母表!$K$5:$K$84,"="&amp;属性价值透视!$C$2,数据母表!$L$5:$L$84,"="&amp;属性价值透视!$D23)*$M23</f>
        <v>9000</v>
      </c>
      <c r="R23" s="13">
        <f t="shared" si="5"/>
        <v>18000</v>
      </c>
      <c r="S23" s="13">
        <f>SUMIFS(数据母表!AZ$5:AZ$212,数据母表!$AW$5:$AW$212,"="&amp;属性价值透视!$C$2,数据母表!$AY$5:$AY$212,"="&amp;属性价值透视!$D23)*IF($M23&gt;0,1,0)</f>
        <v>0</v>
      </c>
      <c r="T23" s="13">
        <f>SUMIFS(数据母表!BA$5:BA$212,数据母表!$AW$5:$AW$212,"="&amp;属性价值透视!$C$2,数据母表!$AY$5:$AY$212,"="&amp;属性价值透视!$D23)*IF($M23&gt;0,1,0)</f>
        <v>0</v>
      </c>
      <c r="U23" s="13">
        <f>SUMIFS(数据母表!BB$5:BB$212,数据母表!$AW$5:$AW$212,"="&amp;属性价值透视!$C$2,数据母表!$AY$5:$AY$212,"="&amp;属性价值透视!$D23)*IF($M23&gt;0,1,0)</f>
        <v>0</v>
      </c>
      <c r="V23" s="13">
        <f>SUMIFS(数据母表!BC$5:BC$212,数据母表!$AW$5:$AW$212,"="&amp;属性价值透视!$C$2,数据母表!$AY$5:$AY$212,"="&amp;属性价值透视!$D23)*IF($M23&gt;0,1,0)</f>
        <v>75</v>
      </c>
      <c r="W23" s="13">
        <f>SUMIFS(数据母表!BD$5:BD$212,数据母表!$AW$5:$AW$212,"="&amp;属性价值透视!$C$2,数据母表!$AY$5:$AY$212,"="&amp;属性价值透视!$D23)*IF($M23&gt;0,1,0)</f>
        <v>0</v>
      </c>
      <c r="X23" s="13">
        <f>SUMIFS(数据母表!BE$5:BE$212,数据母表!$AW$5:$AW$212,"="&amp;属性价值透视!$C$2,数据母表!$AY$5:$AY$212,"="&amp;属性价值透视!$D23)*IF($M23&gt;0,1,0)</f>
        <v>4</v>
      </c>
      <c r="Y23" s="13">
        <f>SUMIFS(数据母表!BF$5:BF$212,数据母表!$AW$5:$AW$212,"="&amp;属性价值透视!$C$2,数据母表!$AY$5:$AY$212,"="&amp;属性价值透视!$D23)*IF($M23&gt;0,1,0)</f>
        <v>33300</v>
      </c>
      <c r="Z23" s="13">
        <f t="shared" si="6"/>
        <v>1020800</v>
      </c>
      <c r="AA23" s="13">
        <f t="shared" si="7"/>
        <v>1020.8</v>
      </c>
      <c r="AB23" s="59">
        <f t="shared" si="8"/>
        <v>18</v>
      </c>
      <c r="AC23" s="13">
        <f>SUMIFS(数据母表!W$5:W$84,数据母表!$K$5:$K$84,"="&amp;属性价值透视!$C$2,数据母表!$L$5:$L$84,"="&amp;属性价值透视!$D23)*$N23</f>
        <v>450</v>
      </c>
      <c r="AD23" s="13">
        <f>SUMIFS(数据母表!X$5:X$84,数据母表!$K$5:$K$84,"="&amp;属性价值透视!$C$2,数据母表!$L$5:$L$84,"="&amp;属性价值透视!$D23)*$N23</f>
        <v>225</v>
      </c>
      <c r="AE23" s="13">
        <f>SUMIFS(数据母表!Y$5:Y$84,数据母表!$K$5:$K$84,"="&amp;属性价值透视!$C$2,数据母表!$L$5:$L$84,"="&amp;属性价值透视!$D23)*$N23</f>
        <v>4500</v>
      </c>
      <c r="AF23" s="13">
        <f t="shared" si="9"/>
        <v>9000</v>
      </c>
      <c r="AG23" s="13">
        <f>SUMIFS(数据母表!BK$5:BK$84,数据母表!$BI$5:$BI$84,"="&amp;属性价值透视!$C$2,数据母表!$BJ$5:$BJ$84,"="&amp;属性价值透视!$D23)*属性价值透视!$N23</f>
        <v>0</v>
      </c>
      <c r="AH23" s="13">
        <f>SUMIFS(数据母表!BL$5:BL$84,数据母表!$BI$5:$BI$84,"="&amp;属性价值透视!$C$2,数据母表!$BJ$5:$BJ$84,"="&amp;属性价值透视!$D23)*属性价值透视!$N23</f>
        <v>0</v>
      </c>
      <c r="AI23" s="13">
        <f>SUMIFS(数据母表!BM$5:BM$84,数据母表!$BI$5:$BI$84,"="&amp;属性价值透视!$C$2,数据母表!$BJ$5:$BJ$84,"="&amp;属性价值透视!$D23)*属性价值透视!$N23</f>
        <v>53</v>
      </c>
      <c r="AJ23" s="13">
        <f>SUMIFS(数据母表!BN$5:BN$84,数据母表!$BI$5:$BI$84,"="&amp;属性价值透视!$C$2,数据母表!$BJ$5:$BJ$84,"="&amp;属性价值透视!$D23)*属性价值透视!$N23</f>
        <v>0</v>
      </c>
      <c r="AK23" s="13">
        <f>SUMIFS(数据母表!BO$5:BO$84,数据母表!$BI$5:$BI$84,"="&amp;属性价值透视!$C$2,数据母表!$BJ$5:$BJ$84,"="&amp;属性价值透视!$D23)*属性价值透视!$N23</f>
        <v>33500</v>
      </c>
      <c r="AL23" s="13">
        <f t="shared" si="10"/>
        <v>1888500</v>
      </c>
      <c r="AM23" s="13">
        <f t="shared" si="11"/>
        <v>1888.5</v>
      </c>
      <c r="AN23" s="59">
        <f t="shared" si="12"/>
        <v>4.7656870532168387</v>
      </c>
      <c r="AO23" s="34">
        <f>数据母表!BX22</f>
        <v>6</v>
      </c>
      <c r="AP23" s="34">
        <f t="shared" si="13"/>
        <v>1</v>
      </c>
      <c r="AQ23" s="34">
        <f t="shared" si="26"/>
        <v>1</v>
      </c>
      <c r="AR23" s="34">
        <f>IF($AQ23&gt;0,INDEX(数据母表!CV$5:CV$59,(属性价值透视!$H$2-1)*11+$AO23),0)</f>
        <v>1485</v>
      </c>
      <c r="AS23" s="34">
        <f>IF($AQ23&gt;0,INDEX(数据母表!CW$5:CW$59,(属性价值透视!$H$2-1)*11+$AO23),0)</f>
        <v>750</v>
      </c>
      <c r="AT23" s="34">
        <f>IF($AQ23&gt;0,INDEX(数据母表!CX$5:CX$59,(属性价值透视!$H$2-1)*11+$AO23),0)</f>
        <v>13000</v>
      </c>
      <c r="AU23" s="34">
        <f>IF($AQ23&gt;0,INDEX(数据母表!DB$5:DB$59,(属性价值透视!$H$2-1)*11+$AO23),0)</f>
        <v>4400</v>
      </c>
      <c r="AV23" s="34">
        <f>IF($AQ23&gt;0,INDEX(数据母表!DC$5:DC$59,(属性价值透视!$H$2-1)*11+$AO23),0)</f>
        <v>2300</v>
      </c>
      <c r="AW23" s="34">
        <f>IF($AQ23&gt;0,INDEX(数据母表!DD$5:DD$59,(属性价值透视!$H$2-1)*11+$AO23),0)</f>
        <v>44000</v>
      </c>
      <c r="AX23" s="13">
        <f t="shared" si="14"/>
        <v>116925</v>
      </c>
      <c r="AY23" s="13">
        <f>IF(属性价值透视!$AQ23&gt;0,INDEX(数据母表!$CU$5:$CU$59,(属性价值透视!$H$2-1)*11+属性价值透视!AO23),0)</f>
        <v>10000</v>
      </c>
      <c r="AZ23" s="13">
        <f t="shared" si="15"/>
        <v>10000</v>
      </c>
      <c r="BA23" s="59">
        <f t="shared" si="16"/>
        <v>11.7</v>
      </c>
      <c r="BB23" s="13">
        <f>IF(属性价值透视!$AP23&gt;0,INDEX(数据母表!$CY$5:$CY$59,(属性价值透视!$H$2-1)*11+属性价值透视!$AO23),0)</f>
        <v>83</v>
      </c>
      <c r="BC23" s="13">
        <f>IF(属性价值透视!$AP23&gt;0,INDEX(数据母表!$CY$5:$CY$59,(属性价值透视!$H$2-1)*11+属性价值透视!$AO23),0)</f>
        <v>83</v>
      </c>
      <c r="BD23" s="13">
        <f>IF(属性价值透视!$AP23&gt;0,INDEX(数据母表!$CY$5:$CY$59,(属性价值透视!$H$2-1)*11+属性价值透视!$AO23),0)</f>
        <v>83</v>
      </c>
      <c r="BE23" s="13">
        <f t="shared" si="17"/>
        <v>415</v>
      </c>
      <c r="BF23" s="13">
        <f t="shared" si="18"/>
        <v>415</v>
      </c>
      <c r="BG23" s="13">
        <f t="shared" si="19"/>
        <v>415</v>
      </c>
      <c r="BH23" s="13">
        <f t="shared" si="20"/>
        <v>6640</v>
      </c>
      <c r="BI23" s="13">
        <f>SUMIFS(数据母表!$DQ$5:$DQ$754,数据母表!$DO$5:$DO$754,"&gt;"&amp;属性价值透视!$B23,数据母表!$DO$5:$DO$754,"&lt;="&amp;属性价值透视!$C23,数据母表!$DP$5:$DP$754,"="&amp;属性价值透视!$H$2)</f>
        <v>358160</v>
      </c>
      <c r="BJ23" s="13">
        <f>ROUND(BI23/BI$3,1)</f>
        <v>358.2</v>
      </c>
      <c r="BK23" s="59">
        <f t="shared" si="21"/>
        <v>18.5</v>
      </c>
      <c r="BL23" s="13">
        <f>SUM(H$6:H23)+SUM(R$6:R23)+SUM(AF$6:AF23)+SUM(AX$6:AX23)+SUM(BH$6:BH23)</f>
        <v>526218</v>
      </c>
      <c r="BM23" s="13">
        <f>SUM(K$6:K23)+SUM(AA$6:AA23)+SUM(AM$6:AM23)+SUM(AZ$6:AZ23)+SUM(BJ$6:BJ23)</f>
        <v>47359.9</v>
      </c>
      <c r="BN23" s="59">
        <f t="shared" si="22"/>
        <v>11.1</v>
      </c>
      <c r="BO23" s="13">
        <f t="shared" si="23"/>
        <v>153090</v>
      </c>
      <c r="BP23" s="13">
        <f t="shared" si="24"/>
        <v>13348.6</v>
      </c>
      <c r="BQ23" s="59">
        <f t="shared" si="25"/>
        <v>11.5</v>
      </c>
    </row>
    <row r="24" spans="1:69" ht="16.5" x14ac:dyDescent="0.2">
      <c r="A24" s="34">
        <v>19</v>
      </c>
      <c r="B24" s="13">
        <f>数据母表!BS23</f>
        <v>100</v>
      </c>
      <c r="C24" s="13">
        <f>数据母表!BT23</f>
        <v>105</v>
      </c>
      <c r="D24" s="13">
        <f>数据母表!BW23</f>
        <v>15</v>
      </c>
      <c r="E24" s="13">
        <f>INDEX(数据母表!P$5:P$84,(属性价值透视!$C$2-2)*20+属性价值透视!$D24)*($C24-$B24)</f>
        <v>125</v>
      </c>
      <c r="F24" s="13">
        <f>INDEX(数据母表!Q$5:Q$84,(属性价值透视!$C$2-2)*20+属性价值透视!$D24)*($C24-$B24)</f>
        <v>65</v>
      </c>
      <c r="G24" s="13">
        <f>INDEX(数据母表!R$5:R$84,(属性价值透视!$C$2-2)*20+属性价值透视!$D24)*($C24-$B24)</f>
        <v>1250</v>
      </c>
      <c r="H24" s="13">
        <f t="shared" si="1"/>
        <v>2525</v>
      </c>
      <c r="I24" s="13">
        <f>SUMIFS(数据母表!$CN$5:$CN$604,数据母表!$CL$5:$CL$604,"&lt;"&amp;属性价值透视!C24,数据母表!$CL$5:$CL$604,"&gt;="&amp;属性价值透视!B24,数据母表!$CM$5:$CM$604,"="&amp;属性价值透视!$C$2)</f>
        <v>226000</v>
      </c>
      <c r="J24" s="13">
        <f t="shared" si="2"/>
        <v>90400</v>
      </c>
      <c r="K24" s="13">
        <f t="shared" si="3"/>
        <v>90.4</v>
      </c>
      <c r="L24" s="59">
        <f t="shared" si="4"/>
        <v>28</v>
      </c>
      <c r="M24" s="13">
        <f>IF(D24&lt;&gt;D23,INDEX(数据母表!$V$5:$V$84,(属性价值透视!$C$2-2)*20+属性价值透视!D24),0)</f>
        <v>3</v>
      </c>
      <c r="N24" s="13">
        <f>IF(D24&lt;&gt;D23,1,0)</f>
        <v>1</v>
      </c>
      <c r="O24" s="13">
        <f>SUMIFS(数据母表!S$5:S$84,数据母表!$K$5:$K$84,"="&amp;属性价值透视!$C$2,数据母表!$L$5:$L$84,"="&amp;属性价值透视!$D24)*$M24</f>
        <v>1200</v>
      </c>
      <c r="P24" s="13">
        <f>SUMIFS(数据母表!T$5:T$84,数据母表!$K$5:$K$84,"="&amp;属性价值透视!$C$2,数据母表!$L$5:$L$84,"="&amp;属性价值透视!$D24)*$M24</f>
        <v>600</v>
      </c>
      <c r="Q24" s="13">
        <f>SUMIFS(数据母表!U$5:U$84,数据母表!$K$5:$K$84,"="&amp;属性价值透视!$C$2,数据母表!$L$5:$L$84,"="&amp;属性价值透视!$D24)*$M24</f>
        <v>12000</v>
      </c>
      <c r="R24" s="13">
        <f t="shared" si="5"/>
        <v>24000</v>
      </c>
      <c r="S24" s="13">
        <f>SUMIFS(数据母表!AZ$5:AZ$212,数据母表!$AW$5:$AW$212,"="&amp;属性价值透视!$C$2,数据母表!$AY$5:$AY$212,"="&amp;属性价值透视!$D24)*IF($M24&gt;0,1,0)</f>
        <v>0</v>
      </c>
      <c r="T24" s="13">
        <f>SUMIFS(数据母表!BA$5:BA$212,数据母表!$AW$5:$AW$212,"="&amp;属性价值透视!$C$2,数据母表!$AY$5:$AY$212,"="&amp;属性价值透视!$D24)*IF($M24&gt;0,1,0)</f>
        <v>0</v>
      </c>
      <c r="U24" s="13">
        <f>SUMIFS(数据母表!BB$5:BB$212,数据母表!$AW$5:$AW$212,"="&amp;属性价值透视!$C$2,数据母表!$AY$5:$AY$212,"="&amp;属性价值透视!$D24)*IF($M24&gt;0,1,0)</f>
        <v>0</v>
      </c>
      <c r="V24" s="13">
        <f>SUMIFS(数据母表!BC$5:BC$212,数据母表!$AW$5:$AW$212,"="&amp;属性价值透视!$C$2,数据母表!$AY$5:$AY$212,"="&amp;属性价值透视!$D24)*IF($M24&gt;0,1,0)</f>
        <v>90</v>
      </c>
      <c r="W24" s="13">
        <f>SUMIFS(数据母表!BD$5:BD$212,数据母表!$AW$5:$AW$212,"="&amp;属性价值透视!$C$2,数据母表!$AY$5:$AY$212,"="&amp;属性价值透视!$D24)*IF($M24&gt;0,1,0)</f>
        <v>0</v>
      </c>
      <c r="X24" s="13">
        <f>SUMIFS(数据母表!BE$5:BE$212,数据母表!$AW$5:$AW$212,"="&amp;属性价值透视!$C$2,数据母表!$AY$5:$AY$212,"="&amp;属性价值透视!$D24)*IF($M24&gt;0,1,0)</f>
        <v>6</v>
      </c>
      <c r="Y24" s="13">
        <f>SUMIFS(数据母表!BF$5:BF$212,数据母表!$AW$5:$AW$212,"="&amp;属性价值透视!$C$2,数据母表!$AY$5:$AY$212,"="&amp;属性价值透视!$D24)*IF($M24&gt;0,1,0)</f>
        <v>43300</v>
      </c>
      <c r="Z24" s="13">
        <f t="shared" si="6"/>
        <v>1468300</v>
      </c>
      <c r="AA24" s="13">
        <f t="shared" si="7"/>
        <v>1468.3</v>
      </c>
      <c r="AB24" s="59">
        <f t="shared" si="8"/>
        <v>16</v>
      </c>
      <c r="AC24" s="13">
        <f>SUMIFS(数据母表!W$5:W$84,数据母表!$K$5:$K$84,"="&amp;属性价值透视!$C$2,数据母表!$L$5:$L$84,"="&amp;属性价值透视!$D24)*$N24</f>
        <v>750</v>
      </c>
      <c r="AD24" s="13">
        <f>SUMIFS(数据母表!X$5:X$84,数据母表!$K$5:$K$84,"="&amp;属性价值透视!$C$2,数据母表!$L$5:$L$84,"="&amp;属性价值透视!$D24)*$N24</f>
        <v>375</v>
      </c>
      <c r="AE24" s="13">
        <f>SUMIFS(数据母表!Y$5:Y$84,数据母表!$K$5:$K$84,"="&amp;属性价值透视!$C$2,数据母表!$L$5:$L$84,"="&amp;属性价值透视!$D24)*$N24</f>
        <v>7500</v>
      </c>
      <c r="AF24" s="13">
        <f t="shared" si="9"/>
        <v>15000</v>
      </c>
      <c r="AG24" s="13">
        <f>SUMIFS(数据母表!BK$5:BK$84,数据母表!$BI$5:$BI$84,"="&amp;属性价值透视!$C$2,数据母表!$BJ$5:$BJ$84,"="&amp;属性价值透视!$D24)*属性价值透视!$N24</f>
        <v>0</v>
      </c>
      <c r="AH24" s="13">
        <f>SUMIFS(数据母表!BL$5:BL$84,数据母表!$BI$5:$BI$84,"="&amp;属性价值透视!$C$2,数据母表!$BJ$5:$BJ$84,"="&amp;属性价值透视!$D24)*属性价值透视!$N24</f>
        <v>0</v>
      </c>
      <c r="AI24" s="13">
        <f>SUMIFS(数据母表!BM$5:BM$84,数据母表!$BI$5:$BI$84,"="&amp;属性价值透视!$C$2,数据母表!$BJ$5:$BJ$84,"="&amp;属性价值透视!$D24)*属性价值透视!$N24</f>
        <v>71</v>
      </c>
      <c r="AJ24" s="13">
        <f>SUMIFS(数据母表!BN$5:BN$84,数据母表!$BI$5:$BI$84,"="&amp;属性价值透视!$C$2,数据母表!$BJ$5:$BJ$84,"="&amp;属性价值透视!$D24)*属性价值透视!$N24</f>
        <v>0</v>
      </c>
      <c r="AK24" s="13">
        <f>SUMIFS(数据母表!BO$5:BO$84,数据母表!$BI$5:$BI$84,"="&amp;属性价值透视!$C$2,数据母表!$BJ$5:$BJ$84,"="&amp;属性价值透视!$D24)*属性价值透视!$N24</f>
        <v>44500</v>
      </c>
      <c r="AL24" s="13">
        <f t="shared" si="10"/>
        <v>2529500</v>
      </c>
      <c r="AM24" s="13">
        <f t="shared" si="11"/>
        <v>2529.5</v>
      </c>
      <c r="AN24" s="59">
        <f t="shared" si="12"/>
        <v>5.9300256967780189</v>
      </c>
      <c r="AO24" s="34">
        <f>数据母表!BX23</f>
        <v>6</v>
      </c>
      <c r="AP24" s="34">
        <f t="shared" si="13"/>
        <v>1</v>
      </c>
      <c r="AQ24" s="34">
        <f t="shared" si="26"/>
        <v>0</v>
      </c>
      <c r="AR24" s="34">
        <f>IF($AQ24&gt;0,INDEX(数据母表!CV$5:CV$59,(属性价值透视!$H$2-1)*11+$AO24),0)</f>
        <v>0</v>
      </c>
      <c r="AS24" s="34">
        <f>IF($AQ24&gt;0,INDEX(数据母表!CW$5:CW$59,(属性价值透视!$H$2-1)*11+$AO24),0)</f>
        <v>0</v>
      </c>
      <c r="AT24" s="34">
        <f>IF($AQ24&gt;0,INDEX(数据母表!CX$5:CX$59,(属性价值透视!$H$2-1)*11+$AO24),0)</f>
        <v>0</v>
      </c>
      <c r="AU24" s="34">
        <f>IF($AQ24&gt;0,INDEX(数据母表!DB$5:DB$59,(属性价值透视!$H$2-1)*11+$AO24),0)</f>
        <v>0</v>
      </c>
      <c r="AV24" s="34">
        <f>IF($AQ24&gt;0,INDEX(数据母表!DC$5:DC$59,(属性价值透视!$H$2-1)*11+$AO24),0)</f>
        <v>0</v>
      </c>
      <c r="AW24" s="34">
        <f>IF($AQ24&gt;0,INDEX(数据母表!DD$5:DD$59,(属性价值透视!$H$2-1)*11+$AO24),0)</f>
        <v>0</v>
      </c>
      <c r="AX24" s="13">
        <f t="shared" si="14"/>
        <v>0</v>
      </c>
      <c r="AY24" s="13">
        <f>IF(属性价值透视!$AQ24&gt;0,INDEX(数据母表!$CU$5:$CU$59,(属性价值透视!$H$2-1)*11+属性价值透视!AO24),0)</f>
        <v>0</v>
      </c>
      <c r="AZ24" s="13">
        <f t="shared" si="15"/>
        <v>0</v>
      </c>
      <c r="BA24" s="59">
        <f t="shared" si="16"/>
        <v>0</v>
      </c>
      <c r="BB24" s="13">
        <f>IF(属性价值透视!$AP24&gt;0,INDEX(数据母表!$CY$5:$CY$59,(属性价值透视!$H$2-1)*11+属性价值透视!$AO24),0)</f>
        <v>83</v>
      </c>
      <c r="BC24" s="13">
        <f>IF(属性价值透视!$AP24&gt;0,INDEX(数据母表!$CY$5:$CY$59,(属性价值透视!$H$2-1)*11+属性价值透视!$AO24),0)</f>
        <v>83</v>
      </c>
      <c r="BD24" s="13">
        <f>IF(属性价值透视!$AP24&gt;0,INDEX(数据母表!$CY$5:$CY$59,(属性价值透视!$H$2-1)*11+属性价值透视!$AO24),0)</f>
        <v>83</v>
      </c>
      <c r="BE24" s="13">
        <f t="shared" si="17"/>
        <v>415</v>
      </c>
      <c r="BF24" s="13">
        <f t="shared" si="18"/>
        <v>415</v>
      </c>
      <c r="BG24" s="13">
        <f t="shared" si="19"/>
        <v>415</v>
      </c>
      <c r="BH24" s="13">
        <f t="shared" si="20"/>
        <v>6640</v>
      </c>
      <c r="BI24" s="13">
        <f>SUMIFS(数据母表!$DQ$5:$DQ$754,数据母表!$DO$5:$DO$754,"&gt;"&amp;属性价值透视!$B24,数据母表!$DO$5:$DO$754,"&lt;="&amp;属性价值透视!$C24,数据母表!$DP$5:$DP$754,"="&amp;属性价值透视!$H$2)</f>
        <v>419560</v>
      </c>
      <c r="BJ24" s="13">
        <f>ROUND(BI24/BI$3,1)</f>
        <v>419.6</v>
      </c>
      <c r="BK24" s="59">
        <f t="shared" si="21"/>
        <v>15.8</v>
      </c>
      <c r="BL24" s="13">
        <f>SUM(H$6:H24)+SUM(R$6:R24)+SUM(AF$6:AF24)+SUM(AX$6:AX24)+SUM(BH$6:BH24)</f>
        <v>574383</v>
      </c>
      <c r="BM24" s="13">
        <f>SUM(K$6:K24)+SUM(AA$6:AA24)+SUM(AM$6:AM24)+SUM(AZ$6:AZ24)+SUM(BJ$6:BJ24)</f>
        <v>51867.7</v>
      </c>
      <c r="BN24" s="59">
        <f t="shared" si="22"/>
        <v>11.1</v>
      </c>
      <c r="BO24" s="13">
        <f t="shared" si="23"/>
        <v>48165</v>
      </c>
      <c r="BP24" s="13">
        <f t="shared" si="24"/>
        <v>4507.8</v>
      </c>
      <c r="BQ24" s="59">
        <f t="shared" si="25"/>
        <v>10.7</v>
      </c>
    </row>
    <row r="25" spans="1:69" ht="16.5" x14ac:dyDescent="0.2">
      <c r="A25" s="34">
        <v>20</v>
      </c>
      <c r="B25" s="13">
        <f>数据母表!BS24</f>
        <v>105</v>
      </c>
      <c r="C25" s="13">
        <f>数据母表!BT24</f>
        <v>110</v>
      </c>
      <c r="D25" s="13">
        <f>数据母表!BW24</f>
        <v>15</v>
      </c>
      <c r="E25" s="13">
        <f>INDEX(数据母表!P$5:P$84,(属性价值透视!$C$2-2)*20+属性价值透视!$D25)*($C25-$B25)</f>
        <v>125</v>
      </c>
      <c r="F25" s="13">
        <f>INDEX(数据母表!Q$5:Q$84,(属性价值透视!$C$2-2)*20+属性价值透视!$D25)*($C25-$B25)</f>
        <v>65</v>
      </c>
      <c r="G25" s="13">
        <f>INDEX(数据母表!R$5:R$84,(属性价值透视!$C$2-2)*20+属性价值透视!$D25)*($C25-$B25)</f>
        <v>1250</v>
      </c>
      <c r="H25" s="13">
        <f t="shared" si="1"/>
        <v>2525</v>
      </c>
      <c r="I25" s="13">
        <f>SUMIFS(数据母表!$CN$5:$CN$604,数据母表!$CL$5:$CL$604,"&lt;"&amp;属性价值透视!C25,数据母表!$CL$5:$CL$604,"&gt;="&amp;属性价值透视!B25,数据母表!$CM$5:$CM$604,"="&amp;属性价值透视!$C$2)</f>
        <v>244450</v>
      </c>
      <c r="J25" s="13">
        <f t="shared" si="2"/>
        <v>97780</v>
      </c>
      <c r="K25" s="13">
        <f t="shared" si="3"/>
        <v>97.8</v>
      </c>
      <c r="L25" s="59">
        <f t="shared" si="4"/>
        <v>26</v>
      </c>
      <c r="M25" s="13">
        <f>IF(D25&lt;&gt;D24,INDEX(数据母表!$V$5:$V$84,(属性价值透视!$C$2-2)*20+属性价值透视!D25),0)</f>
        <v>0</v>
      </c>
      <c r="N25" s="13">
        <f>IF(D25&lt;&gt;D24,1,0)</f>
        <v>0</v>
      </c>
      <c r="O25" s="13">
        <f>SUMIFS(数据母表!S$5:S$84,数据母表!$K$5:$K$84,"="&amp;属性价值透视!$C$2,数据母表!$L$5:$L$84,"="&amp;属性价值透视!$D25)*$M25</f>
        <v>0</v>
      </c>
      <c r="P25" s="13">
        <f>SUMIFS(数据母表!T$5:T$84,数据母表!$K$5:$K$84,"="&amp;属性价值透视!$C$2,数据母表!$L$5:$L$84,"="&amp;属性价值透视!$D25)*$M25</f>
        <v>0</v>
      </c>
      <c r="Q25" s="13">
        <f>SUMIFS(数据母表!U$5:U$84,数据母表!$K$5:$K$84,"="&amp;属性价值透视!$C$2,数据母表!$L$5:$L$84,"="&amp;属性价值透视!$D25)*$M25</f>
        <v>0</v>
      </c>
      <c r="R25" s="13">
        <f t="shared" si="5"/>
        <v>0</v>
      </c>
      <c r="S25" s="13">
        <f>SUMIFS(数据母表!AZ$5:AZ$212,数据母表!$AW$5:$AW$212,"="&amp;属性价值透视!$C$2,数据母表!$AY$5:$AY$212,"="&amp;属性价值透视!$D25)*IF($M25&gt;0,1,0)</f>
        <v>0</v>
      </c>
      <c r="T25" s="13">
        <f>SUMIFS(数据母表!BA$5:BA$212,数据母表!$AW$5:$AW$212,"="&amp;属性价值透视!$C$2,数据母表!$AY$5:$AY$212,"="&amp;属性价值透视!$D25)*IF($M25&gt;0,1,0)</f>
        <v>0</v>
      </c>
      <c r="U25" s="13">
        <f>SUMIFS(数据母表!BB$5:BB$212,数据母表!$AW$5:$AW$212,"="&amp;属性价值透视!$C$2,数据母表!$AY$5:$AY$212,"="&amp;属性价值透视!$D25)*IF($M25&gt;0,1,0)</f>
        <v>0</v>
      </c>
      <c r="V25" s="13">
        <f>SUMIFS(数据母表!BC$5:BC$212,数据母表!$AW$5:$AW$212,"="&amp;属性价值透视!$C$2,数据母表!$AY$5:$AY$212,"="&amp;属性价值透视!$D25)*IF($M25&gt;0,1,0)</f>
        <v>0</v>
      </c>
      <c r="W25" s="13">
        <f>SUMIFS(数据母表!BD$5:BD$212,数据母表!$AW$5:$AW$212,"="&amp;属性价值透视!$C$2,数据母表!$AY$5:$AY$212,"="&amp;属性价值透视!$D25)*IF($M25&gt;0,1,0)</f>
        <v>0</v>
      </c>
      <c r="X25" s="13">
        <f>SUMIFS(数据母表!BE$5:BE$212,数据母表!$AW$5:$AW$212,"="&amp;属性价值透视!$C$2,数据母表!$AY$5:$AY$212,"="&amp;属性价值透视!$D25)*IF($M25&gt;0,1,0)</f>
        <v>0</v>
      </c>
      <c r="Y25" s="13">
        <f>SUMIFS(数据母表!BF$5:BF$212,数据母表!$AW$5:$AW$212,"="&amp;属性价值透视!$C$2,数据母表!$AY$5:$AY$212,"="&amp;属性价值透视!$D25)*IF($M25&gt;0,1,0)</f>
        <v>0</v>
      </c>
      <c r="Z25" s="13">
        <f t="shared" si="6"/>
        <v>0</v>
      </c>
      <c r="AA25" s="13">
        <f t="shared" si="7"/>
        <v>0</v>
      </c>
      <c r="AB25" s="59">
        <f t="shared" si="8"/>
        <v>0</v>
      </c>
      <c r="AC25" s="13">
        <f>SUMIFS(数据母表!W$5:W$84,数据母表!$K$5:$K$84,"="&amp;属性价值透视!$C$2,数据母表!$L$5:$L$84,"="&amp;属性价值透视!$D25)*$N25</f>
        <v>0</v>
      </c>
      <c r="AD25" s="13">
        <f>SUMIFS(数据母表!X$5:X$84,数据母表!$K$5:$K$84,"="&amp;属性价值透视!$C$2,数据母表!$L$5:$L$84,"="&amp;属性价值透视!$D25)*$N25</f>
        <v>0</v>
      </c>
      <c r="AE25" s="13">
        <f>SUMIFS(数据母表!Y$5:Y$84,数据母表!$K$5:$K$84,"="&amp;属性价值透视!$C$2,数据母表!$L$5:$L$84,"="&amp;属性价值透视!$D25)*$N25</f>
        <v>0</v>
      </c>
      <c r="AF25" s="13">
        <f t="shared" si="9"/>
        <v>0</v>
      </c>
      <c r="AG25" s="13">
        <f>SUMIFS(数据母表!BK$5:BK$84,数据母表!$BI$5:$BI$84,"="&amp;属性价值透视!$C$2,数据母表!$BJ$5:$BJ$84,"="&amp;属性价值透视!$D25)*属性价值透视!$N25</f>
        <v>0</v>
      </c>
      <c r="AH25" s="13">
        <f>SUMIFS(数据母表!BL$5:BL$84,数据母表!$BI$5:$BI$84,"="&amp;属性价值透视!$C$2,数据母表!$BJ$5:$BJ$84,"="&amp;属性价值透视!$D25)*属性价值透视!$N25</f>
        <v>0</v>
      </c>
      <c r="AI25" s="13">
        <f>SUMIFS(数据母表!BM$5:BM$84,数据母表!$BI$5:$BI$84,"="&amp;属性价值透视!$C$2,数据母表!$BJ$5:$BJ$84,"="&amp;属性价值透视!$D25)*属性价值透视!$N25</f>
        <v>0</v>
      </c>
      <c r="AJ25" s="13">
        <f>SUMIFS(数据母表!BN$5:BN$84,数据母表!$BI$5:$BI$84,"="&amp;属性价值透视!$C$2,数据母表!$BJ$5:$BJ$84,"="&amp;属性价值透视!$D25)*属性价值透视!$N25</f>
        <v>0</v>
      </c>
      <c r="AK25" s="13">
        <f>SUMIFS(数据母表!BO$5:BO$84,数据母表!$BI$5:$BI$84,"="&amp;属性价值透视!$C$2,数据母表!$BJ$5:$BJ$84,"="&amp;属性价值透视!$D25)*属性价值透视!$N25</f>
        <v>0</v>
      </c>
      <c r="AL25" s="13">
        <f t="shared" si="10"/>
        <v>0</v>
      </c>
      <c r="AM25" s="13">
        <f t="shared" si="11"/>
        <v>0</v>
      </c>
      <c r="AN25" s="59">
        <f t="shared" si="12"/>
        <v>0</v>
      </c>
      <c r="AO25" s="34">
        <f>数据母表!BX24</f>
        <v>7</v>
      </c>
      <c r="AP25" s="34">
        <f t="shared" si="13"/>
        <v>1</v>
      </c>
      <c r="AQ25" s="34">
        <f t="shared" si="26"/>
        <v>1</v>
      </c>
      <c r="AR25" s="34">
        <f>IF($AQ25&gt;0,INDEX(数据母表!CV$5:CV$59,(属性价值透视!$H$2-1)*11+$AO25),0)</f>
        <v>1855</v>
      </c>
      <c r="AS25" s="34">
        <f>IF($AQ25&gt;0,INDEX(数据母表!CW$5:CW$59,(属性价值透视!$H$2-1)*11+$AO25),0)</f>
        <v>930</v>
      </c>
      <c r="AT25" s="34">
        <f>IF($AQ25&gt;0,INDEX(数据母表!CX$5:CX$59,(属性价值透视!$H$2-1)*11+$AO25),0)</f>
        <v>16680</v>
      </c>
      <c r="AU25" s="34">
        <f>IF($AQ25&gt;0,INDEX(数据母表!DB$5:DB$59,(属性价值透视!$H$2-1)*11+$AO25),0)</f>
        <v>4400</v>
      </c>
      <c r="AV25" s="34">
        <f>IF($AQ25&gt;0,INDEX(数据母表!DC$5:DC$59,(属性价值透视!$H$2-1)*11+$AO25),0)</f>
        <v>2200</v>
      </c>
      <c r="AW25" s="34">
        <f>IF($AQ25&gt;0,INDEX(数据母表!DD$5:DD$59,(属性价值透视!$H$2-1)*11+$AO25),0)</f>
        <v>44000</v>
      </c>
      <c r="AX25" s="13">
        <f t="shared" si="14"/>
        <v>123255</v>
      </c>
      <c r="AY25" s="13">
        <f>IF(属性价值透视!$AQ25&gt;0,INDEX(数据母表!$CU$5:$CU$59,(属性价值透视!$H$2-1)*11+属性价值透视!AO25),0)</f>
        <v>12000</v>
      </c>
      <c r="AZ25" s="13">
        <f t="shared" si="15"/>
        <v>12000</v>
      </c>
      <c r="BA25" s="59">
        <f t="shared" si="16"/>
        <v>10.3</v>
      </c>
      <c r="BB25" s="13">
        <f>IF(属性价值透视!$AP25&gt;0,INDEX(数据母表!$CY$5:$CY$59,(属性价值透视!$H$2-1)*11+属性价值透视!$AO25),0)</f>
        <v>96</v>
      </c>
      <c r="BC25" s="13">
        <f>IF(属性价值透视!$AP25&gt;0,INDEX(数据母表!$CY$5:$CY$59,(属性价值透视!$H$2-1)*11+属性价值透视!$AO25),0)</f>
        <v>96</v>
      </c>
      <c r="BD25" s="13">
        <f>IF(属性价值透视!$AP25&gt;0,INDEX(数据母表!$CY$5:$CY$59,(属性价值透视!$H$2-1)*11+属性价值透视!$AO25),0)</f>
        <v>96</v>
      </c>
      <c r="BE25" s="13">
        <f t="shared" si="17"/>
        <v>480</v>
      </c>
      <c r="BF25" s="13">
        <f t="shared" si="18"/>
        <v>480</v>
      </c>
      <c r="BG25" s="13">
        <f t="shared" si="19"/>
        <v>480</v>
      </c>
      <c r="BH25" s="13">
        <f t="shared" si="20"/>
        <v>7680</v>
      </c>
      <c r="BI25" s="13">
        <f>SUMIFS(数据母表!$DQ$5:$DQ$754,数据母表!$DO$5:$DO$754,"&gt;"&amp;属性价值透视!$B25,数据母表!$DO$5:$DO$754,"&lt;="&amp;属性价值透视!$C25,数据母表!$DP$5:$DP$754,"="&amp;属性价值透视!$H$2)</f>
        <v>480960</v>
      </c>
      <c r="BJ25" s="13">
        <f>ROUND(BI25/BI$3,1)</f>
        <v>481</v>
      </c>
      <c r="BK25" s="59">
        <f t="shared" si="21"/>
        <v>16</v>
      </c>
      <c r="BL25" s="13">
        <f>SUM(H$6:H25)+SUM(R$6:R25)+SUM(AF$6:AF25)+SUM(AX$6:AX25)+SUM(BH$6:BH25)</f>
        <v>707843</v>
      </c>
      <c r="BM25" s="13">
        <f>SUM(K$6:K25)+SUM(AA$6:AA25)+SUM(AM$6:AM25)+SUM(AZ$6:AZ25)+SUM(BJ$6:BJ25)</f>
        <v>64446.5</v>
      </c>
      <c r="BN25" s="59">
        <f t="shared" si="22"/>
        <v>11</v>
      </c>
      <c r="BO25" s="13">
        <f t="shared" si="23"/>
        <v>133460</v>
      </c>
      <c r="BP25" s="13">
        <f t="shared" si="24"/>
        <v>12578.8</v>
      </c>
      <c r="BQ25" s="59">
        <f t="shared" si="25"/>
        <v>10.6</v>
      </c>
    </row>
    <row r="26" spans="1:69" ht="16.5" x14ac:dyDescent="0.2">
      <c r="A26" s="34">
        <v>21</v>
      </c>
      <c r="B26" s="13">
        <f>数据母表!BS25</f>
        <v>110</v>
      </c>
      <c r="C26" s="13">
        <f>数据母表!BT25</f>
        <v>115</v>
      </c>
      <c r="D26" s="13">
        <f>数据母表!BW25</f>
        <v>16</v>
      </c>
      <c r="E26" s="13">
        <f>INDEX(数据母表!P$5:P$84,(属性价值透视!$C$2-2)*20+属性价值透视!$D26)*($C26-$B26)</f>
        <v>150</v>
      </c>
      <c r="F26" s="13">
        <f>INDEX(数据母表!Q$5:Q$84,(属性价值透视!$C$2-2)*20+属性价值透视!$D26)*($C26-$B26)</f>
        <v>75</v>
      </c>
      <c r="G26" s="13">
        <f>INDEX(数据母表!R$5:R$84,(属性价值透视!$C$2-2)*20+属性价值透视!$D26)*($C26-$B26)</f>
        <v>1500</v>
      </c>
      <c r="H26" s="13">
        <f t="shared" si="1"/>
        <v>3000</v>
      </c>
      <c r="I26" s="13">
        <f>SUMIFS(数据母表!$CN$5:$CN$604,数据母表!$CL$5:$CL$604,"&lt;"&amp;属性价值透视!C26,数据母表!$CL$5:$CL$604,"&gt;="&amp;属性价值透视!B26,数据母表!$CM$5:$CM$604,"="&amp;属性价值透视!$C$2)</f>
        <v>272650</v>
      </c>
      <c r="J26" s="13">
        <f t="shared" si="2"/>
        <v>109060</v>
      </c>
      <c r="K26" s="13">
        <f t="shared" si="3"/>
        <v>109.1</v>
      </c>
      <c r="L26" s="59">
        <f t="shared" si="4"/>
        <v>27</v>
      </c>
      <c r="M26" s="13">
        <f>IF(D26&lt;&gt;D25,INDEX(数据母表!$V$5:$V$84,(属性价值透视!$C$2-2)*20+属性价值透视!D26),0)</f>
        <v>3</v>
      </c>
      <c r="N26" s="13">
        <f>IF(D26&lt;&gt;D25,1,0)</f>
        <v>1</v>
      </c>
      <c r="O26" s="13">
        <f>SUMIFS(数据母表!S$5:S$84,数据母表!$K$5:$K$84,"="&amp;属性价值透视!$C$2,数据母表!$L$5:$L$84,"="&amp;属性价值透视!$D26)*$M26</f>
        <v>1500</v>
      </c>
      <c r="P26" s="13">
        <f>SUMIFS(数据母表!T$5:T$84,数据母表!$K$5:$K$84,"="&amp;属性价值透视!$C$2,数据母表!$L$5:$L$84,"="&amp;属性价值透视!$D26)*$M26</f>
        <v>750</v>
      </c>
      <c r="Q26" s="13">
        <f>SUMIFS(数据母表!U$5:U$84,数据母表!$K$5:$K$84,"="&amp;属性价值透视!$C$2,数据母表!$L$5:$L$84,"="&amp;属性价值透视!$D26)*$M26</f>
        <v>15000</v>
      </c>
      <c r="R26" s="13">
        <f t="shared" si="5"/>
        <v>30000</v>
      </c>
      <c r="S26" s="13">
        <f>SUMIFS(数据母表!AZ$5:AZ$212,数据母表!$AW$5:$AW$212,"="&amp;属性价值透视!$C$2,数据母表!$AY$5:$AY$212,"="&amp;属性价值透视!$D26)*IF($M26&gt;0,1,0)</f>
        <v>0</v>
      </c>
      <c r="T26" s="13">
        <f>SUMIFS(数据母表!BA$5:BA$212,数据母表!$AW$5:$AW$212,"="&amp;属性价值透视!$C$2,数据母表!$AY$5:$AY$212,"="&amp;属性价值透视!$D26)*IF($M26&gt;0,1,0)</f>
        <v>0</v>
      </c>
      <c r="U26" s="13">
        <f>SUMIFS(数据母表!BB$5:BB$212,数据母表!$AW$5:$AW$212,"="&amp;属性价值透视!$C$2,数据母表!$AY$5:$AY$212,"="&amp;属性价值透视!$D26)*IF($M26&gt;0,1,0)</f>
        <v>0</v>
      </c>
      <c r="V26" s="13">
        <f>SUMIFS(数据母表!BC$5:BC$212,数据母表!$AW$5:$AW$212,"="&amp;属性价值透视!$C$2,数据母表!$AY$5:$AY$212,"="&amp;属性价值透视!$D26)*IF($M26&gt;0,1,0)</f>
        <v>30</v>
      </c>
      <c r="W26" s="13">
        <f>SUMIFS(数据母表!BD$5:BD$212,数据母表!$AW$5:$AW$212,"="&amp;属性价值透视!$C$2,数据母表!$AY$5:$AY$212,"="&amp;属性价值透视!$D26)*IF($M26&gt;0,1,0)</f>
        <v>20</v>
      </c>
      <c r="X26" s="13">
        <f>SUMIFS(数据母表!BE$5:BE$212,数据母表!$AW$5:$AW$212,"="&amp;属性价值透视!$C$2,数据母表!$AY$5:$AY$212,"="&amp;属性价值透视!$D26)*IF($M26&gt;0,1,0)</f>
        <v>6</v>
      </c>
      <c r="Y26" s="13">
        <f>SUMIFS(数据母表!BF$5:BF$212,数据母表!$AW$5:$AW$212,"="&amp;属性价值透视!$C$2,数据母表!$AY$5:$AY$212,"="&amp;属性价值透视!$D26)*IF($M26&gt;0,1,0)</f>
        <v>59650</v>
      </c>
      <c r="Z26" s="13">
        <f t="shared" si="6"/>
        <v>1534650</v>
      </c>
      <c r="AA26" s="13">
        <f t="shared" si="7"/>
        <v>1534.65</v>
      </c>
      <c r="AB26" s="59">
        <f t="shared" si="8"/>
        <v>20</v>
      </c>
      <c r="AC26" s="13">
        <f>SUMIFS(数据母表!W$5:W$84,数据母表!$K$5:$K$84,"="&amp;属性价值透视!$C$2,数据母表!$L$5:$L$84,"="&amp;属性价值透视!$D26)*$N26</f>
        <v>800</v>
      </c>
      <c r="AD26" s="13">
        <f>SUMIFS(数据母表!X$5:X$84,数据母表!$K$5:$K$84,"="&amp;属性价值透视!$C$2,数据母表!$L$5:$L$84,"="&amp;属性价值透视!$D26)*$N26</f>
        <v>400</v>
      </c>
      <c r="AE26" s="13">
        <f>SUMIFS(数据母表!Y$5:Y$84,数据母表!$K$5:$K$84,"="&amp;属性价值透视!$C$2,数据母表!$L$5:$L$84,"="&amp;属性价值透视!$D26)*$N26</f>
        <v>8000</v>
      </c>
      <c r="AF26" s="13">
        <f t="shared" si="9"/>
        <v>16000</v>
      </c>
      <c r="AG26" s="13">
        <f>SUMIFS(数据母表!BK$5:BK$84,数据母表!$BI$5:$BI$84,"="&amp;属性价值透视!$C$2,数据母表!$BJ$5:$BJ$84,"="&amp;属性价值透视!$D26)*属性价值透视!$N26</f>
        <v>0</v>
      </c>
      <c r="AH26" s="13">
        <f>SUMIFS(数据母表!BL$5:BL$84,数据母表!$BI$5:$BI$84,"="&amp;属性价值透视!$C$2,数据母表!$BJ$5:$BJ$84,"="&amp;属性价值透视!$D26)*属性价值透视!$N26</f>
        <v>0</v>
      </c>
      <c r="AI26" s="13">
        <f>SUMIFS(数据母表!BM$5:BM$84,数据母表!$BI$5:$BI$84,"="&amp;属性价值透视!$C$2,数据母表!$BJ$5:$BJ$84,"="&amp;属性价值透视!$D26)*属性价值透视!$N26</f>
        <v>92</v>
      </c>
      <c r="AJ26" s="13">
        <f>SUMIFS(数据母表!BN$5:BN$84,数据母表!$BI$5:$BI$84,"="&amp;属性价值透视!$C$2,数据母表!$BJ$5:$BJ$84,"="&amp;属性价值透视!$D26)*属性价值透视!$N26</f>
        <v>0</v>
      </c>
      <c r="AK26" s="13">
        <f>SUMIFS(数据母表!BO$5:BO$84,数据母表!$BI$5:$BI$84,"="&amp;属性价值透视!$C$2,数据母表!$BJ$5:$BJ$84,"="&amp;属性价值透视!$D26)*属性价值透视!$N26</f>
        <v>80500</v>
      </c>
      <c r="AL26" s="13">
        <f t="shared" si="10"/>
        <v>3300500</v>
      </c>
      <c r="AM26" s="13">
        <f t="shared" si="11"/>
        <v>3300.5</v>
      </c>
      <c r="AN26" s="59">
        <f t="shared" si="12"/>
        <v>4.8477503408574458</v>
      </c>
      <c r="AO26" s="34">
        <f>数据母表!BX25</f>
        <v>7</v>
      </c>
      <c r="AP26" s="34">
        <f t="shared" si="13"/>
        <v>1</v>
      </c>
      <c r="AQ26" s="34">
        <f t="shared" si="26"/>
        <v>0</v>
      </c>
      <c r="AR26" s="34">
        <f>IF($AQ26&gt;0,INDEX(数据母表!CV$5:CV$59,(属性价值透视!$H$2-1)*11+$AO26),0)</f>
        <v>0</v>
      </c>
      <c r="AS26" s="34">
        <f>IF($AQ26&gt;0,INDEX(数据母表!CW$5:CW$59,(属性价值透视!$H$2-1)*11+$AO26),0)</f>
        <v>0</v>
      </c>
      <c r="AT26" s="34">
        <f>IF($AQ26&gt;0,INDEX(数据母表!CX$5:CX$59,(属性价值透视!$H$2-1)*11+$AO26),0)</f>
        <v>0</v>
      </c>
      <c r="AU26" s="34">
        <f>IF($AQ26&gt;0,INDEX(数据母表!DB$5:DB$59,(属性价值透视!$H$2-1)*11+$AO26),0)</f>
        <v>0</v>
      </c>
      <c r="AV26" s="34">
        <f>IF($AQ26&gt;0,INDEX(数据母表!DC$5:DC$59,(属性价值透视!$H$2-1)*11+$AO26),0)</f>
        <v>0</v>
      </c>
      <c r="AW26" s="34">
        <f>IF($AQ26&gt;0,INDEX(数据母表!DD$5:DD$59,(属性价值透视!$H$2-1)*11+$AO26),0)</f>
        <v>0</v>
      </c>
      <c r="AX26" s="13">
        <f t="shared" si="14"/>
        <v>0</v>
      </c>
      <c r="AY26" s="13">
        <f>IF(属性价值透视!$AQ26&gt;0,INDEX(数据母表!$CU$5:$CU$59,(属性价值透视!$H$2-1)*11+属性价值透视!AO26),0)</f>
        <v>0</v>
      </c>
      <c r="AZ26" s="13">
        <f t="shared" si="15"/>
        <v>0</v>
      </c>
      <c r="BA26" s="59">
        <f t="shared" si="16"/>
        <v>0</v>
      </c>
      <c r="BB26" s="13">
        <f>IF(属性价值透视!$AP26&gt;0,INDEX(数据母表!$CY$5:$CY$59,(属性价值透视!$H$2-1)*11+属性价值透视!$AO26),0)</f>
        <v>96</v>
      </c>
      <c r="BC26" s="13">
        <f>IF(属性价值透视!$AP26&gt;0,INDEX(数据母表!$CY$5:$CY$59,(属性价值透视!$H$2-1)*11+属性价值透视!$AO26),0)</f>
        <v>96</v>
      </c>
      <c r="BD26" s="13">
        <f>IF(属性价值透视!$AP26&gt;0,INDEX(数据母表!$CY$5:$CY$59,(属性价值透视!$H$2-1)*11+属性价值透视!$AO26),0)</f>
        <v>96</v>
      </c>
      <c r="BE26" s="13">
        <f t="shared" si="17"/>
        <v>480</v>
      </c>
      <c r="BF26" s="13">
        <f t="shared" si="18"/>
        <v>480</v>
      </c>
      <c r="BG26" s="13">
        <f t="shared" si="19"/>
        <v>480</v>
      </c>
      <c r="BH26" s="13">
        <f t="shared" si="20"/>
        <v>7680</v>
      </c>
      <c r="BI26" s="13">
        <f>SUMIFS(数据母表!$DQ$5:$DQ$754,数据母表!$DO$5:$DO$754,"&gt;"&amp;属性价值透视!$B26,数据母表!$DO$5:$DO$754,"&lt;="&amp;属性价值透视!$C26,数据母表!$DP$5:$DP$754,"="&amp;属性价值透视!$H$2)</f>
        <v>595400</v>
      </c>
      <c r="BJ26" s="13">
        <f>ROUND(BI26/BI$3,1)</f>
        <v>595.4</v>
      </c>
      <c r="BK26" s="59">
        <f t="shared" si="21"/>
        <v>12.9</v>
      </c>
      <c r="BL26" s="13">
        <f>SUM(H$6:H26)+SUM(R$6:R26)+SUM(AF$6:AF26)+SUM(AX$6:AX26)+SUM(BH$6:BH26)</f>
        <v>764523</v>
      </c>
      <c r="BM26" s="13">
        <f>SUM(K$6:K26)+SUM(AA$6:AA26)+SUM(AM$6:AM26)+SUM(AZ$6:AZ26)+SUM(BJ$6:BJ26)</f>
        <v>69986.149999999994</v>
      </c>
      <c r="BN26" s="59">
        <f t="shared" si="22"/>
        <v>10.9</v>
      </c>
      <c r="BO26" s="13">
        <f t="shared" si="23"/>
        <v>56680</v>
      </c>
      <c r="BP26" s="13">
        <f t="shared" si="24"/>
        <v>5539.65</v>
      </c>
      <c r="BQ26" s="59">
        <f t="shared" si="25"/>
        <v>10.199999999999999</v>
      </c>
    </row>
    <row r="27" spans="1:69" ht="16.5" x14ac:dyDescent="0.2">
      <c r="A27" s="34">
        <v>22</v>
      </c>
      <c r="B27" s="13">
        <f>数据母表!BS26</f>
        <v>115</v>
      </c>
      <c r="C27" s="13">
        <f>数据母表!BT26</f>
        <v>120</v>
      </c>
      <c r="D27" s="13">
        <f>数据母表!BW26</f>
        <v>17</v>
      </c>
      <c r="E27" s="13">
        <f>INDEX(数据母表!P$5:P$84,(属性价值透视!$C$2-2)*20+属性价值透视!$D27)*($C27-$B27)</f>
        <v>150</v>
      </c>
      <c r="F27" s="13">
        <f>INDEX(数据母表!Q$5:Q$84,(属性价值透视!$C$2-2)*20+属性价值透视!$D27)*($C27-$B27)</f>
        <v>75</v>
      </c>
      <c r="G27" s="13">
        <f>INDEX(数据母表!R$5:R$84,(属性价值透视!$C$2-2)*20+属性价值透视!$D27)*($C27-$B27)</f>
        <v>1500</v>
      </c>
      <c r="H27" s="13">
        <f t="shared" si="1"/>
        <v>3000</v>
      </c>
      <c r="I27" s="13">
        <f>SUMIFS(数据母表!$CN$5:$CN$604,数据母表!$CL$5:$CL$604,"&lt;"&amp;属性价值透视!C27,数据母表!$CL$5:$CL$604,"&gt;="&amp;属性价值透视!B27,数据母表!$CM$5:$CM$604,"="&amp;属性价值透视!$C$2)</f>
        <v>295800</v>
      </c>
      <c r="J27" s="13">
        <f t="shared" si="2"/>
        <v>118320</v>
      </c>
      <c r="K27" s="13">
        <f t="shared" si="3"/>
        <v>118.3</v>
      </c>
      <c r="L27" s="59">
        <f t="shared" si="4"/>
        <v>25</v>
      </c>
      <c r="M27" s="13">
        <f>IF(D27&lt;&gt;D26,INDEX(数据母表!$V$5:$V$84,(属性价值透视!$C$2-2)*20+属性价值透视!D27),0)</f>
        <v>3</v>
      </c>
      <c r="N27" s="13">
        <f>IF(D27&lt;&gt;D26,1,0)</f>
        <v>1</v>
      </c>
      <c r="O27" s="13">
        <f>SUMIFS(数据母表!S$5:S$84,数据母表!$K$5:$K$84,"="&amp;属性价值透视!$C$2,数据母表!$L$5:$L$84,"="&amp;属性价值透视!$D27)*$M27</f>
        <v>1800</v>
      </c>
      <c r="P27" s="13">
        <f>SUMIFS(数据母表!T$5:T$84,数据母表!$K$5:$K$84,"="&amp;属性价值透视!$C$2,数据母表!$L$5:$L$84,"="&amp;属性价值透视!$D27)*$M27</f>
        <v>900</v>
      </c>
      <c r="Q27" s="13">
        <f>SUMIFS(数据母表!U$5:U$84,数据母表!$K$5:$K$84,"="&amp;属性价值透视!$C$2,数据母表!$L$5:$L$84,"="&amp;属性价值透视!$D27)*$M27</f>
        <v>18000</v>
      </c>
      <c r="R27" s="13">
        <f t="shared" si="5"/>
        <v>36000</v>
      </c>
      <c r="S27" s="13">
        <f>SUMIFS(数据母表!AZ$5:AZ$212,数据母表!$AW$5:$AW$212,"="&amp;属性价值透视!$C$2,数据母表!$AY$5:$AY$212,"="&amp;属性价值透视!$D27)*IF($M27&gt;0,1,0)</f>
        <v>0</v>
      </c>
      <c r="T27" s="13">
        <f>SUMIFS(数据母表!BA$5:BA$212,数据母表!$AW$5:$AW$212,"="&amp;属性价值透视!$C$2,数据母表!$AY$5:$AY$212,"="&amp;属性价值透视!$D27)*IF($M27&gt;0,1,0)</f>
        <v>0</v>
      </c>
      <c r="U27" s="13">
        <f>SUMIFS(数据母表!BB$5:BB$212,数据母表!$AW$5:$AW$212,"="&amp;属性价值透视!$C$2,数据母表!$AY$5:$AY$212,"="&amp;属性价值透视!$D27)*IF($M27&gt;0,1,0)</f>
        <v>0</v>
      </c>
      <c r="V27" s="13">
        <f>SUMIFS(数据母表!BC$5:BC$212,数据母表!$AW$5:$AW$212,"="&amp;属性价值透视!$C$2,数据母表!$AY$5:$AY$212,"="&amp;属性价值透视!$D27)*IF($M27&gt;0,1,0)</f>
        <v>0</v>
      </c>
      <c r="W27" s="13">
        <f>SUMIFS(数据母表!BD$5:BD$212,数据母表!$AW$5:$AW$212,"="&amp;属性价值透视!$C$2,数据母表!$AY$5:$AY$212,"="&amp;属性价值透视!$D27)*IF($M27&gt;0,1,0)</f>
        <v>30</v>
      </c>
      <c r="X27" s="13">
        <f>SUMIFS(数据母表!BE$5:BE$212,数据母表!$AW$5:$AW$212,"="&amp;属性价值透视!$C$2,数据母表!$AY$5:$AY$212,"="&amp;属性价值透视!$D27)*IF($M27&gt;0,1,0)</f>
        <v>6</v>
      </c>
      <c r="Y27" s="13">
        <f>SUMIFS(数据母表!BF$5:BF$212,数据母表!$AW$5:$AW$212,"="&amp;属性价值透视!$C$2,数据母表!$AY$5:$AY$212,"="&amp;属性价值透视!$D27)*IF($M27&gt;0,1,0)</f>
        <v>80600</v>
      </c>
      <c r="Z27" s="13">
        <f t="shared" si="6"/>
        <v>1580600</v>
      </c>
      <c r="AA27" s="13">
        <f t="shared" si="7"/>
        <v>1580.6</v>
      </c>
      <c r="AB27" s="59">
        <f t="shared" si="8"/>
        <v>23</v>
      </c>
      <c r="AC27" s="13">
        <f>SUMIFS(数据母表!W$5:W$84,数据母表!$K$5:$K$84,"="&amp;属性价值透视!$C$2,数据母表!$L$5:$L$84,"="&amp;属性价值透视!$D27)*$N27</f>
        <v>900</v>
      </c>
      <c r="AD27" s="13">
        <f>SUMIFS(数据母表!X$5:X$84,数据母表!$K$5:$K$84,"="&amp;属性价值透视!$C$2,数据母表!$L$5:$L$84,"="&amp;属性价值透视!$D27)*$N27</f>
        <v>450</v>
      </c>
      <c r="AE27" s="13">
        <f>SUMIFS(数据母表!Y$5:Y$84,数据母表!$K$5:$K$84,"="&amp;属性价值透视!$C$2,数据母表!$L$5:$L$84,"="&amp;属性价值透视!$D27)*$N27</f>
        <v>9000</v>
      </c>
      <c r="AF27" s="13">
        <f t="shared" si="9"/>
        <v>18000</v>
      </c>
      <c r="AG27" s="13">
        <f>SUMIFS(数据母表!BK$5:BK$84,数据母表!$BI$5:$BI$84,"="&amp;属性价值透视!$C$2,数据母表!$BJ$5:$BJ$84,"="&amp;属性价值透视!$D27)*属性价值透视!$N27</f>
        <v>0</v>
      </c>
      <c r="AH27" s="13">
        <f>SUMIFS(数据母表!BL$5:BL$84,数据母表!$BI$5:$BI$84,"="&amp;属性价值透视!$C$2,数据母表!$BJ$5:$BJ$84,"="&amp;属性价值透视!$D27)*属性价值透视!$N27</f>
        <v>0</v>
      </c>
      <c r="AI27" s="13">
        <f>SUMIFS(数据母表!BM$5:BM$84,数据母表!$BI$5:$BI$84,"="&amp;属性价值透视!$C$2,数据母表!$BJ$5:$BJ$84,"="&amp;属性价值透视!$D27)*属性价值透视!$N27</f>
        <v>0</v>
      </c>
      <c r="AJ27" s="13">
        <f>SUMIFS(数据母表!BN$5:BN$84,数据母表!$BI$5:$BI$84,"="&amp;属性价值透视!$C$2,数据母表!$BJ$5:$BJ$84,"="&amp;属性价值透视!$D27)*属性价值透视!$N27</f>
        <v>18</v>
      </c>
      <c r="AK27" s="13">
        <f>SUMIFS(数据母表!BO$5:BO$84,数据母表!$BI$5:$BI$84,"="&amp;属性价值透视!$C$2,数据母表!$BJ$5:$BJ$84,"="&amp;属性价值透视!$D27)*属性价值透视!$N27</f>
        <v>80500</v>
      </c>
      <c r="AL27" s="13">
        <f t="shared" si="10"/>
        <v>1880500</v>
      </c>
      <c r="AM27" s="13">
        <f t="shared" si="11"/>
        <v>1880.5</v>
      </c>
      <c r="AN27" s="59">
        <f t="shared" si="12"/>
        <v>9.5719223610741828</v>
      </c>
      <c r="AO27" s="34">
        <f>数据母表!BX26</f>
        <v>8</v>
      </c>
      <c r="AP27" s="34">
        <f t="shared" si="13"/>
        <v>1</v>
      </c>
      <c r="AQ27" s="34">
        <f t="shared" si="26"/>
        <v>1</v>
      </c>
      <c r="AR27" s="34">
        <f>IF($AQ27&gt;0,INDEX(数据母表!CV$5:CV$59,(属性价值透视!$H$2-1)*11+$AO27),0)</f>
        <v>2580</v>
      </c>
      <c r="AS27" s="34">
        <f>IF($AQ27&gt;0,INDEX(数据母表!CW$5:CW$59,(属性价值透视!$H$2-1)*11+$AO27),0)</f>
        <v>1295</v>
      </c>
      <c r="AT27" s="34">
        <f>IF($AQ27&gt;0,INDEX(数据母表!CX$5:CX$59,(属性价值透视!$H$2-1)*11+$AO27),0)</f>
        <v>24050</v>
      </c>
      <c r="AU27" s="34">
        <f>IF($AQ27&gt;0,INDEX(数据母表!DB$5:DB$59,(属性价值透视!$H$2-1)*11+$AO27),0)</f>
        <v>5400</v>
      </c>
      <c r="AV27" s="34">
        <f>IF($AQ27&gt;0,INDEX(数据母表!DC$5:DC$59,(属性价值透视!$H$2-1)*11+$AO27),0)</f>
        <v>2700</v>
      </c>
      <c r="AW27" s="34">
        <f>IF($AQ27&gt;0,INDEX(数据母表!DD$5:DD$59,(属性价值透视!$H$2-1)*11+$AO27),0)</f>
        <v>54000</v>
      </c>
      <c r="AX27" s="13">
        <f t="shared" si="14"/>
        <v>157900</v>
      </c>
      <c r="AY27" s="13">
        <f>IF(属性价值透视!$AQ27&gt;0,INDEX(数据母表!$CU$5:$CU$59,(属性价值透视!$H$2-1)*11+属性价值透视!AO27),0)</f>
        <v>16000</v>
      </c>
      <c r="AZ27" s="13">
        <f t="shared" si="15"/>
        <v>16000</v>
      </c>
      <c r="BA27" s="59">
        <f t="shared" si="16"/>
        <v>9.9</v>
      </c>
      <c r="BB27" s="13">
        <f>IF(属性价值透视!$AP27&gt;0,INDEX(数据母表!$CY$5:$CY$59,(属性价值透视!$H$2-1)*11+属性价值透视!$AO27),0)</f>
        <v>127</v>
      </c>
      <c r="BC27" s="13">
        <f>IF(属性价值透视!$AP27&gt;0,INDEX(数据母表!$CY$5:$CY$59,(属性价值透视!$H$2-1)*11+属性价值透视!$AO27),0)</f>
        <v>127</v>
      </c>
      <c r="BD27" s="13">
        <f>IF(属性价值透视!$AP27&gt;0,INDEX(数据母表!$CY$5:$CY$59,(属性价值透视!$H$2-1)*11+属性价值透视!$AO27),0)</f>
        <v>127</v>
      </c>
      <c r="BE27" s="13">
        <f t="shared" si="17"/>
        <v>635</v>
      </c>
      <c r="BF27" s="13">
        <f t="shared" si="18"/>
        <v>635</v>
      </c>
      <c r="BG27" s="13">
        <f t="shared" si="19"/>
        <v>635</v>
      </c>
      <c r="BH27" s="13">
        <f t="shared" si="20"/>
        <v>10160</v>
      </c>
      <c r="BI27" s="13">
        <f>SUMIFS(数据母表!$DQ$5:$DQ$754,数据母表!$DO$5:$DO$754,"&gt;"&amp;属性价值透视!$B27,数据母表!$DO$5:$DO$754,"&lt;="&amp;属性价值透视!$C27,数据母表!$DP$5:$DP$754,"="&amp;属性价值透视!$H$2)</f>
        <v>673720</v>
      </c>
      <c r="BJ27" s="13">
        <f>ROUND(BI27/BI$3,1)</f>
        <v>673.7</v>
      </c>
      <c r="BK27" s="59">
        <f t="shared" si="21"/>
        <v>15.1</v>
      </c>
      <c r="BL27" s="13">
        <f>SUM(H$6:H27)+SUM(R$6:R27)+SUM(AF$6:AF27)+SUM(AX$6:AX27)+SUM(BH$6:BH27)</f>
        <v>989583</v>
      </c>
      <c r="BM27" s="13">
        <f>SUM(K$6:K27)+SUM(AA$6:AA27)+SUM(AM$6:AM27)+SUM(AZ$6:AZ27)+SUM(BJ$6:BJ27)</f>
        <v>90239.25</v>
      </c>
      <c r="BN27" s="59">
        <f t="shared" si="22"/>
        <v>11</v>
      </c>
      <c r="BO27" s="13">
        <f t="shared" si="23"/>
        <v>225060</v>
      </c>
      <c r="BP27" s="13">
        <f t="shared" si="24"/>
        <v>20253.100000000002</v>
      </c>
      <c r="BQ27" s="59">
        <f t="shared" si="25"/>
        <v>11.1</v>
      </c>
    </row>
    <row r="28" spans="1:69" ht="16.5" x14ac:dyDescent="0.2">
      <c r="A28" s="34">
        <v>23</v>
      </c>
      <c r="B28" s="13">
        <f>数据母表!BS27</f>
        <v>120</v>
      </c>
      <c r="C28" s="13">
        <f>数据母表!BT27</f>
        <v>125</v>
      </c>
      <c r="D28" s="13">
        <f>数据母表!BW27</f>
        <v>17</v>
      </c>
      <c r="E28" s="13">
        <f>INDEX(数据母表!P$5:P$84,(属性价值透视!$C$2-2)*20+属性价值透视!$D28)*($C28-$B28)</f>
        <v>150</v>
      </c>
      <c r="F28" s="13">
        <f>INDEX(数据母表!Q$5:Q$84,(属性价值透视!$C$2-2)*20+属性价值透视!$D28)*($C28-$B28)</f>
        <v>75</v>
      </c>
      <c r="G28" s="13">
        <f>INDEX(数据母表!R$5:R$84,(属性价值透视!$C$2-2)*20+属性价值透视!$D28)*($C28-$B28)</f>
        <v>1500</v>
      </c>
      <c r="H28" s="13">
        <f t="shared" si="1"/>
        <v>3000</v>
      </c>
      <c r="I28" s="13">
        <f>SUMIFS(数据母表!$CN$5:$CN$604,数据母表!$CL$5:$CL$604,"&lt;"&amp;属性价值透视!C28,数据母表!$CL$5:$CL$604,"&gt;="&amp;属性价值透视!B28,数据母表!$CM$5:$CM$604,"="&amp;属性价值透视!$C$2)</f>
        <v>341500</v>
      </c>
      <c r="J28" s="13">
        <f t="shared" si="2"/>
        <v>136600</v>
      </c>
      <c r="K28" s="13">
        <f t="shared" si="3"/>
        <v>136.6</v>
      </c>
      <c r="L28" s="59">
        <f t="shared" si="4"/>
        <v>22</v>
      </c>
      <c r="M28" s="13">
        <f>IF(D28&lt;&gt;D27,INDEX(数据母表!$V$5:$V$84,(属性价值透视!$C$2-2)*20+属性价值透视!D28),0)</f>
        <v>0</v>
      </c>
      <c r="N28" s="13">
        <f>IF(D28&lt;&gt;D27,1,0)</f>
        <v>0</v>
      </c>
      <c r="O28" s="13">
        <f>SUMIFS(数据母表!S$5:S$84,数据母表!$K$5:$K$84,"="&amp;属性价值透视!$C$2,数据母表!$L$5:$L$84,"="&amp;属性价值透视!$D28)*$M28</f>
        <v>0</v>
      </c>
      <c r="P28" s="13">
        <f>SUMIFS(数据母表!T$5:T$84,数据母表!$K$5:$K$84,"="&amp;属性价值透视!$C$2,数据母表!$L$5:$L$84,"="&amp;属性价值透视!$D28)*$M28</f>
        <v>0</v>
      </c>
      <c r="Q28" s="13">
        <f>SUMIFS(数据母表!U$5:U$84,数据母表!$K$5:$K$84,"="&amp;属性价值透视!$C$2,数据母表!$L$5:$L$84,"="&amp;属性价值透视!$D28)*$M28</f>
        <v>0</v>
      </c>
      <c r="R28" s="13">
        <f t="shared" si="5"/>
        <v>0</v>
      </c>
      <c r="S28" s="13">
        <f>SUMIFS(数据母表!AZ$5:AZ$212,数据母表!$AW$5:$AW$212,"="&amp;属性价值透视!$C$2,数据母表!$AY$5:$AY$212,"="&amp;属性价值透视!$D28)*IF($M28&gt;0,1,0)</f>
        <v>0</v>
      </c>
      <c r="T28" s="13">
        <f>SUMIFS(数据母表!BA$5:BA$212,数据母表!$AW$5:$AW$212,"="&amp;属性价值透视!$C$2,数据母表!$AY$5:$AY$212,"="&amp;属性价值透视!$D28)*IF($M28&gt;0,1,0)</f>
        <v>0</v>
      </c>
      <c r="U28" s="13">
        <f>SUMIFS(数据母表!BB$5:BB$212,数据母表!$AW$5:$AW$212,"="&amp;属性价值透视!$C$2,数据母表!$AY$5:$AY$212,"="&amp;属性价值透视!$D28)*IF($M28&gt;0,1,0)</f>
        <v>0</v>
      </c>
      <c r="V28" s="13">
        <f>SUMIFS(数据母表!BC$5:BC$212,数据母表!$AW$5:$AW$212,"="&amp;属性价值透视!$C$2,数据母表!$AY$5:$AY$212,"="&amp;属性价值透视!$D28)*IF($M28&gt;0,1,0)</f>
        <v>0</v>
      </c>
      <c r="W28" s="13">
        <f>SUMIFS(数据母表!BD$5:BD$212,数据母表!$AW$5:$AW$212,"="&amp;属性价值透视!$C$2,数据母表!$AY$5:$AY$212,"="&amp;属性价值透视!$D28)*IF($M28&gt;0,1,0)</f>
        <v>0</v>
      </c>
      <c r="X28" s="13">
        <f>SUMIFS(数据母表!BE$5:BE$212,数据母表!$AW$5:$AW$212,"="&amp;属性价值透视!$C$2,数据母表!$AY$5:$AY$212,"="&amp;属性价值透视!$D28)*IF($M28&gt;0,1,0)</f>
        <v>0</v>
      </c>
      <c r="Y28" s="13">
        <f>SUMIFS(数据母表!BF$5:BF$212,数据母表!$AW$5:$AW$212,"="&amp;属性价值透视!$C$2,数据母表!$AY$5:$AY$212,"="&amp;属性价值透视!$D28)*IF($M28&gt;0,1,0)</f>
        <v>0</v>
      </c>
      <c r="Z28" s="13">
        <f t="shared" si="6"/>
        <v>0</v>
      </c>
      <c r="AA28" s="13">
        <f t="shared" si="7"/>
        <v>0</v>
      </c>
      <c r="AB28" s="59">
        <f t="shared" si="8"/>
        <v>0</v>
      </c>
      <c r="AC28" s="13">
        <f>SUMIFS(数据母表!W$5:W$84,数据母表!$K$5:$K$84,"="&amp;属性价值透视!$C$2,数据母表!$L$5:$L$84,"="&amp;属性价值透视!$D28)*$N28</f>
        <v>0</v>
      </c>
      <c r="AD28" s="13">
        <f>SUMIFS(数据母表!X$5:X$84,数据母表!$K$5:$K$84,"="&amp;属性价值透视!$C$2,数据母表!$L$5:$L$84,"="&amp;属性价值透视!$D28)*$N28</f>
        <v>0</v>
      </c>
      <c r="AE28" s="13">
        <f>SUMIFS(数据母表!Y$5:Y$84,数据母表!$K$5:$K$84,"="&amp;属性价值透视!$C$2,数据母表!$L$5:$L$84,"="&amp;属性价值透视!$D28)*$N28</f>
        <v>0</v>
      </c>
      <c r="AF28" s="13">
        <f t="shared" si="9"/>
        <v>0</v>
      </c>
      <c r="AG28" s="13">
        <f>SUMIFS(数据母表!BK$5:BK$84,数据母表!$BI$5:$BI$84,"="&amp;属性价值透视!$C$2,数据母表!$BJ$5:$BJ$84,"="&amp;属性价值透视!$D28)*属性价值透视!$N28</f>
        <v>0</v>
      </c>
      <c r="AH28" s="13">
        <f>SUMIFS(数据母表!BL$5:BL$84,数据母表!$BI$5:$BI$84,"="&amp;属性价值透视!$C$2,数据母表!$BJ$5:$BJ$84,"="&amp;属性价值透视!$D28)*属性价值透视!$N28</f>
        <v>0</v>
      </c>
      <c r="AI28" s="13">
        <f>SUMIFS(数据母表!BM$5:BM$84,数据母表!$BI$5:$BI$84,"="&amp;属性价值透视!$C$2,数据母表!$BJ$5:$BJ$84,"="&amp;属性价值透视!$D28)*属性价值透视!$N28</f>
        <v>0</v>
      </c>
      <c r="AJ28" s="13">
        <f>SUMIFS(数据母表!BN$5:BN$84,数据母表!$BI$5:$BI$84,"="&amp;属性价值透视!$C$2,数据母表!$BJ$5:$BJ$84,"="&amp;属性价值透视!$D28)*属性价值透视!$N28</f>
        <v>0</v>
      </c>
      <c r="AK28" s="13">
        <f>SUMIFS(数据母表!BO$5:BO$84,数据母表!$BI$5:$BI$84,"="&amp;属性价值透视!$C$2,数据母表!$BJ$5:$BJ$84,"="&amp;属性价值透视!$D28)*属性价值透视!$N28</f>
        <v>0</v>
      </c>
      <c r="AL28" s="13">
        <f t="shared" si="10"/>
        <v>0</v>
      </c>
      <c r="AM28" s="13">
        <f t="shared" si="11"/>
        <v>0</v>
      </c>
      <c r="AN28" s="59">
        <f t="shared" si="12"/>
        <v>0</v>
      </c>
      <c r="AO28" s="34">
        <f>数据母表!BX27</f>
        <v>8</v>
      </c>
      <c r="AP28" s="34">
        <f t="shared" si="13"/>
        <v>1</v>
      </c>
      <c r="AQ28" s="34">
        <f t="shared" si="26"/>
        <v>0</v>
      </c>
      <c r="AR28" s="34">
        <f>IF($AQ28&gt;0,INDEX(数据母表!CV$5:CV$59,(属性价值透视!$H$2-1)*11+$AO28),0)</f>
        <v>0</v>
      </c>
      <c r="AS28" s="34">
        <f>IF($AQ28&gt;0,INDEX(数据母表!CW$5:CW$59,(属性价值透视!$H$2-1)*11+$AO28),0)</f>
        <v>0</v>
      </c>
      <c r="AT28" s="34">
        <f>IF($AQ28&gt;0,INDEX(数据母表!CX$5:CX$59,(属性价值透视!$H$2-1)*11+$AO28),0)</f>
        <v>0</v>
      </c>
      <c r="AU28" s="34">
        <f>IF($AQ28&gt;0,INDEX(数据母表!DB$5:DB$59,(属性价值透视!$H$2-1)*11+$AO28),0)</f>
        <v>0</v>
      </c>
      <c r="AV28" s="34">
        <f>IF($AQ28&gt;0,INDEX(数据母表!DC$5:DC$59,(属性价值透视!$H$2-1)*11+$AO28),0)</f>
        <v>0</v>
      </c>
      <c r="AW28" s="34">
        <f>IF($AQ28&gt;0,INDEX(数据母表!DD$5:DD$59,(属性价值透视!$H$2-1)*11+$AO28),0)</f>
        <v>0</v>
      </c>
      <c r="AX28" s="13">
        <f t="shared" si="14"/>
        <v>0</v>
      </c>
      <c r="AY28" s="13">
        <f>IF(属性价值透视!$AQ28&gt;0,INDEX(数据母表!$CU$5:$CU$59,(属性价值透视!$H$2-1)*11+属性价值透视!AO28),0)</f>
        <v>0</v>
      </c>
      <c r="AZ28" s="13">
        <f t="shared" si="15"/>
        <v>0</v>
      </c>
      <c r="BA28" s="59">
        <f t="shared" si="16"/>
        <v>0</v>
      </c>
      <c r="BB28" s="13">
        <f>IF(属性价值透视!$AP28&gt;0,INDEX(数据母表!$CY$5:$CY$59,(属性价值透视!$H$2-1)*11+属性价值透视!$AO28),0)</f>
        <v>127</v>
      </c>
      <c r="BC28" s="13">
        <f>IF(属性价值透视!$AP28&gt;0,INDEX(数据母表!$CY$5:$CY$59,(属性价值透视!$H$2-1)*11+属性价值透视!$AO28),0)</f>
        <v>127</v>
      </c>
      <c r="BD28" s="13">
        <f>IF(属性价值透视!$AP28&gt;0,INDEX(数据母表!$CY$5:$CY$59,(属性价值透视!$H$2-1)*11+属性价值透视!$AO28),0)</f>
        <v>127</v>
      </c>
      <c r="BE28" s="13">
        <f t="shared" si="17"/>
        <v>635</v>
      </c>
      <c r="BF28" s="13">
        <f t="shared" si="18"/>
        <v>635</v>
      </c>
      <c r="BG28" s="13">
        <f t="shared" si="19"/>
        <v>635</v>
      </c>
      <c r="BH28" s="13">
        <f t="shared" si="20"/>
        <v>10160</v>
      </c>
      <c r="BI28" s="13">
        <f>SUMIFS(数据母表!$DQ$5:$DQ$754,数据母表!$DO$5:$DO$754,"&gt;"&amp;属性价值透视!$B28,数据母表!$DO$5:$DO$754,"&lt;="&amp;属性价值透视!$C28,数据母表!$DP$5:$DP$754,"="&amp;属性价值透视!$H$2)</f>
        <v>752080</v>
      </c>
      <c r="BJ28" s="13">
        <f>ROUND(BI28/BI$3,1)</f>
        <v>752.1</v>
      </c>
      <c r="BK28" s="59">
        <f t="shared" si="21"/>
        <v>13.5</v>
      </c>
      <c r="BL28" s="13">
        <f>SUM(H$6:H28)+SUM(R$6:R28)+SUM(AF$6:AF28)+SUM(AX$6:AX28)+SUM(BH$6:BH28)</f>
        <v>1002743</v>
      </c>
      <c r="BM28" s="13">
        <f>SUM(K$6:K28)+SUM(AA$6:AA28)+SUM(AM$6:AM28)+SUM(AZ$6:AZ28)+SUM(BJ$6:BJ28)</f>
        <v>91127.95</v>
      </c>
      <c r="BN28" s="59">
        <f t="shared" si="22"/>
        <v>11</v>
      </c>
      <c r="BO28" s="13">
        <f t="shared" si="23"/>
        <v>13160</v>
      </c>
      <c r="BP28" s="13">
        <f t="shared" si="24"/>
        <v>888.7</v>
      </c>
      <c r="BQ28" s="59">
        <f t="shared" si="25"/>
        <v>14.8</v>
      </c>
    </row>
    <row r="29" spans="1:69" ht="16.5" x14ac:dyDescent="0.2">
      <c r="A29" s="34">
        <v>24</v>
      </c>
      <c r="B29" s="13">
        <f>数据母表!BS28</f>
        <v>125</v>
      </c>
      <c r="C29" s="13">
        <f>数据母表!BT28</f>
        <v>130</v>
      </c>
      <c r="D29" s="13">
        <f>数据母表!BW28</f>
        <v>18</v>
      </c>
      <c r="E29" s="13">
        <f>INDEX(数据母表!P$5:P$84,(属性价值透视!$C$2-2)*20+属性价值透视!$D29)*($C29-$B29)</f>
        <v>150</v>
      </c>
      <c r="F29" s="13">
        <f>INDEX(数据母表!Q$5:Q$84,(属性价值透视!$C$2-2)*20+属性价值透视!$D29)*($C29-$B29)</f>
        <v>75</v>
      </c>
      <c r="G29" s="13">
        <f>INDEX(数据母表!R$5:R$84,(属性价值透视!$C$2-2)*20+属性价值透视!$D29)*($C29-$B29)</f>
        <v>1500</v>
      </c>
      <c r="H29" s="13">
        <f t="shared" si="1"/>
        <v>3000</v>
      </c>
      <c r="I29" s="13">
        <f>SUMIFS(数据母表!$CN$5:$CN$604,数据母表!$CL$5:$CL$604,"&lt;"&amp;属性价值透视!C29,数据母表!$CL$5:$CL$604,"&gt;="&amp;属性价值透视!B29,数据母表!$CM$5:$CM$604,"="&amp;属性价值透视!$C$2)</f>
        <v>411150</v>
      </c>
      <c r="J29" s="13">
        <f t="shared" si="2"/>
        <v>164460</v>
      </c>
      <c r="K29" s="13">
        <f t="shared" si="3"/>
        <v>164.5</v>
      </c>
      <c r="L29" s="59">
        <f t="shared" si="4"/>
        <v>18</v>
      </c>
      <c r="M29" s="13">
        <f>IF(D29&lt;&gt;D28,INDEX(数据母表!$V$5:$V$84,(属性价值透视!$C$2-2)*20+属性价值透视!D29),0)</f>
        <v>3</v>
      </c>
      <c r="N29" s="13">
        <f>IF(D29&lt;&gt;D28,1,0)</f>
        <v>1</v>
      </c>
      <c r="O29" s="13">
        <f>SUMIFS(数据母表!S$5:S$84,数据母表!$K$5:$K$84,"="&amp;属性价值透视!$C$2,数据母表!$L$5:$L$84,"="&amp;属性价值透视!$D29)*$M29</f>
        <v>2100</v>
      </c>
      <c r="P29" s="13">
        <f>SUMIFS(数据母表!T$5:T$84,数据母表!$K$5:$K$84,"="&amp;属性价值透视!$C$2,数据母表!$L$5:$L$84,"="&amp;属性价值透视!$D29)*$M29</f>
        <v>1050</v>
      </c>
      <c r="Q29" s="13">
        <f>SUMIFS(数据母表!U$5:U$84,数据母表!$K$5:$K$84,"="&amp;属性价值透视!$C$2,数据母表!$L$5:$L$84,"="&amp;属性价值透视!$D29)*$M29</f>
        <v>21000</v>
      </c>
      <c r="R29" s="13">
        <f t="shared" si="5"/>
        <v>42000</v>
      </c>
      <c r="S29" s="13">
        <f>SUMIFS(数据母表!AZ$5:AZ$212,数据母表!$AW$5:$AW$212,"="&amp;属性价值透视!$C$2,数据母表!$AY$5:$AY$212,"="&amp;属性价值透视!$D29)*IF($M29&gt;0,1,0)</f>
        <v>0</v>
      </c>
      <c r="T29" s="13">
        <f>SUMIFS(数据母表!BA$5:BA$212,数据母表!$AW$5:$AW$212,"="&amp;属性价值透视!$C$2,数据母表!$AY$5:$AY$212,"="&amp;属性价值透视!$D29)*IF($M29&gt;0,1,0)</f>
        <v>0</v>
      </c>
      <c r="U29" s="13">
        <f>SUMIFS(数据母表!BB$5:BB$212,数据母表!$AW$5:$AW$212,"="&amp;属性价值透视!$C$2,数据母表!$AY$5:$AY$212,"="&amp;属性价值透视!$D29)*IF($M29&gt;0,1,0)</f>
        <v>0</v>
      </c>
      <c r="V29" s="13">
        <f>SUMIFS(数据母表!BC$5:BC$212,数据母表!$AW$5:$AW$212,"="&amp;属性价值透视!$C$2,数据母表!$AY$5:$AY$212,"="&amp;属性价值透视!$D29)*IF($M29&gt;0,1,0)</f>
        <v>0</v>
      </c>
      <c r="W29" s="13">
        <f>SUMIFS(数据母表!BD$5:BD$212,数据母表!$AW$5:$AW$212,"="&amp;属性价值透视!$C$2,数据母表!$AY$5:$AY$212,"="&amp;属性价值透视!$D29)*IF($M29&gt;0,1,0)</f>
        <v>30</v>
      </c>
      <c r="X29" s="13">
        <f>SUMIFS(数据母表!BE$5:BE$212,数据母表!$AW$5:$AW$212,"="&amp;属性价值透视!$C$2,数据母表!$AY$5:$AY$212,"="&amp;属性价值透视!$D29)*IF($M29&gt;0,1,0)</f>
        <v>6</v>
      </c>
      <c r="Y29" s="13">
        <f>SUMIFS(数据母表!BF$5:BF$212,数据母表!$AW$5:$AW$212,"="&amp;属性价值透视!$C$2,数据母表!$AY$5:$AY$212,"="&amp;属性价值透视!$D29)*IF($M29&gt;0,1,0)</f>
        <v>104750</v>
      </c>
      <c r="Z29" s="13">
        <f t="shared" si="6"/>
        <v>1604750</v>
      </c>
      <c r="AA29" s="13">
        <f t="shared" si="7"/>
        <v>1604.75</v>
      </c>
      <c r="AB29" s="59">
        <f t="shared" si="8"/>
        <v>26</v>
      </c>
      <c r="AC29" s="13">
        <f>SUMIFS(数据母表!W$5:W$84,数据母表!$K$5:$K$84,"="&amp;属性价值透视!$C$2,数据母表!$L$5:$L$84,"="&amp;属性价值透视!$D29)*$N29</f>
        <v>1500</v>
      </c>
      <c r="AD29" s="13">
        <f>SUMIFS(数据母表!X$5:X$84,数据母表!$K$5:$K$84,"="&amp;属性价值透视!$C$2,数据母表!$L$5:$L$84,"="&amp;属性价值透视!$D29)*$N29</f>
        <v>750</v>
      </c>
      <c r="AE29" s="13">
        <f>SUMIFS(数据母表!Y$5:Y$84,数据母表!$K$5:$K$84,"="&amp;属性价值透视!$C$2,数据母表!$L$5:$L$84,"="&amp;属性价值透视!$D29)*$N29</f>
        <v>15000</v>
      </c>
      <c r="AF29" s="13">
        <f t="shared" si="9"/>
        <v>30000</v>
      </c>
      <c r="AG29" s="13">
        <f>SUMIFS(数据母表!BK$5:BK$84,数据母表!$BI$5:$BI$84,"="&amp;属性价值透视!$C$2,数据母表!$BJ$5:$BJ$84,"="&amp;属性价值透视!$D29)*属性价值透视!$N29</f>
        <v>0</v>
      </c>
      <c r="AH29" s="13">
        <f>SUMIFS(数据母表!BL$5:BL$84,数据母表!$BI$5:$BI$84,"="&amp;属性价值透视!$C$2,数据母表!$BJ$5:$BJ$84,"="&amp;属性价值透视!$D29)*属性价值透视!$N29</f>
        <v>0</v>
      </c>
      <c r="AI29" s="13">
        <f>SUMIFS(数据母表!BM$5:BM$84,数据母表!$BI$5:$BI$84,"="&amp;属性价值透视!$C$2,数据母表!$BJ$5:$BJ$84,"="&amp;属性价值透视!$D29)*属性价值透视!$N29</f>
        <v>0</v>
      </c>
      <c r="AJ29" s="13">
        <f>SUMIFS(数据母表!BN$5:BN$84,数据母表!$BI$5:$BI$84,"="&amp;属性价值透视!$C$2,数据母表!$BJ$5:$BJ$84,"="&amp;属性价值透视!$D29)*属性价值透视!$N29</f>
        <v>25</v>
      </c>
      <c r="AK29" s="13">
        <f>SUMIFS(数据母表!BO$5:BO$84,数据母表!$BI$5:$BI$84,"="&amp;属性价值透视!$C$2,数据母表!$BJ$5:$BJ$84,"="&amp;属性价值透视!$D29)*属性价值透视!$N29</f>
        <v>107500</v>
      </c>
      <c r="AL29" s="13">
        <f t="shared" si="10"/>
        <v>2607500</v>
      </c>
      <c r="AM29" s="13">
        <f t="shared" si="11"/>
        <v>2607.5</v>
      </c>
      <c r="AN29" s="59">
        <f t="shared" si="12"/>
        <v>11.505273250239693</v>
      </c>
      <c r="AO29" s="34">
        <f>数据母表!BX28</f>
        <v>9</v>
      </c>
      <c r="AP29" s="34">
        <f t="shared" si="13"/>
        <v>1</v>
      </c>
      <c r="AQ29" s="34">
        <f t="shared" si="26"/>
        <v>1</v>
      </c>
      <c r="AR29" s="34">
        <f>IF($AQ29&gt;0,INDEX(数据母表!CV$5:CV$59,(属性价值透视!$H$2-1)*11+$AO29),0)</f>
        <v>2930</v>
      </c>
      <c r="AS29" s="34">
        <f>IF($AQ29&gt;0,INDEX(数据母表!CW$5:CW$59,(属性价值透视!$H$2-1)*11+$AO29),0)</f>
        <v>1470</v>
      </c>
      <c r="AT29" s="34">
        <f>IF($AQ29&gt;0,INDEX(数据母表!CX$5:CX$59,(属性价值透视!$H$2-1)*11+$AO29),0)</f>
        <v>27665</v>
      </c>
      <c r="AU29" s="34">
        <f>IF($AQ29&gt;0,INDEX(数据母表!DB$5:DB$59,(属性价值透视!$H$2-1)*11+$AO29),0)</f>
        <v>7000</v>
      </c>
      <c r="AV29" s="34">
        <f>IF($AQ29&gt;0,INDEX(数据母表!DC$5:DC$59,(属性价值透视!$H$2-1)*11+$AO29),0)</f>
        <v>3500</v>
      </c>
      <c r="AW29" s="34">
        <f>IF($AQ29&gt;0,INDEX(数据母表!DD$5:DD$59,(属性价值透视!$H$2-1)*11+$AO29),0)</f>
        <v>70000</v>
      </c>
      <c r="AX29" s="13">
        <f t="shared" si="14"/>
        <v>197015</v>
      </c>
      <c r="AY29" s="13">
        <f>IF(属性价值透视!$AQ29&gt;0,INDEX(数据母表!$CU$5:$CU$59,(属性价值透视!$H$2-1)*11+属性价值透视!AO29),0)</f>
        <v>20000</v>
      </c>
      <c r="AZ29" s="13">
        <f t="shared" si="15"/>
        <v>20000</v>
      </c>
      <c r="BA29" s="59">
        <f t="shared" si="16"/>
        <v>9.9</v>
      </c>
      <c r="BB29" s="13">
        <f>IF(属性价值透视!$AP29&gt;0,INDEX(数据母表!$CY$5:$CY$59,(属性价值透视!$H$2-1)*11+属性价值透视!$AO29),0)</f>
        <v>149</v>
      </c>
      <c r="BC29" s="13">
        <f>IF(属性价值透视!$AP29&gt;0,INDEX(数据母表!$CY$5:$CY$59,(属性价值透视!$H$2-1)*11+属性价值透视!$AO29),0)</f>
        <v>149</v>
      </c>
      <c r="BD29" s="13">
        <f>IF(属性价值透视!$AP29&gt;0,INDEX(数据母表!$CY$5:$CY$59,(属性价值透视!$H$2-1)*11+属性价值透视!$AO29),0)</f>
        <v>149</v>
      </c>
      <c r="BE29" s="13">
        <f t="shared" si="17"/>
        <v>745</v>
      </c>
      <c r="BF29" s="13">
        <f t="shared" si="18"/>
        <v>745</v>
      </c>
      <c r="BG29" s="13">
        <f t="shared" si="19"/>
        <v>745</v>
      </c>
      <c r="BH29" s="13">
        <f t="shared" si="20"/>
        <v>11920</v>
      </c>
      <c r="BI29" s="13">
        <f>SUMIFS(数据母表!$DQ$5:$DQ$754,数据母表!$DO$5:$DO$754,"&gt;"&amp;属性价值透视!$B29,数据母表!$DO$5:$DO$754,"&lt;="&amp;属性价值透视!$C29,数据母表!$DP$5:$DP$754,"="&amp;属性价值透视!$H$2)</f>
        <v>830440</v>
      </c>
      <c r="BJ29" s="13">
        <f>ROUND(BI29/BI$3,1)</f>
        <v>830.4</v>
      </c>
      <c r="BK29" s="59">
        <f t="shared" si="21"/>
        <v>14.4</v>
      </c>
      <c r="BL29" s="13">
        <f>SUM(H$6:H29)+SUM(R$6:R29)+SUM(AF$6:AF29)+SUM(AX$6:AX29)+SUM(BH$6:BH29)</f>
        <v>1286678</v>
      </c>
      <c r="BM29" s="13">
        <f>SUM(K$6:K29)+SUM(AA$6:AA29)+SUM(AM$6:AM29)+SUM(AZ$6:AZ29)+SUM(BJ$6:BJ29)</f>
        <v>116335.1</v>
      </c>
      <c r="BN29" s="59">
        <f t="shared" si="22"/>
        <v>11.1</v>
      </c>
      <c r="BO29" s="13">
        <f t="shared" si="23"/>
        <v>283935</v>
      </c>
      <c r="BP29" s="13">
        <f t="shared" si="24"/>
        <v>25207.15</v>
      </c>
      <c r="BQ29" s="59">
        <f t="shared" si="25"/>
        <v>11.3</v>
      </c>
    </row>
    <row r="30" spans="1:69" ht="16.5" x14ac:dyDescent="0.2">
      <c r="A30" s="34">
        <v>25</v>
      </c>
      <c r="B30" s="13">
        <f>数据母表!BS29</f>
        <v>130</v>
      </c>
      <c r="C30" s="13">
        <f>数据母表!BT29</f>
        <v>135</v>
      </c>
      <c r="D30" s="13">
        <f>数据母表!BW29</f>
        <v>19</v>
      </c>
      <c r="E30" s="13">
        <f>INDEX(数据母表!P$5:P$84,(属性价值透视!$C$2-2)*20+属性价值透视!$D30)*($C30-$B30)</f>
        <v>200</v>
      </c>
      <c r="F30" s="13">
        <f>INDEX(数据母表!Q$5:Q$84,(属性价值透视!$C$2-2)*20+属性价值透视!$D30)*($C30-$B30)</f>
        <v>100</v>
      </c>
      <c r="G30" s="13">
        <f>INDEX(数据母表!R$5:R$84,(属性价值透视!$C$2-2)*20+属性价值透视!$D30)*($C30-$B30)</f>
        <v>2000</v>
      </c>
      <c r="H30" s="13">
        <f t="shared" si="1"/>
        <v>4000</v>
      </c>
      <c r="I30" s="13">
        <f>SUMIFS(数据母表!$CN$5:$CN$604,数据母表!$CL$5:$CL$604,"&lt;"&amp;属性价值透视!C30,数据母表!$CL$5:$CL$604,"&gt;="&amp;属性价值透视!B30,数据母表!$CM$5:$CM$604,"="&amp;属性价值透视!$C$2)</f>
        <v>507900</v>
      </c>
      <c r="J30" s="13">
        <f t="shared" si="2"/>
        <v>203160</v>
      </c>
      <c r="K30" s="13">
        <f t="shared" si="3"/>
        <v>203.2</v>
      </c>
      <c r="L30" s="59">
        <f t="shared" si="4"/>
        <v>20</v>
      </c>
      <c r="M30" s="13">
        <f>IF(D30&lt;&gt;D29,INDEX(数据母表!$V$5:$V$84,(属性价值透视!$C$2-2)*20+属性价值透视!D30),0)</f>
        <v>3</v>
      </c>
      <c r="N30" s="13">
        <f>IF(D30&lt;&gt;D29,1,0)</f>
        <v>1</v>
      </c>
      <c r="O30" s="13">
        <f>SUMIFS(数据母表!S$5:S$84,数据母表!$K$5:$K$84,"="&amp;属性价值透视!$C$2,数据母表!$L$5:$L$84,"="&amp;属性价值透视!$D30)*$M30</f>
        <v>2700</v>
      </c>
      <c r="P30" s="13">
        <f>SUMIFS(数据母表!T$5:T$84,数据母表!$K$5:$K$84,"="&amp;属性价值透视!$C$2,数据母表!$L$5:$L$84,"="&amp;属性价值透视!$D30)*$M30</f>
        <v>1350</v>
      </c>
      <c r="Q30" s="13">
        <f>SUMIFS(数据母表!U$5:U$84,数据母表!$K$5:$K$84,"="&amp;属性价值透视!$C$2,数据母表!$L$5:$L$84,"="&amp;属性价值透视!$D30)*$M30</f>
        <v>27000</v>
      </c>
      <c r="R30" s="13">
        <f t="shared" si="5"/>
        <v>54000</v>
      </c>
      <c r="S30" s="13">
        <f>SUMIFS(数据母表!AZ$5:AZ$212,数据母表!$AW$5:$AW$212,"="&amp;属性价值透视!$C$2,数据母表!$AY$5:$AY$212,"="&amp;属性价值透视!$D30)*IF($M30&gt;0,1,0)</f>
        <v>0</v>
      </c>
      <c r="T30" s="13">
        <f>SUMIFS(数据母表!BA$5:BA$212,数据母表!$AW$5:$AW$212,"="&amp;属性价值透视!$C$2,数据母表!$AY$5:$AY$212,"="&amp;属性价值透视!$D30)*IF($M30&gt;0,1,0)</f>
        <v>0</v>
      </c>
      <c r="U30" s="13">
        <f>SUMIFS(数据母表!BB$5:BB$212,数据母表!$AW$5:$AW$212,"="&amp;属性价值透视!$C$2,数据母表!$AY$5:$AY$212,"="&amp;属性价值透视!$D30)*IF($M30&gt;0,1,0)</f>
        <v>0</v>
      </c>
      <c r="V30" s="13">
        <f>SUMIFS(数据母表!BC$5:BC$212,数据母表!$AW$5:$AW$212,"="&amp;属性价值透视!$C$2,数据母表!$AY$5:$AY$212,"="&amp;属性价值透视!$D30)*IF($M30&gt;0,1,0)</f>
        <v>0</v>
      </c>
      <c r="W30" s="13">
        <f>SUMIFS(数据母表!BD$5:BD$212,数据母表!$AW$5:$AW$212,"="&amp;属性价值透视!$C$2,数据母表!$AY$5:$AY$212,"="&amp;属性价值透视!$D30)*IF($M30&gt;0,1,0)</f>
        <v>30</v>
      </c>
      <c r="X30" s="13">
        <f>SUMIFS(数据母表!BE$5:BE$212,数据母表!$AW$5:$AW$212,"="&amp;属性价值透视!$C$2,数据母表!$AY$5:$AY$212,"="&amp;属性价值透视!$D30)*IF($M30&gt;0,1,0)</f>
        <v>6</v>
      </c>
      <c r="Y30" s="13">
        <f>SUMIFS(数据母表!BF$5:BF$212,数据母表!$AW$5:$AW$212,"="&amp;属性价值透视!$C$2,数据母表!$AY$5:$AY$212,"="&amp;属性价值透视!$D30)*IF($M30&gt;0,1,0)</f>
        <v>431100</v>
      </c>
      <c r="Z30" s="13">
        <f t="shared" si="6"/>
        <v>1931100</v>
      </c>
      <c r="AA30" s="13">
        <f t="shared" si="7"/>
        <v>1931.1</v>
      </c>
      <c r="AB30" s="59">
        <f t="shared" si="8"/>
        <v>28</v>
      </c>
      <c r="AC30" s="13">
        <f>SUMIFS(数据母表!W$5:W$84,数据母表!$K$5:$K$84,"="&amp;属性价值透视!$C$2,数据母表!$L$5:$L$84,"="&amp;属性价值透视!$D30)*$N30</f>
        <v>1500</v>
      </c>
      <c r="AD30" s="13">
        <f>SUMIFS(数据母表!X$5:X$84,数据母表!$K$5:$K$84,"="&amp;属性价值透视!$C$2,数据母表!$L$5:$L$84,"="&amp;属性价值透视!$D30)*$N30</f>
        <v>750</v>
      </c>
      <c r="AE30" s="13">
        <f>SUMIFS(数据母表!Y$5:Y$84,数据母表!$K$5:$K$84,"="&amp;属性价值透视!$C$2,数据母表!$L$5:$L$84,"="&amp;属性价值透视!$D30)*$N30</f>
        <v>15000</v>
      </c>
      <c r="AF30" s="13">
        <f t="shared" si="9"/>
        <v>30000</v>
      </c>
      <c r="AG30" s="13">
        <f>SUMIFS(数据母表!BK$5:BK$84,数据母表!$BI$5:$BI$84,"="&amp;属性价值透视!$C$2,数据母表!$BJ$5:$BJ$84,"="&amp;属性价值透视!$D30)*属性价值透视!$N30</f>
        <v>0</v>
      </c>
      <c r="AH30" s="13">
        <f>SUMIFS(数据母表!BL$5:BL$84,数据母表!$BI$5:$BI$84,"="&amp;属性价值透视!$C$2,数据母表!$BJ$5:$BJ$84,"="&amp;属性价值透视!$D30)*属性价值透视!$N30</f>
        <v>0</v>
      </c>
      <c r="AI30" s="13">
        <f>SUMIFS(数据母表!BM$5:BM$84,数据母表!$BI$5:$BI$84,"="&amp;属性价值透视!$C$2,数据母表!$BJ$5:$BJ$84,"="&amp;属性价值透视!$D30)*属性价值透视!$N30</f>
        <v>0</v>
      </c>
      <c r="AJ30" s="13">
        <f>SUMIFS(数据母表!BN$5:BN$84,数据母表!$BI$5:$BI$84,"="&amp;属性价值透视!$C$2,数据母表!$BJ$5:$BJ$84,"="&amp;属性价值透视!$D30)*属性价值透视!$N30</f>
        <v>33</v>
      </c>
      <c r="AK30" s="13">
        <f>SUMIFS(数据母表!BO$5:BO$84,数据母表!$BI$5:$BI$84,"="&amp;属性价值透视!$C$2,数据母表!$BJ$5:$BJ$84,"="&amp;属性价值透视!$D30)*属性价值透视!$N30</f>
        <v>651500</v>
      </c>
      <c r="AL30" s="13">
        <f t="shared" si="10"/>
        <v>3951500</v>
      </c>
      <c r="AM30" s="13">
        <f t="shared" si="11"/>
        <v>3951.5</v>
      </c>
      <c r="AN30" s="59">
        <f t="shared" si="12"/>
        <v>7.5920536505124634</v>
      </c>
      <c r="AO30" s="34">
        <f>数据母表!BX29</f>
        <v>9</v>
      </c>
      <c r="AP30" s="34">
        <f t="shared" si="13"/>
        <v>1</v>
      </c>
      <c r="AQ30" s="34">
        <f t="shared" si="26"/>
        <v>0</v>
      </c>
      <c r="AR30" s="34">
        <f>IF($AQ30&gt;0,INDEX(数据母表!CV$5:CV$59,(属性价值透视!$H$2-1)*11+$AO30),0)</f>
        <v>0</v>
      </c>
      <c r="AS30" s="34">
        <f>IF($AQ30&gt;0,INDEX(数据母表!CW$5:CW$59,(属性价值透视!$H$2-1)*11+$AO30),0)</f>
        <v>0</v>
      </c>
      <c r="AT30" s="34">
        <f>IF($AQ30&gt;0,INDEX(数据母表!CX$5:CX$59,(属性价值透视!$H$2-1)*11+$AO30),0)</f>
        <v>0</v>
      </c>
      <c r="AU30" s="34">
        <f>IF($AQ30&gt;0,INDEX(数据母表!DB$5:DB$59,(属性价值透视!$H$2-1)*11+$AO30),0)</f>
        <v>0</v>
      </c>
      <c r="AV30" s="34">
        <f>IF($AQ30&gt;0,INDEX(数据母表!DC$5:DC$59,(属性价值透视!$H$2-1)*11+$AO30),0)</f>
        <v>0</v>
      </c>
      <c r="AW30" s="34">
        <f>IF($AQ30&gt;0,INDEX(数据母表!DD$5:DD$59,(属性价值透视!$H$2-1)*11+$AO30),0)</f>
        <v>0</v>
      </c>
      <c r="AX30" s="13">
        <f t="shared" si="14"/>
        <v>0</v>
      </c>
      <c r="AY30" s="13">
        <f>IF(属性价值透视!$AQ30&gt;0,INDEX(数据母表!$CU$5:$CU$59,(属性价值透视!$H$2-1)*11+属性价值透视!AO30),0)</f>
        <v>0</v>
      </c>
      <c r="AZ30" s="13">
        <f t="shared" si="15"/>
        <v>0</v>
      </c>
      <c r="BA30" s="59">
        <f t="shared" si="16"/>
        <v>0</v>
      </c>
      <c r="BB30" s="13">
        <f>IF(属性价值透视!$AP30&gt;0,INDEX(数据母表!$CY$5:$CY$59,(属性价值透视!$H$2-1)*11+属性价值透视!$AO30),0)</f>
        <v>149</v>
      </c>
      <c r="BC30" s="13">
        <f>IF(属性价值透视!$AP30&gt;0,INDEX(数据母表!$CY$5:$CY$59,(属性价值透视!$H$2-1)*11+属性价值透视!$AO30),0)</f>
        <v>149</v>
      </c>
      <c r="BD30" s="13">
        <f>IF(属性价值透视!$AP30&gt;0,INDEX(数据母表!$CY$5:$CY$59,(属性价值透视!$H$2-1)*11+属性价值透视!$AO30),0)</f>
        <v>149</v>
      </c>
      <c r="BE30" s="13">
        <f t="shared" si="17"/>
        <v>745</v>
      </c>
      <c r="BF30" s="13">
        <f t="shared" si="18"/>
        <v>745</v>
      </c>
      <c r="BG30" s="13">
        <f t="shared" si="19"/>
        <v>745</v>
      </c>
      <c r="BH30" s="13">
        <f t="shared" si="20"/>
        <v>11920</v>
      </c>
      <c r="BI30" s="13">
        <f>SUMIFS(数据母表!$DQ$5:$DQ$754,数据母表!$DO$5:$DO$754,"&gt;"&amp;属性价值透视!$B30,数据母表!$DO$5:$DO$754,"&lt;="&amp;属性价值透视!$C30,数据母表!$DP$5:$DP$754,"="&amp;属性价值透视!$H$2)</f>
        <v>908720</v>
      </c>
      <c r="BJ30" s="13">
        <f>ROUND(BI30/BI$3,1)</f>
        <v>908.7</v>
      </c>
      <c r="BK30" s="59">
        <f t="shared" si="21"/>
        <v>13.1</v>
      </c>
      <c r="BL30" s="13">
        <f>SUM(H$6:H30)+SUM(R$6:R30)+SUM(AF$6:AF30)+SUM(AX$6:AX30)+SUM(BH$6:BH30)</f>
        <v>1386598</v>
      </c>
      <c r="BM30" s="13">
        <f>SUM(K$6:K30)+SUM(AA$6:AA30)+SUM(AM$6:AM30)+SUM(AZ$6:AZ30)+SUM(BJ$6:BJ30)</f>
        <v>123329.60000000001</v>
      </c>
      <c r="BN30" s="59">
        <f t="shared" si="22"/>
        <v>11.2</v>
      </c>
      <c r="BO30" s="13">
        <f t="shared" si="23"/>
        <v>99920</v>
      </c>
      <c r="BP30" s="13">
        <f t="shared" si="24"/>
        <v>6994.4999999999991</v>
      </c>
      <c r="BQ30" s="59">
        <f t="shared" si="25"/>
        <v>14.3</v>
      </c>
    </row>
    <row r="31" spans="1:69" ht="16.5" x14ac:dyDescent="0.2">
      <c r="A31" s="34">
        <v>26</v>
      </c>
      <c r="B31" s="13">
        <f>数据母表!BS30</f>
        <v>135</v>
      </c>
      <c r="C31" s="13">
        <f>数据母表!BT30</f>
        <v>140</v>
      </c>
      <c r="D31" s="13">
        <f>数据母表!BW30</f>
        <v>19</v>
      </c>
      <c r="E31" s="13">
        <f>INDEX(数据母表!P$5:P$84,(属性价值透视!$C$2-2)*20+属性价值透视!$D31)*($C31-$B31)</f>
        <v>200</v>
      </c>
      <c r="F31" s="13">
        <f>INDEX(数据母表!Q$5:Q$84,(属性价值透视!$C$2-2)*20+属性价值透视!$D31)*($C31-$B31)</f>
        <v>100</v>
      </c>
      <c r="G31" s="13">
        <f>INDEX(数据母表!R$5:R$84,(属性价值透视!$C$2-2)*20+属性价值透视!$D31)*($C31-$B31)</f>
        <v>2000</v>
      </c>
      <c r="H31" s="13">
        <f t="shared" si="1"/>
        <v>4000</v>
      </c>
      <c r="I31" s="13">
        <f>SUMIFS(数据母表!$CN$5:$CN$604,数据母表!$CL$5:$CL$604,"&lt;"&amp;属性价值透视!C31,数据母表!$CL$5:$CL$604,"&gt;="&amp;属性价值透视!B31,数据母表!$CM$5:$CM$604,"="&amp;属性价值透视!$C$2)</f>
        <v>637250</v>
      </c>
      <c r="J31" s="13">
        <f t="shared" si="2"/>
        <v>254900</v>
      </c>
      <c r="K31" s="13">
        <f t="shared" si="3"/>
        <v>254.9</v>
      </c>
      <c r="L31" s="59">
        <f t="shared" si="4"/>
        <v>16</v>
      </c>
      <c r="M31" s="13">
        <f>IF(D31&lt;&gt;D30,INDEX(数据母表!$V$5:$V$84,(属性价值透视!$C$2-2)*20+属性价值透视!D31),0)</f>
        <v>0</v>
      </c>
      <c r="N31" s="13">
        <f>IF(D31&lt;&gt;D30,1,0)</f>
        <v>0</v>
      </c>
      <c r="O31" s="13">
        <f>SUMIFS(数据母表!S$5:S$84,数据母表!$K$5:$K$84,"="&amp;属性价值透视!$C$2,数据母表!$L$5:$L$84,"="&amp;属性价值透视!$D31)*$M31</f>
        <v>0</v>
      </c>
      <c r="P31" s="13">
        <f>SUMIFS(数据母表!T$5:T$84,数据母表!$K$5:$K$84,"="&amp;属性价值透视!$C$2,数据母表!$L$5:$L$84,"="&amp;属性价值透视!$D31)*$M31</f>
        <v>0</v>
      </c>
      <c r="Q31" s="13">
        <f>SUMIFS(数据母表!U$5:U$84,数据母表!$K$5:$K$84,"="&amp;属性价值透视!$C$2,数据母表!$L$5:$L$84,"="&amp;属性价值透视!$D31)*$M31</f>
        <v>0</v>
      </c>
      <c r="R31" s="13">
        <f t="shared" si="5"/>
        <v>0</v>
      </c>
      <c r="S31" s="13">
        <f>SUMIFS(数据母表!AZ$5:AZ$212,数据母表!$AW$5:$AW$212,"="&amp;属性价值透视!$C$2,数据母表!$AY$5:$AY$212,"="&amp;属性价值透视!$D31)*IF($M31&gt;0,1,0)</f>
        <v>0</v>
      </c>
      <c r="T31" s="13">
        <f>SUMIFS(数据母表!BA$5:BA$212,数据母表!$AW$5:$AW$212,"="&amp;属性价值透视!$C$2,数据母表!$AY$5:$AY$212,"="&amp;属性价值透视!$D31)*IF($M31&gt;0,1,0)</f>
        <v>0</v>
      </c>
      <c r="U31" s="13">
        <f>SUMIFS(数据母表!BB$5:BB$212,数据母表!$AW$5:$AW$212,"="&amp;属性价值透视!$C$2,数据母表!$AY$5:$AY$212,"="&amp;属性价值透视!$D31)*IF($M31&gt;0,1,0)</f>
        <v>0</v>
      </c>
      <c r="V31" s="13">
        <f>SUMIFS(数据母表!BC$5:BC$212,数据母表!$AW$5:$AW$212,"="&amp;属性价值透视!$C$2,数据母表!$AY$5:$AY$212,"="&amp;属性价值透视!$D31)*IF($M31&gt;0,1,0)</f>
        <v>0</v>
      </c>
      <c r="W31" s="13">
        <f>SUMIFS(数据母表!BD$5:BD$212,数据母表!$AW$5:$AW$212,"="&amp;属性价值透视!$C$2,数据母表!$AY$5:$AY$212,"="&amp;属性价值透视!$D31)*IF($M31&gt;0,1,0)</f>
        <v>0</v>
      </c>
      <c r="X31" s="13">
        <f>SUMIFS(数据母表!BE$5:BE$212,数据母表!$AW$5:$AW$212,"="&amp;属性价值透视!$C$2,数据母表!$AY$5:$AY$212,"="&amp;属性价值透视!$D31)*IF($M31&gt;0,1,0)</f>
        <v>0</v>
      </c>
      <c r="Y31" s="13">
        <f>SUMIFS(数据母表!BF$5:BF$212,数据母表!$AW$5:$AW$212,"="&amp;属性价值透视!$C$2,数据母表!$AY$5:$AY$212,"="&amp;属性价值透视!$D31)*IF($M31&gt;0,1,0)</f>
        <v>0</v>
      </c>
      <c r="Z31" s="13">
        <f t="shared" si="6"/>
        <v>0</v>
      </c>
      <c r="AA31" s="13">
        <f t="shared" si="7"/>
        <v>0</v>
      </c>
      <c r="AB31" s="59">
        <f t="shared" si="8"/>
        <v>0</v>
      </c>
      <c r="AC31" s="13">
        <f>SUMIFS(数据母表!W$5:W$84,数据母表!$K$5:$K$84,"="&amp;属性价值透视!$C$2,数据母表!$L$5:$L$84,"="&amp;属性价值透视!$D31)*$N31</f>
        <v>0</v>
      </c>
      <c r="AD31" s="13">
        <f>SUMIFS(数据母表!X$5:X$84,数据母表!$K$5:$K$84,"="&amp;属性价值透视!$C$2,数据母表!$L$5:$L$84,"="&amp;属性价值透视!$D31)*$N31</f>
        <v>0</v>
      </c>
      <c r="AE31" s="13">
        <f>SUMIFS(数据母表!Y$5:Y$84,数据母表!$K$5:$K$84,"="&amp;属性价值透视!$C$2,数据母表!$L$5:$L$84,"="&amp;属性价值透视!$D31)*$N31</f>
        <v>0</v>
      </c>
      <c r="AF31" s="13">
        <f t="shared" si="9"/>
        <v>0</v>
      </c>
      <c r="AG31" s="13">
        <f>SUMIFS(数据母表!BK$5:BK$84,数据母表!$BI$5:$BI$84,"="&amp;属性价值透视!$C$2,数据母表!$BJ$5:$BJ$84,"="&amp;属性价值透视!$D31)*属性价值透视!$N31</f>
        <v>0</v>
      </c>
      <c r="AH31" s="13">
        <f>SUMIFS(数据母表!BL$5:BL$84,数据母表!$BI$5:$BI$84,"="&amp;属性价值透视!$C$2,数据母表!$BJ$5:$BJ$84,"="&amp;属性价值透视!$D31)*属性价值透视!$N31</f>
        <v>0</v>
      </c>
      <c r="AI31" s="13">
        <f>SUMIFS(数据母表!BM$5:BM$84,数据母表!$BI$5:$BI$84,"="&amp;属性价值透视!$C$2,数据母表!$BJ$5:$BJ$84,"="&amp;属性价值透视!$D31)*属性价值透视!$N31</f>
        <v>0</v>
      </c>
      <c r="AJ31" s="13">
        <f>SUMIFS(数据母表!BN$5:BN$84,数据母表!$BI$5:$BI$84,"="&amp;属性价值透视!$C$2,数据母表!$BJ$5:$BJ$84,"="&amp;属性价值透视!$D31)*属性价值透视!$N31</f>
        <v>0</v>
      </c>
      <c r="AK31" s="13">
        <f>SUMIFS(数据母表!BO$5:BO$84,数据母表!$BI$5:$BI$84,"="&amp;属性价值透视!$C$2,数据母表!$BJ$5:$BJ$84,"="&amp;属性价值透视!$D31)*属性价值透视!$N31</f>
        <v>0</v>
      </c>
      <c r="AL31" s="13">
        <f t="shared" si="10"/>
        <v>0</v>
      </c>
      <c r="AM31" s="13">
        <f t="shared" si="11"/>
        <v>0</v>
      </c>
      <c r="AN31" s="59">
        <f t="shared" si="12"/>
        <v>0</v>
      </c>
      <c r="AO31" s="34">
        <f>数据母表!BX30</f>
        <v>10</v>
      </c>
      <c r="AP31" s="34">
        <f t="shared" si="13"/>
        <v>1</v>
      </c>
      <c r="AQ31" s="34">
        <f t="shared" si="26"/>
        <v>1</v>
      </c>
      <c r="AR31" s="34">
        <f>IF($AQ31&gt;0,INDEX(数据母表!CV$5:CV$59,(属性价值透视!$H$2-1)*11+$AO31),0)</f>
        <v>3280</v>
      </c>
      <c r="AS31" s="34">
        <f>IF($AQ31&gt;0,INDEX(数据母表!CW$5:CW$59,(属性价值透视!$H$2-1)*11+$AO31),0)</f>
        <v>1645</v>
      </c>
      <c r="AT31" s="34">
        <f>IF($AQ31&gt;0,INDEX(数据母表!CX$5:CX$59,(属性价值透视!$H$2-1)*11+$AO31),0)</f>
        <v>31295</v>
      </c>
      <c r="AU31" s="34">
        <f>IF($AQ31&gt;0,INDEX(数据母表!DB$5:DB$59,(属性价值透视!$H$2-1)*11+$AO31),0)</f>
        <v>10000</v>
      </c>
      <c r="AV31" s="34">
        <f>IF($AQ31&gt;0,INDEX(数据母表!DC$5:DC$59,(属性价值透视!$H$2-1)*11+$AO31),0)</f>
        <v>5000</v>
      </c>
      <c r="AW31" s="34">
        <f>IF($AQ31&gt;0,INDEX(数据母表!DD$5:DD$59,(属性价值透视!$H$2-1)*11+$AO31),0)</f>
        <v>100000</v>
      </c>
      <c r="AX31" s="13">
        <f t="shared" si="14"/>
        <v>264145</v>
      </c>
      <c r="AY31" s="13">
        <f>IF(属性价值透视!$AQ31&gt;0,INDEX(数据母表!$CU$5:$CU$59,(属性价值透视!$H$2-1)*11+属性价值透视!AO31),0)</f>
        <v>24000</v>
      </c>
      <c r="AZ31" s="13">
        <f t="shared" si="15"/>
        <v>24000</v>
      </c>
      <c r="BA31" s="59">
        <f t="shared" si="16"/>
        <v>11</v>
      </c>
      <c r="BB31" s="13">
        <f>IF(属性价值透视!$AP31&gt;0,INDEX(数据母表!$CY$5:$CY$59,(属性价值透视!$H$2-1)*11+属性价值透视!$AO31),0)</f>
        <v>172</v>
      </c>
      <c r="BC31" s="13">
        <f>IF(属性价值透视!$AP31&gt;0,INDEX(数据母表!$CY$5:$CY$59,(属性价值透视!$H$2-1)*11+属性价值透视!$AO31),0)</f>
        <v>172</v>
      </c>
      <c r="BD31" s="13">
        <f>IF(属性价值透视!$AP31&gt;0,INDEX(数据母表!$CY$5:$CY$59,(属性价值透视!$H$2-1)*11+属性价值透视!$AO31),0)</f>
        <v>172</v>
      </c>
      <c r="BE31" s="13">
        <f t="shared" si="17"/>
        <v>860</v>
      </c>
      <c r="BF31" s="13">
        <f t="shared" si="18"/>
        <v>860</v>
      </c>
      <c r="BG31" s="13">
        <f t="shared" si="19"/>
        <v>860</v>
      </c>
      <c r="BH31" s="13">
        <f t="shared" si="20"/>
        <v>13760</v>
      </c>
      <c r="BI31" s="13">
        <f>SUMIFS(数据母表!$DQ$5:$DQ$754,数据母表!$DO$5:$DO$754,"&gt;"&amp;属性价值透视!$B31,数据母表!$DO$5:$DO$754,"&lt;="&amp;属性价值透视!$C31,数据母表!$DP$5:$DP$754,"="&amp;属性价值透视!$H$2)</f>
        <v>5427120</v>
      </c>
      <c r="BJ31" s="13">
        <f>ROUND(BI31/BI$3,1)</f>
        <v>5427.1</v>
      </c>
      <c r="BK31" s="59">
        <f t="shared" si="21"/>
        <v>2.5</v>
      </c>
      <c r="BL31" s="13">
        <f>SUM(H$6:H31)+SUM(R$6:R31)+SUM(AF$6:AF31)+SUM(AX$6:AX31)+SUM(BH$6:BH31)</f>
        <v>1668503</v>
      </c>
      <c r="BM31" s="13">
        <f>SUM(K$6:K31)+SUM(AA$6:AA31)+SUM(AM$6:AM31)+SUM(AZ$6:AZ31)+SUM(BJ$6:BJ31)</f>
        <v>153011.6</v>
      </c>
      <c r="BN31" s="59">
        <f t="shared" si="22"/>
        <v>10.9</v>
      </c>
      <c r="BO31" s="13">
        <f t="shared" si="23"/>
        <v>281905</v>
      </c>
      <c r="BP31" s="13">
        <f t="shared" si="24"/>
        <v>29682</v>
      </c>
      <c r="BQ31" s="59">
        <f t="shared" si="25"/>
        <v>9.5</v>
      </c>
    </row>
    <row r="32" spans="1:69" ht="16.5" x14ac:dyDescent="0.2">
      <c r="A32" s="34">
        <v>27</v>
      </c>
      <c r="B32" s="13">
        <f>数据母表!BS31</f>
        <v>140</v>
      </c>
      <c r="C32" s="13">
        <f>数据母表!BT31</f>
        <v>145</v>
      </c>
      <c r="D32" s="13">
        <f>数据母表!BW31</f>
        <v>20</v>
      </c>
      <c r="E32" s="13">
        <f>INDEX(数据母表!P$5:P$84,(属性价值透视!$C$2-2)*20+属性价值透视!$D32)*($C32-$B32)</f>
        <v>200</v>
      </c>
      <c r="F32" s="13">
        <f>INDEX(数据母表!Q$5:Q$84,(属性价值透视!$C$2-2)*20+属性价值透视!$D32)*($C32-$B32)</f>
        <v>100</v>
      </c>
      <c r="G32" s="13">
        <f>INDEX(数据母表!R$5:R$84,(属性价值透视!$C$2-2)*20+属性价值透视!$D32)*($C32-$B32)</f>
        <v>2000</v>
      </c>
      <c r="H32" s="13">
        <f t="shared" si="1"/>
        <v>4000</v>
      </c>
      <c r="I32" s="13">
        <f>SUMIFS(数据母表!$CN$5:$CN$604,数据母表!$CL$5:$CL$604,"&lt;"&amp;属性价值透视!C32,数据母表!$CL$5:$CL$604,"&gt;="&amp;属性价值透视!B32,数据母表!$CM$5:$CM$604,"="&amp;属性价值透视!$C$2)</f>
        <v>803400</v>
      </c>
      <c r="J32" s="13">
        <f t="shared" si="2"/>
        <v>321360</v>
      </c>
      <c r="K32" s="13">
        <f t="shared" si="3"/>
        <v>321.39999999999998</v>
      </c>
      <c r="L32" s="59">
        <f t="shared" si="4"/>
        <v>12</v>
      </c>
      <c r="M32" s="13">
        <f>IF(D32&lt;&gt;D31,INDEX(数据母表!$V$5:$V$84,(属性价值透视!$C$2-2)*20+属性价值透视!D32),0)</f>
        <v>4</v>
      </c>
      <c r="N32" s="13">
        <f>IF(D32&lt;&gt;D31,1,0)</f>
        <v>1</v>
      </c>
      <c r="O32" s="13">
        <f>SUMIFS(数据母表!S$5:S$84,数据母表!$K$5:$K$84,"="&amp;属性价值透视!$C$2,数据母表!$L$5:$L$84,"="&amp;属性价值透视!$D32)*$M32</f>
        <v>4000</v>
      </c>
      <c r="P32" s="13">
        <f>SUMIFS(数据母表!T$5:T$84,数据母表!$K$5:$K$84,"="&amp;属性价值透视!$C$2,数据母表!$L$5:$L$84,"="&amp;属性价值透视!$D32)*$M32</f>
        <v>2000</v>
      </c>
      <c r="Q32" s="13">
        <f>SUMIFS(数据母表!U$5:U$84,数据母表!$K$5:$K$84,"="&amp;属性价值透视!$C$2,数据母表!$L$5:$L$84,"="&amp;属性价值透视!$D32)*$M32</f>
        <v>40000</v>
      </c>
      <c r="R32" s="13">
        <f t="shared" si="5"/>
        <v>80000</v>
      </c>
      <c r="S32" s="13">
        <f>SUMIFS(数据母表!AZ$5:AZ$212,数据母表!$AW$5:$AW$212,"="&amp;属性价值透视!$C$2,数据母表!$AY$5:$AY$212,"="&amp;属性价值透视!$D32)*IF($M32&gt;0,1,0)</f>
        <v>0</v>
      </c>
      <c r="T32" s="13">
        <f>SUMIFS(数据母表!BA$5:BA$212,数据母表!$AW$5:$AW$212,"="&amp;属性价值透视!$C$2,数据母表!$AY$5:$AY$212,"="&amp;属性价值透视!$D32)*IF($M32&gt;0,1,0)</f>
        <v>0</v>
      </c>
      <c r="U32" s="13">
        <f>SUMIFS(数据母表!BB$5:BB$212,数据母表!$AW$5:$AW$212,"="&amp;属性价值透视!$C$2,数据母表!$AY$5:$AY$212,"="&amp;属性价值透视!$D32)*IF($M32&gt;0,1,0)</f>
        <v>0</v>
      </c>
      <c r="V32" s="13">
        <f>SUMIFS(数据母表!BC$5:BC$212,数据母表!$AW$5:$AW$212,"="&amp;属性价值透视!$C$2,数据母表!$AY$5:$AY$212,"="&amp;属性价值透视!$D32)*IF($M32&gt;0,1,0)</f>
        <v>0</v>
      </c>
      <c r="W32" s="13">
        <f>SUMIFS(数据母表!BD$5:BD$212,数据母表!$AW$5:$AW$212,"="&amp;属性价值透视!$C$2,数据母表!$AY$5:$AY$212,"="&amp;属性价值透视!$D32)*IF($M32&gt;0,1,0)</f>
        <v>60</v>
      </c>
      <c r="X32" s="13">
        <f>SUMIFS(数据母表!BE$5:BE$212,数据母表!$AW$5:$AW$212,"="&amp;属性价值透视!$C$2,数据母表!$AY$5:$AY$212,"="&amp;属性价值透视!$D32)*IF($M32&gt;0,1,0)</f>
        <v>8</v>
      </c>
      <c r="Y32" s="13">
        <f>SUMIFS(数据母表!BF$5:BF$212,数据母表!$AW$5:$AW$212,"="&amp;属性价值透视!$C$2,数据母表!$AY$5:$AY$212,"="&amp;属性价值透视!$D32)*IF($M32&gt;0,1,0)</f>
        <v>1237450</v>
      </c>
      <c r="Z32" s="13">
        <f t="shared" si="6"/>
        <v>3437450</v>
      </c>
      <c r="AA32" s="13">
        <f t="shared" si="7"/>
        <v>3437.45</v>
      </c>
      <c r="AB32" s="59">
        <f t="shared" si="8"/>
        <v>23</v>
      </c>
      <c r="AC32" s="13">
        <f>SUMIFS(数据母表!W$5:W$84,数据母表!$K$5:$K$84,"="&amp;属性价值透视!$C$2,数据母表!$L$5:$L$84,"="&amp;属性价值透视!$D32)*$N32</f>
        <v>1500</v>
      </c>
      <c r="AD32" s="13">
        <f>SUMIFS(数据母表!X$5:X$84,数据母表!$K$5:$K$84,"="&amp;属性价值透视!$C$2,数据母表!$L$5:$L$84,"="&amp;属性价值透视!$D32)*$N32</f>
        <v>750</v>
      </c>
      <c r="AE32" s="13">
        <f>SUMIFS(数据母表!Y$5:Y$84,数据母表!$K$5:$K$84,"="&amp;属性价值透视!$C$2,数据母表!$L$5:$L$84,"="&amp;属性价值透视!$D32)*$N32</f>
        <v>15000</v>
      </c>
      <c r="AF32" s="13">
        <f t="shared" si="9"/>
        <v>30000</v>
      </c>
      <c r="AG32" s="13">
        <f>SUMIFS(数据母表!BK$5:BK$84,数据母表!$BI$5:$BI$84,"="&amp;属性价值透视!$C$2,数据母表!$BJ$5:$BJ$84,"="&amp;属性价值透视!$D32)*属性价值透视!$N32</f>
        <v>0</v>
      </c>
      <c r="AH32" s="13">
        <f>SUMIFS(数据母表!BL$5:BL$84,数据母表!$BI$5:$BI$84,"="&amp;属性价值透视!$C$2,数据母表!$BJ$5:$BJ$84,"="&amp;属性价值透视!$D32)*属性价值透视!$N32</f>
        <v>0</v>
      </c>
      <c r="AI32" s="13">
        <f>SUMIFS(数据母表!BM$5:BM$84,数据母表!$BI$5:$BI$84,"="&amp;属性价值透视!$C$2,数据母表!$BJ$5:$BJ$84,"="&amp;属性价值透视!$D32)*属性价值透视!$N32</f>
        <v>0</v>
      </c>
      <c r="AJ32" s="13">
        <f>SUMIFS(数据母表!BN$5:BN$84,数据母表!$BI$5:$BI$84,"="&amp;属性价值透视!$C$2,数据母表!$BJ$5:$BJ$84,"="&amp;属性价值透视!$D32)*属性价值透视!$N32</f>
        <v>42</v>
      </c>
      <c r="AK32" s="13">
        <f>SUMIFS(数据母表!BO$5:BO$84,数据母表!$BI$5:$BI$84,"="&amp;属性价值透视!$C$2,数据母表!$BJ$5:$BJ$84,"="&amp;属性价值透视!$D32)*属性价值透视!$N32</f>
        <v>977000</v>
      </c>
      <c r="AL32" s="13">
        <f t="shared" si="10"/>
        <v>5177000</v>
      </c>
      <c r="AM32" s="13">
        <f t="shared" si="11"/>
        <v>5177</v>
      </c>
      <c r="AN32" s="59">
        <f t="shared" si="12"/>
        <v>5.7948618891249755</v>
      </c>
      <c r="AO32" s="34">
        <f>数据母表!BX31</f>
        <v>10</v>
      </c>
      <c r="AP32" s="34">
        <f t="shared" si="13"/>
        <v>1</v>
      </c>
      <c r="AQ32" s="34">
        <f t="shared" si="26"/>
        <v>0</v>
      </c>
      <c r="AR32" s="34">
        <f>IF($AQ32&gt;0,INDEX(数据母表!CV$5:CV$59,(属性价值透视!$H$2-1)*11+$AO32),0)</f>
        <v>0</v>
      </c>
      <c r="AS32" s="34">
        <f>IF($AQ32&gt;0,INDEX(数据母表!CW$5:CW$59,(属性价值透视!$H$2-1)*11+$AO32),0)</f>
        <v>0</v>
      </c>
      <c r="AT32" s="34">
        <f>IF($AQ32&gt;0,INDEX(数据母表!CX$5:CX$59,(属性价值透视!$H$2-1)*11+$AO32),0)</f>
        <v>0</v>
      </c>
      <c r="AU32" s="34">
        <f>IF($AQ32&gt;0,INDEX(数据母表!DB$5:DB$59,(属性价值透视!$H$2-1)*11+$AO32),0)</f>
        <v>0</v>
      </c>
      <c r="AV32" s="34">
        <f>IF($AQ32&gt;0,INDEX(数据母表!DC$5:DC$59,(属性价值透视!$H$2-1)*11+$AO32),0)</f>
        <v>0</v>
      </c>
      <c r="AW32" s="34">
        <f>IF($AQ32&gt;0,INDEX(数据母表!DD$5:DD$59,(属性价值透视!$H$2-1)*11+$AO32),0)</f>
        <v>0</v>
      </c>
      <c r="AX32" s="13">
        <f t="shared" si="14"/>
        <v>0</v>
      </c>
      <c r="AY32" s="13">
        <f>IF(属性价值透视!$AQ32&gt;0,INDEX(数据母表!$CU$5:$CU$59,(属性价值透视!$H$2-1)*11+属性价值透视!AO32),0)</f>
        <v>0</v>
      </c>
      <c r="AZ32" s="13">
        <f t="shared" si="15"/>
        <v>0</v>
      </c>
      <c r="BA32" s="59">
        <f t="shared" si="16"/>
        <v>0</v>
      </c>
      <c r="BB32" s="13">
        <f>IF(属性价值透视!$AP32&gt;0,INDEX(数据母表!$CY$5:$CY$59,(属性价值透视!$H$2-1)*11+属性价值透视!$AO32),0)</f>
        <v>172</v>
      </c>
      <c r="BC32" s="13">
        <f>IF(属性价值透视!$AP32&gt;0,INDEX(数据母表!$CY$5:$CY$59,(属性价值透视!$H$2-1)*11+属性价值透视!$AO32),0)</f>
        <v>172</v>
      </c>
      <c r="BD32" s="13">
        <f>IF(属性价值透视!$AP32&gt;0,INDEX(数据母表!$CY$5:$CY$59,(属性价值透视!$H$2-1)*11+属性价值透视!$AO32),0)</f>
        <v>172</v>
      </c>
      <c r="BE32" s="13">
        <f t="shared" si="17"/>
        <v>860</v>
      </c>
      <c r="BF32" s="13">
        <f t="shared" si="18"/>
        <v>860</v>
      </c>
      <c r="BG32" s="13">
        <f t="shared" si="19"/>
        <v>860</v>
      </c>
      <c r="BH32" s="13">
        <f t="shared" si="20"/>
        <v>13760</v>
      </c>
      <c r="BI32" s="13">
        <f>SUMIFS(数据母表!$DQ$5:$DQ$754,数据母表!$DO$5:$DO$754,"&gt;"&amp;属性价值透视!$B32,数据母表!$DO$5:$DO$754,"&lt;="&amp;属性价值透视!$C32,数据母表!$DP$5:$DP$754,"="&amp;属性价值透视!$H$2)</f>
        <v>7597960</v>
      </c>
      <c r="BJ32" s="13">
        <f>ROUND(BI32/BI$3,1)</f>
        <v>7598</v>
      </c>
      <c r="BK32" s="59">
        <f t="shared" si="21"/>
        <v>1.8</v>
      </c>
      <c r="BL32" s="13">
        <f>SUM(H$6:H32)+SUM(R$6:R32)+SUM(AF$6:AF32)+SUM(AX$6:AX32)+SUM(BH$6:BH32)</f>
        <v>1796263</v>
      </c>
      <c r="BM32" s="13">
        <f>SUM(K$6:K32)+SUM(AA$6:AA32)+SUM(AM$6:AM32)+SUM(AZ$6:AZ32)+SUM(BJ$6:BJ32)</f>
        <v>169545.44999999998</v>
      </c>
      <c r="BN32" s="59">
        <f t="shared" si="22"/>
        <v>10.6</v>
      </c>
      <c r="BO32" s="13">
        <f t="shared" si="23"/>
        <v>127760</v>
      </c>
      <c r="BP32" s="13">
        <f t="shared" si="24"/>
        <v>16533.849999999999</v>
      </c>
      <c r="BQ32" s="59">
        <f t="shared" si="25"/>
        <v>7.7</v>
      </c>
    </row>
    <row r="33" spans="1:69" ht="16.5" x14ac:dyDescent="0.2">
      <c r="A33" s="34">
        <v>28</v>
      </c>
      <c r="B33" s="13">
        <f>数据母表!BS32</f>
        <v>145</v>
      </c>
      <c r="C33" s="13">
        <f>数据母表!BT32</f>
        <v>150</v>
      </c>
      <c r="D33" s="13">
        <f>数据母表!BW32</f>
        <v>20</v>
      </c>
      <c r="E33" s="13">
        <f>INDEX(数据母表!P$5:P$84,(属性价值透视!$C$2-2)*20+属性价值透视!$D33)*($C33-$B33)</f>
        <v>200</v>
      </c>
      <c r="F33" s="13">
        <f>INDEX(数据母表!Q$5:Q$84,(属性价值透视!$C$2-2)*20+属性价值透视!$D33)*($C33-$B33)</f>
        <v>100</v>
      </c>
      <c r="G33" s="13">
        <f>INDEX(数据母表!R$5:R$84,(属性价值透视!$C$2-2)*20+属性价值透视!$D33)*($C33-$B33)</f>
        <v>2000</v>
      </c>
      <c r="H33" s="13">
        <f t="shared" si="1"/>
        <v>4000</v>
      </c>
      <c r="I33" s="13">
        <f>SUMIFS(数据母表!$CN$5:$CN$604,数据母表!$CL$5:$CL$604,"&lt;"&amp;属性价值透视!C33,数据母表!$CL$5:$CL$604,"&gt;="&amp;属性价值透视!B33,数据母表!$CM$5:$CM$604,"="&amp;属性价值透视!$C$2)</f>
        <v>961150</v>
      </c>
      <c r="J33" s="13">
        <f t="shared" si="2"/>
        <v>384460</v>
      </c>
      <c r="K33" s="13">
        <f t="shared" si="3"/>
        <v>384.5</v>
      </c>
      <c r="L33" s="59">
        <f t="shared" si="4"/>
        <v>10</v>
      </c>
      <c r="M33" s="13">
        <f>IF(D33&lt;&gt;D32,INDEX(数据母表!$V$5:$V$84,(属性价值透视!$C$2-2)*20+属性价值透视!D33),0)</f>
        <v>0</v>
      </c>
      <c r="N33" s="13">
        <f>IF(D33&lt;&gt;D32,1,0)</f>
        <v>0</v>
      </c>
      <c r="O33" s="13">
        <f>SUMIFS(数据母表!S$5:S$84,数据母表!$K$5:$K$84,"="&amp;属性价值透视!$C$2,数据母表!$L$5:$L$84,"="&amp;属性价值透视!$D33)*$M33</f>
        <v>0</v>
      </c>
      <c r="P33" s="13">
        <f>SUMIFS(数据母表!T$5:T$84,数据母表!$K$5:$K$84,"="&amp;属性价值透视!$C$2,数据母表!$L$5:$L$84,"="&amp;属性价值透视!$D33)*$M33</f>
        <v>0</v>
      </c>
      <c r="Q33" s="13">
        <f>SUMIFS(数据母表!U$5:U$84,数据母表!$K$5:$K$84,"="&amp;属性价值透视!$C$2,数据母表!$L$5:$L$84,"="&amp;属性价值透视!$D33)*$M33</f>
        <v>0</v>
      </c>
      <c r="R33" s="13">
        <f t="shared" si="5"/>
        <v>0</v>
      </c>
      <c r="S33" s="13">
        <f>SUMIFS(数据母表!AZ$5:AZ$212,数据母表!$AW$5:$AW$212,"="&amp;属性价值透视!$C$2,数据母表!$AY$5:$AY$212,"="&amp;属性价值透视!$D33)*IF($M33&gt;0,1,0)</f>
        <v>0</v>
      </c>
      <c r="T33" s="13">
        <f>SUMIFS(数据母表!BA$5:BA$212,数据母表!$AW$5:$AW$212,"="&amp;属性价值透视!$C$2,数据母表!$AY$5:$AY$212,"="&amp;属性价值透视!$D33)*IF($M33&gt;0,1,0)</f>
        <v>0</v>
      </c>
      <c r="U33" s="13">
        <f>SUMIFS(数据母表!BB$5:BB$212,数据母表!$AW$5:$AW$212,"="&amp;属性价值透视!$C$2,数据母表!$AY$5:$AY$212,"="&amp;属性价值透视!$D33)*IF($M33&gt;0,1,0)</f>
        <v>0</v>
      </c>
      <c r="V33" s="13">
        <f>SUMIFS(数据母表!BC$5:BC$212,数据母表!$AW$5:$AW$212,"="&amp;属性价值透视!$C$2,数据母表!$AY$5:$AY$212,"="&amp;属性价值透视!$D33)*IF($M33&gt;0,1,0)</f>
        <v>0</v>
      </c>
      <c r="W33" s="13">
        <f>SUMIFS(数据母表!BD$5:BD$212,数据母表!$AW$5:$AW$212,"="&amp;属性价值透视!$C$2,数据母表!$AY$5:$AY$212,"="&amp;属性价值透视!$D33)*IF($M33&gt;0,1,0)</f>
        <v>0</v>
      </c>
      <c r="X33" s="13">
        <f>SUMIFS(数据母表!BE$5:BE$212,数据母表!$AW$5:$AW$212,"="&amp;属性价值透视!$C$2,数据母表!$AY$5:$AY$212,"="&amp;属性价值透视!$D33)*IF($M33&gt;0,1,0)</f>
        <v>0</v>
      </c>
      <c r="Y33" s="13">
        <f>SUMIFS(数据母表!BF$5:BF$212,数据母表!$AW$5:$AW$212,"="&amp;属性价值透视!$C$2,数据母表!$AY$5:$AY$212,"="&amp;属性价值透视!$D33)*IF($M33&gt;0,1,0)</f>
        <v>0</v>
      </c>
      <c r="Z33" s="13">
        <f t="shared" si="6"/>
        <v>0</v>
      </c>
      <c r="AA33" s="13">
        <f t="shared" si="7"/>
        <v>0</v>
      </c>
      <c r="AB33" s="59">
        <f t="shared" si="8"/>
        <v>0</v>
      </c>
      <c r="AC33" s="13">
        <f>SUMIFS(数据母表!W$5:W$84,数据母表!$K$5:$K$84,"="&amp;属性价值透视!$C$2,数据母表!$L$5:$L$84,"="&amp;属性价值透视!$D33)*$N33</f>
        <v>0</v>
      </c>
      <c r="AD33" s="13">
        <f>SUMIFS(数据母表!X$5:X$84,数据母表!$K$5:$K$84,"="&amp;属性价值透视!$C$2,数据母表!$L$5:$L$84,"="&amp;属性价值透视!$D33)*$N33</f>
        <v>0</v>
      </c>
      <c r="AE33" s="13">
        <f>SUMIFS(数据母表!Y$5:Y$84,数据母表!$K$5:$K$84,"="&amp;属性价值透视!$C$2,数据母表!$L$5:$L$84,"="&amp;属性价值透视!$D33)*$N33</f>
        <v>0</v>
      </c>
      <c r="AF33" s="13">
        <f t="shared" si="9"/>
        <v>0</v>
      </c>
      <c r="AG33" s="13">
        <f>SUMIFS(数据母表!BK$5:BK$84,数据母表!$BI$5:$BI$84,"="&amp;属性价值透视!$C$2,数据母表!$BJ$5:$BJ$84,"="&amp;属性价值透视!$D33)*属性价值透视!$N33</f>
        <v>0</v>
      </c>
      <c r="AH33" s="13">
        <f>SUMIFS(数据母表!BL$5:BL$84,数据母表!$BI$5:$BI$84,"="&amp;属性价值透视!$C$2,数据母表!$BJ$5:$BJ$84,"="&amp;属性价值透视!$D33)*属性价值透视!$N33</f>
        <v>0</v>
      </c>
      <c r="AI33" s="13">
        <f>SUMIFS(数据母表!BM$5:BM$84,数据母表!$BI$5:$BI$84,"="&amp;属性价值透视!$C$2,数据母表!$BJ$5:$BJ$84,"="&amp;属性价值透视!$D33)*属性价值透视!$N33</f>
        <v>0</v>
      </c>
      <c r="AJ33" s="13">
        <f>SUMIFS(数据母表!BN$5:BN$84,数据母表!$BI$5:$BI$84,"="&amp;属性价值透视!$C$2,数据母表!$BJ$5:$BJ$84,"="&amp;属性价值透视!$D33)*属性价值透视!$N33</f>
        <v>0</v>
      </c>
      <c r="AK33" s="13">
        <f>SUMIFS(数据母表!BO$5:BO$84,数据母表!$BI$5:$BI$84,"="&amp;属性价值透视!$C$2,数据母表!$BJ$5:$BJ$84,"="&amp;属性价值透视!$D33)*属性价值透视!$N33</f>
        <v>0</v>
      </c>
      <c r="AL33" s="13">
        <f t="shared" si="10"/>
        <v>0</v>
      </c>
      <c r="AM33" s="13">
        <f t="shared" si="11"/>
        <v>0</v>
      </c>
      <c r="AN33" s="59">
        <f t="shared" si="12"/>
        <v>0</v>
      </c>
      <c r="AO33" s="34">
        <f>数据母表!BX32</f>
        <v>11</v>
      </c>
      <c r="AP33" s="34">
        <f t="shared" si="13"/>
        <v>1</v>
      </c>
      <c r="AQ33" s="34">
        <f t="shared" si="26"/>
        <v>1</v>
      </c>
      <c r="AR33" s="34">
        <f>IF($AQ33&gt;0,INDEX(数据母表!CV$5:CV$59,(属性价值透视!$H$2-1)*11+$AO33),0)</f>
        <v>3360</v>
      </c>
      <c r="AS33" s="34">
        <f>IF($AQ33&gt;0,INDEX(数据母表!CW$5:CW$59,(属性价值透视!$H$2-1)*11+$AO33),0)</f>
        <v>1685</v>
      </c>
      <c r="AT33" s="34">
        <f>IF($AQ33&gt;0,INDEX(数据母表!CX$5:CX$59,(属性价值透视!$H$2-1)*11+$AO33),0)</f>
        <v>32330</v>
      </c>
      <c r="AU33" s="34">
        <f>IF($AQ33&gt;0,INDEX(数据母表!DB$5:DB$59,(属性价值透视!$H$2-1)*11+$AO33),0)</f>
        <v>10000</v>
      </c>
      <c r="AV33" s="34">
        <f>IF($AQ33&gt;0,INDEX(数据母表!DC$5:DC$59,(属性价值透视!$H$2-1)*11+$AO33),0)</f>
        <v>5000</v>
      </c>
      <c r="AW33" s="34">
        <f>IF($AQ33&gt;0,INDEX(数据母表!DD$5:DD$59,(属性价值透视!$H$2-1)*11+$AO33),0)</f>
        <v>100000</v>
      </c>
      <c r="AX33" s="13">
        <f t="shared" si="14"/>
        <v>265980</v>
      </c>
      <c r="AY33" s="13">
        <f>IF(属性价值透视!$AQ33&gt;0,INDEX(数据母表!$CU$5:$CU$59,(属性价值透视!$H$2-1)*11+属性价值透视!AO33),0)</f>
        <v>32000</v>
      </c>
      <c r="AZ33" s="13">
        <f t="shared" si="15"/>
        <v>32000</v>
      </c>
      <c r="BA33" s="59">
        <f t="shared" si="16"/>
        <v>8.3000000000000007</v>
      </c>
      <c r="BB33" s="13">
        <f>IF(属性价值透视!$AP33&gt;0,INDEX(数据母表!$CY$5:$CY$59,(属性价值透视!$H$2-1)*11+属性价值透视!$AO33),0)</f>
        <v>202</v>
      </c>
      <c r="BC33" s="13">
        <f>IF(属性价值透视!$AP33&gt;0,INDEX(数据母表!$CY$5:$CY$59,(属性价值透视!$H$2-1)*11+属性价值透视!$AO33),0)</f>
        <v>202</v>
      </c>
      <c r="BD33" s="13">
        <f>IF(属性价值透视!$AP33&gt;0,INDEX(数据母表!$CY$5:$CY$59,(属性价值透视!$H$2-1)*11+属性价值透视!$AO33),0)</f>
        <v>202</v>
      </c>
      <c r="BE33" s="13">
        <f t="shared" si="17"/>
        <v>1010</v>
      </c>
      <c r="BF33" s="13">
        <f t="shared" si="18"/>
        <v>1010</v>
      </c>
      <c r="BG33" s="13">
        <f t="shared" si="19"/>
        <v>1010</v>
      </c>
      <c r="BH33" s="13">
        <f t="shared" si="20"/>
        <v>16160</v>
      </c>
      <c r="BI33" s="13">
        <f>SUMIFS(数据母表!$DQ$5:$DQ$754,数据母表!$DO$5:$DO$754,"&gt;"&amp;属性价值透视!$B33,数据母表!$DO$5:$DO$754,"&lt;="&amp;属性价值透视!$C33,数据母表!$DP$5:$DP$754,"="&amp;属性价值透视!$H$2)</f>
        <v>9768800</v>
      </c>
      <c r="BJ33" s="13">
        <f>ROUND(BI33/BI$3,1)</f>
        <v>9768.7999999999993</v>
      </c>
      <c r="BK33" s="59">
        <f t="shared" si="21"/>
        <v>1.7</v>
      </c>
      <c r="BL33" s="13">
        <f>SUM(H$6:H33)+SUM(R$6:R33)+SUM(AF$6:AF33)+SUM(AX$6:AX33)+SUM(BH$6:BH33)</f>
        <v>2082403</v>
      </c>
      <c r="BM33" s="13">
        <f>SUM(K$6:K33)+SUM(AA$6:AA33)+SUM(AM$6:AM33)+SUM(AZ$6:AZ33)+SUM(BJ$6:BJ33)</f>
        <v>211698.75</v>
      </c>
      <c r="BN33" s="59">
        <f t="shared" si="22"/>
        <v>9.8000000000000007</v>
      </c>
      <c r="BO33" s="13">
        <f t="shared" si="23"/>
        <v>286140</v>
      </c>
      <c r="BP33" s="13">
        <f t="shared" si="24"/>
        <v>42153.3</v>
      </c>
      <c r="BQ33" s="59">
        <f t="shared" si="25"/>
        <v>6.8</v>
      </c>
    </row>
    <row r="34" spans="1:69" ht="16.5" x14ac:dyDescent="0.2">
      <c r="A34" s="34">
        <v>29</v>
      </c>
      <c r="B34" s="13">
        <f>数据母表!BS33</f>
        <v>150</v>
      </c>
      <c r="C34" s="13">
        <f>数据母表!BT33</f>
        <v>150</v>
      </c>
      <c r="D34" s="13">
        <f>数据母表!BW33</f>
        <v>20</v>
      </c>
      <c r="E34" s="13">
        <f>INDEX(数据母表!P$5:P$84,(属性价值透视!$C$2-2)*20+属性价值透视!$D34)*($C34-$B34)</f>
        <v>0</v>
      </c>
      <c r="F34" s="13">
        <f>INDEX(数据母表!Q$5:Q$84,(属性价值透视!$C$2-2)*20+属性价值透视!$D34)*($C34-$B34)</f>
        <v>0</v>
      </c>
      <c r="G34" s="13">
        <f>INDEX(数据母表!R$5:R$84,(属性价值透视!$C$2-2)*20+属性价值透视!$D34)*($C34-$B34)</f>
        <v>0</v>
      </c>
      <c r="H34" s="13">
        <f t="shared" si="1"/>
        <v>0</v>
      </c>
      <c r="I34" s="13">
        <f>SUMIFS(数据母表!$CN$5:$CN$604,数据母表!$CL$5:$CL$604,"&lt;"&amp;属性价值透视!C34,数据母表!$CL$5:$CL$604,"&gt;="&amp;属性价值透视!B34,数据母表!$CM$5:$CM$604,"="&amp;属性价值透视!$C$2)</f>
        <v>0</v>
      </c>
      <c r="J34" s="13">
        <f t="shared" si="2"/>
        <v>0</v>
      </c>
      <c r="K34" s="13"/>
      <c r="L34" s="13"/>
      <c r="M34" s="13"/>
      <c r="N34" s="13"/>
      <c r="AQ34" s="14"/>
      <c r="AR34" s="14"/>
    </row>
    <row r="35" spans="1:69" ht="16.5" x14ac:dyDescent="0.2">
      <c r="A35" s="34">
        <v>30</v>
      </c>
      <c r="B35" s="13">
        <f>数据母表!BS34</f>
        <v>150</v>
      </c>
      <c r="C35" s="13">
        <f>数据母表!BT34</f>
        <v>150</v>
      </c>
      <c r="D35" s="13">
        <f>数据母表!BW34</f>
        <v>20</v>
      </c>
      <c r="E35" s="13">
        <f>INDEX(数据母表!P$5:P$84,(属性价值透视!$C$2-2)*20+属性价值透视!$D35)*($C35-$B35)</f>
        <v>0</v>
      </c>
      <c r="F35" s="13">
        <f>INDEX(数据母表!Q$5:Q$84,(属性价值透视!$C$2-2)*20+属性价值透视!$D35)*($C35-$B35)</f>
        <v>0</v>
      </c>
      <c r="G35" s="13">
        <f>INDEX(数据母表!R$5:R$84,(属性价值透视!$C$2-2)*20+属性价值透视!$D35)*($C35-$B35)</f>
        <v>0</v>
      </c>
      <c r="H35" s="13">
        <f t="shared" si="1"/>
        <v>0</v>
      </c>
      <c r="I35" s="13">
        <f>SUMIFS(数据母表!$CN$5:$CN$604,数据母表!$CL$5:$CL$604,"&lt;"&amp;属性价值透视!C35,数据母表!$CL$5:$CL$604,"&gt;="&amp;属性价值透视!B35,数据母表!$CM$5:$CM$604,"="&amp;属性价值透视!$C$2)</f>
        <v>0</v>
      </c>
      <c r="J35" s="13">
        <f t="shared" si="2"/>
        <v>0</v>
      </c>
      <c r="K35" s="13"/>
      <c r="L35" s="13"/>
      <c r="M35" s="13"/>
      <c r="N35" s="13"/>
      <c r="AQ35" s="14"/>
      <c r="AR35" s="14"/>
    </row>
  </sheetData>
  <mergeCells count="6">
    <mergeCell ref="BB4:BK4"/>
    <mergeCell ref="BL4:BQ4"/>
    <mergeCell ref="E4:L4"/>
    <mergeCell ref="M4:AB4"/>
    <mergeCell ref="AC4:AN4"/>
    <mergeCell ref="AO4:BA4"/>
  </mergeCells>
  <phoneticPr fontId="2" type="noConversion"/>
  <dataValidations disablePrompts="1" count="1">
    <dataValidation type="list" allowBlank="1" showInputMessage="1" showErrorMessage="1" sqref="B2">
      <formula1>卡牌品质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文档说明</vt:lpstr>
      <vt:lpstr>7日活动</vt:lpstr>
      <vt:lpstr>卡牌投放</vt:lpstr>
      <vt:lpstr>数据母表</vt:lpstr>
      <vt:lpstr>属性价值透视</vt:lpstr>
      <vt:lpstr>卡牌品质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2019-10-29T15:38:41Z</dcterms:modified>
</cp:coreProperties>
</file>