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文档说明" sheetId="10" r:id="rId1"/>
    <sheet name="价值概述" sheetId="77" r:id="rId2"/>
    <sheet name="节奏总表" sheetId="85" r:id="rId3"/>
    <sheet name="挂机关卡" sheetId="80" r:id="rId4"/>
    <sheet name="章节关卡" sheetId="82" r:id="rId5"/>
    <sheet name="芦花古楼" sheetId="83" r:id="rId6"/>
    <sheet name="个人BOSS" sheetId="86" r:id="rId7"/>
    <sheet name="金币总产" sheetId="88" r:id="rId8"/>
    <sheet name="日常任务" sheetId="84" r:id="rId9"/>
    <sheet name="分段产出计算" sheetId="81" r:id="rId10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83" l="1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AA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20" i="83"/>
  <c r="S21" i="83"/>
  <c r="S22" i="83"/>
  <c r="S23" i="83"/>
  <c r="S24" i="83"/>
  <c r="S25" i="83"/>
  <c r="S26" i="83"/>
  <c r="S27" i="83"/>
  <c r="S28" i="83"/>
  <c r="S29" i="83"/>
  <c r="S30" i="83"/>
  <c r="S31" i="83"/>
  <c r="S32" i="83"/>
  <c r="S33" i="83"/>
  <c r="S34" i="83"/>
  <c r="S35" i="83"/>
  <c r="S36" i="83"/>
  <c r="S37" i="83"/>
  <c r="S38" i="83"/>
  <c r="S39" i="83"/>
  <c r="S40" i="83"/>
  <c r="S41" i="83"/>
  <c r="S42" i="83"/>
  <c r="S43" i="83"/>
  <c r="S44" i="83"/>
  <c r="S45" i="83"/>
  <c r="S46" i="83"/>
  <c r="S47" i="83"/>
  <c r="S48" i="83"/>
  <c r="S49" i="83"/>
  <c r="S50" i="83"/>
  <c r="S51" i="83"/>
  <c r="S52" i="83"/>
  <c r="S53" i="83"/>
  <c r="S54" i="83"/>
  <c r="S55" i="83"/>
  <c r="S56" i="83"/>
  <c r="S57" i="83"/>
  <c r="S58" i="83"/>
  <c r="S59" i="83"/>
  <c r="S60" i="83"/>
  <c r="S61" i="83"/>
  <c r="S62" i="83"/>
  <c r="S63" i="83"/>
  <c r="S64" i="83"/>
  <c r="S65" i="83"/>
  <c r="S66" i="83"/>
  <c r="S67" i="83"/>
  <c r="S68" i="83"/>
  <c r="S69" i="83"/>
  <c r="S70" i="83"/>
  <c r="S71" i="83"/>
  <c r="S72" i="83"/>
  <c r="S73" i="83"/>
  <c r="S74" i="83"/>
  <c r="S75" i="83"/>
  <c r="S76" i="83"/>
  <c r="S77" i="83"/>
  <c r="S78" i="83"/>
  <c r="S79" i="83"/>
  <c r="S80" i="83"/>
  <c r="S81" i="83"/>
  <c r="S82" i="83"/>
  <c r="S83" i="83"/>
  <c r="S84" i="83"/>
  <c r="S85" i="83"/>
  <c r="S86" i="83"/>
  <c r="S87" i="83"/>
  <c r="S88" i="83"/>
  <c r="S89" i="83"/>
  <c r="S90" i="83"/>
  <c r="S91" i="83"/>
  <c r="S92" i="83"/>
  <c r="S93" i="83"/>
  <c r="S94" i="83"/>
  <c r="S95" i="83"/>
  <c r="S96" i="83"/>
  <c r="S97" i="83"/>
  <c r="S98" i="83"/>
  <c r="S99" i="83"/>
  <c r="S100" i="83"/>
  <c r="S101" i="83"/>
  <c r="S102" i="83"/>
  <c r="S103" i="83"/>
  <c r="S104" i="83"/>
  <c r="S5" i="83"/>
  <c r="K6" i="83"/>
  <c r="K7" i="83"/>
  <c r="K8" i="83"/>
  <c r="K9" i="83"/>
  <c r="K10" i="83"/>
  <c r="K11" i="83"/>
  <c r="K12" i="83"/>
  <c r="K13" i="83"/>
  <c r="K14" i="83"/>
  <c r="K15" i="83"/>
  <c r="K16" i="83"/>
  <c r="K17" i="83"/>
  <c r="K18" i="83"/>
  <c r="K19" i="83"/>
  <c r="K20" i="83"/>
  <c r="K21" i="83"/>
  <c r="K22" i="83"/>
  <c r="K23" i="83"/>
  <c r="K24" i="83"/>
  <c r="K25" i="83"/>
  <c r="K26" i="83"/>
  <c r="K27" i="83"/>
  <c r="K28" i="83"/>
  <c r="K29" i="83"/>
  <c r="K30" i="83"/>
  <c r="K31" i="83"/>
  <c r="K32" i="83"/>
  <c r="K33" i="83"/>
  <c r="K34" i="83"/>
  <c r="K35" i="83"/>
  <c r="K36" i="83"/>
  <c r="K37" i="83"/>
  <c r="K38" i="83"/>
  <c r="K39" i="83"/>
  <c r="K40" i="83"/>
  <c r="K41" i="83"/>
  <c r="K42" i="83"/>
  <c r="K43" i="83"/>
  <c r="K44" i="83"/>
  <c r="K45" i="83"/>
  <c r="K46" i="83"/>
  <c r="K47" i="83"/>
  <c r="K48" i="83"/>
  <c r="K49" i="83"/>
  <c r="K50" i="83"/>
  <c r="K51" i="83"/>
  <c r="K52" i="83"/>
  <c r="K53" i="83"/>
  <c r="K54" i="83"/>
  <c r="K55" i="83"/>
  <c r="K56" i="83"/>
  <c r="K57" i="83"/>
  <c r="K58" i="83"/>
  <c r="K59" i="83"/>
  <c r="K60" i="83"/>
  <c r="K61" i="83"/>
  <c r="K62" i="83"/>
  <c r="K63" i="83"/>
  <c r="K64" i="83"/>
  <c r="K65" i="83"/>
  <c r="K66" i="83"/>
  <c r="K67" i="83"/>
  <c r="K68" i="83"/>
  <c r="K69" i="83"/>
  <c r="K70" i="83"/>
  <c r="K71" i="83"/>
  <c r="K72" i="83"/>
  <c r="K73" i="83"/>
  <c r="K74" i="83"/>
  <c r="K75" i="83"/>
  <c r="K76" i="83"/>
  <c r="K77" i="83"/>
  <c r="K78" i="83"/>
  <c r="K79" i="83"/>
  <c r="K80" i="83"/>
  <c r="K81" i="83"/>
  <c r="K82" i="83"/>
  <c r="K83" i="83"/>
  <c r="K84" i="83"/>
  <c r="K85" i="83"/>
  <c r="K86" i="83"/>
  <c r="K87" i="83"/>
  <c r="K88" i="83"/>
  <c r="K89" i="83"/>
  <c r="K90" i="83"/>
  <c r="K91" i="83"/>
  <c r="K92" i="83"/>
  <c r="K93" i="83"/>
  <c r="K94" i="83"/>
  <c r="K95" i="83"/>
  <c r="K96" i="83"/>
  <c r="K97" i="83"/>
  <c r="K98" i="83"/>
  <c r="K99" i="83"/>
  <c r="K100" i="83"/>
  <c r="K101" i="83"/>
  <c r="K102" i="83"/>
  <c r="K103" i="83"/>
  <c r="K104" i="83"/>
  <c r="K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38" i="83"/>
  <c r="C39" i="83"/>
  <c r="C40" i="83"/>
  <c r="C41" i="83"/>
  <c r="C42" i="83"/>
  <c r="C43" i="83"/>
  <c r="C44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0" i="83"/>
  <c r="C81" i="83"/>
  <c r="C82" i="83"/>
  <c r="C83" i="83"/>
  <c r="C84" i="83"/>
  <c r="C85" i="83"/>
  <c r="C86" i="83"/>
  <c r="C87" i="83"/>
  <c r="C88" i="83"/>
  <c r="C89" i="83"/>
  <c r="C90" i="83"/>
  <c r="C91" i="83"/>
  <c r="C92" i="83"/>
  <c r="C93" i="83"/>
  <c r="C94" i="83"/>
  <c r="C95" i="83"/>
  <c r="C96" i="83"/>
  <c r="C97" i="83"/>
  <c r="C98" i="83"/>
  <c r="C99" i="83"/>
  <c r="C100" i="83"/>
  <c r="C101" i="83"/>
  <c r="C102" i="83"/>
  <c r="C103" i="83"/>
  <c r="C104" i="83"/>
  <c r="C5" i="83"/>
  <c r="BJ9" i="83"/>
  <c r="AB6" i="83" l="1"/>
  <c r="AB7" i="83"/>
  <c r="AB8" i="83"/>
  <c r="AB9" i="83"/>
  <c r="AB10" i="83"/>
  <c r="AB11" i="83"/>
  <c r="AB12" i="83"/>
  <c r="AB13" i="83"/>
  <c r="AB14" i="83"/>
  <c r="AB15" i="83"/>
  <c r="AB16" i="83"/>
  <c r="AB17" i="83"/>
  <c r="AB18" i="83"/>
  <c r="AB19" i="83"/>
  <c r="AB20" i="83"/>
  <c r="AB21" i="83"/>
  <c r="AB22" i="83"/>
  <c r="AB23" i="83"/>
  <c r="AB24" i="83"/>
  <c r="AB25" i="83"/>
  <c r="AB26" i="83"/>
  <c r="AB27" i="83"/>
  <c r="AB28" i="83"/>
  <c r="AB29" i="83"/>
  <c r="AB30" i="83"/>
  <c r="AB31" i="83"/>
  <c r="AB32" i="83"/>
  <c r="AB33" i="83"/>
  <c r="AB34" i="83"/>
  <c r="AB35" i="83"/>
  <c r="AB36" i="83"/>
  <c r="AB37" i="83"/>
  <c r="AB38" i="83"/>
  <c r="AB39" i="83"/>
  <c r="AB40" i="83"/>
  <c r="AB41" i="83"/>
  <c r="AB42" i="83"/>
  <c r="AB43" i="83"/>
  <c r="AB44" i="83"/>
  <c r="AB45" i="83"/>
  <c r="AB46" i="83"/>
  <c r="AB47" i="83"/>
  <c r="AB48" i="83"/>
  <c r="AB49" i="83"/>
  <c r="AB50" i="83"/>
  <c r="AB51" i="83"/>
  <c r="AB52" i="83"/>
  <c r="AB53" i="83"/>
  <c r="AB54" i="83"/>
  <c r="AB55" i="83"/>
  <c r="AB56" i="83"/>
  <c r="AB57" i="83"/>
  <c r="AB58" i="83"/>
  <c r="AB59" i="83"/>
  <c r="AB60" i="83"/>
  <c r="AB61" i="83"/>
  <c r="AB62" i="83"/>
  <c r="AB63" i="83"/>
  <c r="AB64" i="83"/>
  <c r="AB65" i="83"/>
  <c r="AB66" i="83"/>
  <c r="AB67" i="83"/>
  <c r="AB68" i="83"/>
  <c r="AB69" i="83"/>
  <c r="AB70" i="83"/>
  <c r="AB71" i="83"/>
  <c r="AB72" i="83"/>
  <c r="AB73" i="83"/>
  <c r="AB74" i="83"/>
  <c r="AB75" i="83"/>
  <c r="AB76" i="83"/>
  <c r="AB77" i="83"/>
  <c r="AB78" i="83"/>
  <c r="AB79" i="83"/>
  <c r="AB80" i="83"/>
  <c r="AB81" i="83"/>
  <c r="AB82" i="83"/>
  <c r="AB83" i="83"/>
  <c r="AB84" i="83"/>
  <c r="AB85" i="83"/>
  <c r="AB86" i="83"/>
  <c r="AB87" i="83"/>
  <c r="AB88" i="83"/>
  <c r="AB89" i="83"/>
  <c r="AB90" i="83"/>
  <c r="AB91" i="83"/>
  <c r="AB92" i="83"/>
  <c r="AB93" i="83"/>
  <c r="AB94" i="83"/>
  <c r="AB95" i="83"/>
  <c r="AB96" i="83"/>
  <c r="AB97" i="83"/>
  <c r="AB98" i="83"/>
  <c r="AB99" i="83"/>
  <c r="AB100" i="83"/>
  <c r="AB101" i="83"/>
  <c r="AB102" i="83"/>
  <c r="AB103" i="83"/>
  <c r="AB104" i="83"/>
  <c r="AB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20" i="83"/>
  <c r="T21" i="83"/>
  <c r="T22" i="83"/>
  <c r="T23" i="83"/>
  <c r="T24" i="83"/>
  <c r="T25" i="83"/>
  <c r="T26" i="83"/>
  <c r="T27" i="83"/>
  <c r="T28" i="83"/>
  <c r="T29" i="83"/>
  <c r="T30" i="83"/>
  <c r="T31" i="83"/>
  <c r="T32" i="83"/>
  <c r="T33" i="83"/>
  <c r="T34" i="83"/>
  <c r="T35" i="83"/>
  <c r="T36" i="83"/>
  <c r="T37" i="83"/>
  <c r="T38" i="83"/>
  <c r="T39" i="83"/>
  <c r="T40" i="83"/>
  <c r="T41" i="83"/>
  <c r="T42" i="83"/>
  <c r="T43" i="83"/>
  <c r="T44" i="83"/>
  <c r="T45" i="83"/>
  <c r="T46" i="83"/>
  <c r="T47" i="83"/>
  <c r="T48" i="83"/>
  <c r="T49" i="83"/>
  <c r="T50" i="83"/>
  <c r="T51" i="83"/>
  <c r="T52" i="83"/>
  <c r="T53" i="83"/>
  <c r="T54" i="83"/>
  <c r="T55" i="83"/>
  <c r="T56" i="83"/>
  <c r="T57" i="83"/>
  <c r="T58" i="83"/>
  <c r="T59" i="83"/>
  <c r="T60" i="83"/>
  <c r="T61" i="83"/>
  <c r="T62" i="83"/>
  <c r="T63" i="83"/>
  <c r="T64" i="83"/>
  <c r="T65" i="83"/>
  <c r="T66" i="83"/>
  <c r="T67" i="83"/>
  <c r="T68" i="83"/>
  <c r="T69" i="83"/>
  <c r="T70" i="83"/>
  <c r="T71" i="83"/>
  <c r="T72" i="83"/>
  <c r="T73" i="83"/>
  <c r="T74" i="83"/>
  <c r="T75" i="83"/>
  <c r="T76" i="83"/>
  <c r="T77" i="83"/>
  <c r="T78" i="83"/>
  <c r="T79" i="83"/>
  <c r="T80" i="83"/>
  <c r="T81" i="83"/>
  <c r="T82" i="83"/>
  <c r="T83" i="83"/>
  <c r="T84" i="83"/>
  <c r="T85" i="83"/>
  <c r="T86" i="83"/>
  <c r="T87" i="83"/>
  <c r="T88" i="83"/>
  <c r="T89" i="83"/>
  <c r="T90" i="83"/>
  <c r="T91" i="83"/>
  <c r="T92" i="83"/>
  <c r="T93" i="83"/>
  <c r="T94" i="83"/>
  <c r="T95" i="83"/>
  <c r="T96" i="83"/>
  <c r="T97" i="83"/>
  <c r="T98" i="83"/>
  <c r="T99" i="83"/>
  <c r="T100" i="83"/>
  <c r="T101" i="83"/>
  <c r="T102" i="83"/>
  <c r="T103" i="83"/>
  <c r="T104" i="83"/>
  <c r="T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BQ15" i="83" l="1"/>
  <c r="BG45" i="83"/>
  <c r="BG46" i="83" s="1"/>
  <c r="BG47" i="83" s="1"/>
  <c r="BG48" i="83" s="1"/>
  <c r="BG49" i="83" s="1"/>
  <c r="BG50" i="83" s="1"/>
  <c r="BG51" i="83" s="1"/>
  <c r="BG52" i="83" s="1"/>
  <c r="BG53" i="83" s="1"/>
  <c r="BG54" i="83" s="1"/>
  <c r="BG55" i="83" s="1"/>
  <c r="BG56" i="83" s="1"/>
  <c r="BG57" i="83" s="1"/>
  <c r="BG58" i="83" s="1"/>
  <c r="BG44" i="83"/>
  <c r="BG20" i="83"/>
  <c r="BG21" i="83"/>
  <c r="BG22" i="83"/>
  <c r="BG23" i="83"/>
  <c r="BG24" i="83"/>
  <c r="BG25" i="83"/>
  <c r="BG26" i="83"/>
  <c r="BG27" i="83"/>
  <c r="BG28" i="83"/>
  <c r="BG29" i="83"/>
  <c r="BG30" i="83"/>
  <c r="BG31" i="83"/>
  <c r="BG32" i="83"/>
  <c r="BG33" i="83"/>
  <c r="BG34" i="83"/>
  <c r="BG35" i="83"/>
  <c r="BG36" i="83"/>
  <c r="BG37" i="83"/>
  <c r="BG38" i="83"/>
  <c r="BG39" i="83"/>
  <c r="BG40" i="83"/>
  <c r="BG41" i="83"/>
  <c r="BG42" i="83"/>
  <c r="BG43" i="83"/>
  <c r="BG19" i="83"/>
  <c r="BF21" i="83"/>
  <c r="BF22" i="83"/>
  <c r="BF23" i="83" s="1"/>
  <c r="BF24" i="83" s="1"/>
  <c r="BF25" i="83" s="1"/>
  <c r="BF26" i="83" s="1"/>
  <c r="BF27" i="83" s="1"/>
  <c r="BF28" i="83" s="1"/>
  <c r="BF29" i="83" s="1"/>
  <c r="BF30" i="83" s="1"/>
  <c r="BF31" i="83" s="1"/>
  <c r="BF32" i="83" s="1"/>
  <c r="BF33" i="83" s="1"/>
  <c r="BF34" i="83" s="1"/>
  <c r="BF35" i="83" s="1"/>
  <c r="BF36" i="83" s="1"/>
  <c r="BF37" i="83" s="1"/>
  <c r="BF38" i="83" s="1"/>
  <c r="BF39" i="83" s="1"/>
  <c r="BF40" i="83" s="1"/>
  <c r="BF41" i="83" s="1"/>
  <c r="BF42" i="83" s="1"/>
  <c r="BF43" i="83" s="1"/>
  <c r="BF20" i="83"/>
  <c r="BH9" i="83"/>
  <c r="BF9" i="83"/>
  <c r="F5" i="85" l="1"/>
  <c r="F6" i="85"/>
  <c r="F7" i="85"/>
  <c r="F8" i="85"/>
  <c r="F9" i="85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F146" i="85"/>
  <c r="F147" i="85"/>
  <c r="F148" i="85"/>
  <c r="F149" i="85"/>
  <c r="F150" i="85"/>
  <c r="F151" i="85"/>
  <c r="F152" i="85"/>
  <c r="F153" i="85"/>
  <c r="F4" i="85"/>
  <c r="C6" i="85"/>
  <c r="C7" i="85"/>
  <c r="C8" i="85"/>
  <c r="C9" i="85"/>
  <c r="C10" i="85"/>
  <c r="C11" i="85"/>
  <c r="C12" i="85"/>
  <c r="C13" i="85"/>
  <c r="C14" i="85"/>
  <c r="C15" i="85"/>
  <c r="C16" i="85"/>
  <c r="C17" i="85"/>
  <c r="C18" i="85"/>
  <c r="C19" i="85"/>
  <c r="C20" i="85"/>
  <c r="C21" i="85"/>
  <c r="C22" i="85"/>
  <c r="C23" i="85"/>
  <c r="C24" i="85"/>
  <c r="C25" i="85"/>
  <c r="C26" i="85"/>
  <c r="C27" i="85"/>
  <c r="C28" i="85"/>
  <c r="C29" i="85"/>
  <c r="C30" i="85"/>
  <c r="C31" i="85"/>
  <c r="C32" i="85"/>
  <c r="C33" i="85"/>
  <c r="C34" i="85"/>
  <c r="C35" i="85"/>
  <c r="C36" i="85"/>
  <c r="C37" i="85"/>
  <c r="C38" i="85"/>
  <c r="C39" i="85"/>
  <c r="C40" i="85"/>
  <c r="C41" i="85"/>
  <c r="C42" i="85"/>
  <c r="C43" i="85"/>
  <c r="C44" i="85"/>
  <c r="C45" i="85"/>
  <c r="C46" i="85"/>
  <c r="C47" i="85"/>
  <c r="C48" i="85"/>
  <c r="C49" i="85"/>
  <c r="C50" i="85"/>
  <c r="C51" i="85"/>
  <c r="C52" i="85"/>
  <c r="C53" i="85"/>
  <c r="C54" i="85"/>
  <c r="C55" i="85"/>
  <c r="C56" i="85"/>
  <c r="C57" i="85"/>
  <c r="C58" i="85"/>
  <c r="C59" i="85"/>
  <c r="C60" i="85"/>
  <c r="C61" i="85"/>
  <c r="C62" i="85"/>
  <c r="C63" i="85"/>
  <c r="C64" i="85"/>
  <c r="C65" i="85"/>
  <c r="C66" i="85"/>
  <c r="C67" i="85"/>
  <c r="C68" i="85"/>
  <c r="C69" i="85"/>
  <c r="C70" i="85"/>
  <c r="C71" i="85"/>
  <c r="C72" i="85"/>
  <c r="C73" i="85"/>
  <c r="C74" i="85"/>
  <c r="C75" i="85"/>
  <c r="C76" i="85"/>
  <c r="C77" i="85"/>
  <c r="C78" i="85"/>
  <c r="C79" i="85"/>
  <c r="C80" i="85"/>
  <c r="C81" i="85"/>
  <c r="C82" i="85"/>
  <c r="C83" i="85"/>
  <c r="C84" i="85"/>
  <c r="C85" i="85"/>
  <c r="C86" i="85"/>
  <c r="C87" i="85"/>
  <c r="C88" i="85"/>
  <c r="C89" i="85"/>
  <c r="C90" i="85"/>
  <c r="C91" i="85"/>
  <c r="C92" i="85"/>
  <c r="C93" i="85"/>
  <c r="C94" i="85"/>
  <c r="C95" i="85"/>
  <c r="C96" i="85"/>
  <c r="C97" i="85"/>
  <c r="C98" i="85"/>
  <c r="C99" i="85"/>
  <c r="C100" i="85"/>
  <c r="C101" i="85"/>
  <c r="C102" i="85"/>
  <c r="C103" i="85"/>
  <c r="C5" i="85"/>
  <c r="C4" i="85"/>
  <c r="BG17" i="83" l="1"/>
  <c r="AY7" i="83" l="1"/>
  <c r="AY8" i="83"/>
  <c r="AY9" i="83"/>
  <c r="AY10" i="83"/>
  <c r="AY11" i="83"/>
  <c r="AY12" i="83"/>
  <c r="AY13" i="83"/>
  <c r="AY14" i="83"/>
  <c r="AY15" i="83"/>
  <c r="AY16" i="83"/>
  <c r="AY17" i="83"/>
  <c r="AY18" i="83"/>
  <c r="AY19" i="83"/>
  <c r="AY20" i="83"/>
  <c r="AY21" i="83"/>
  <c r="AY22" i="83"/>
  <c r="AY23" i="83"/>
  <c r="AY24" i="83"/>
  <c r="AY25" i="83"/>
  <c r="AY26" i="83"/>
  <c r="AY27" i="83"/>
  <c r="AY28" i="83"/>
  <c r="AY29" i="83"/>
  <c r="AY30" i="83"/>
  <c r="AY31" i="83"/>
  <c r="AY32" i="83"/>
  <c r="AY33" i="83"/>
  <c r="AY34" i="83"/>
  <c r="AY35" i="83"/>
  <c r="AY36" i="83"/>
  <c r="AY37" i="83"/>
  <c r="AY38" i="83"/>
  <c r="AY39" i="83"/>
  <c r="AY40" i="83"/>
  <c r="AY41" i="83"/>
  <c r="AY42" i="83"/>
  <c r="AY43" i="83"/>
  <c r="AY44" i="83"/>
  <c r="AY45" i="83"/>
  <c r="AY46" i="83"/>
  <c r="AY47" i="83"/>
  <c r="AY48" i="83"/>
  <c r="AY49" i="83"/>
  <c r="AY50" i="83"/>
  <c r="AY51" i="83"/>
  <c r="AY52" i="83"/>
  <c r="AY53" i="83"/>
  <c r="AY54" i="83"/>
  <c r="AY55" i="83"/>
  <c r="AY56" i="83"/>
  <c r="AY57" i="83"/>
  <c r="AY58" i="83"/>
  <c r="AY59" i="83"/>
  <c r="AY60" i="83"/>
  <c r="AY61" i="83"/>
  <c r="AY62" i="83"/>
  <c r="AY63" i="83"/>
  <c r="AY64" i="83"/>
  <c r="AY65" i="83"/>
  <c r="AY66" i="83"/>
  <c r="AY67" i="83"/>
  <c r="AY68" i="83"/>
  <c r="AY69" i="83"/>
  <c r="AY70" i="83"/>
  <c r="AY71" i="83"/>
  <c r="AY72" i="83"/>
  <c r="AY73" i="83"/>
  <c r="AY74" i="83"/>
  <c r="AY75" i="83"/>
  <c r="AY76" i="83"/>
  <c r="AY77" i="83"/>
  <c r="AY78" i="83"/>
  <c r="AY79" i="83"/>
  <c r="AY80" i="83"/>
  <c r="AY81" i="83"/>
  <c r="AY82" i="83"/>
  <c r="AY83" i="83"/>
  <c r="AY84" i="83"/>
  <c r="AY85" i="83"/>
  <c r="AY86" i="83"/>
  <c r="AY87" i="83"/>
  <c r="AY88" i="83"/>
  <c r="AY89" i="83"/>
  <c r="AY90" i="83"/>
  <c r="AY91" i="83"/>
  <c r="AY92" i="83"/>
  <c r="AY93" i="83"/>
  <c r="AY94" i="83"/>
  <c r="AY95" i="83"/>
  <c r="AY96" i="83"/>
  <c r="AY97" i="83"/>
  <c r="AY98" i="83"/>
  <c r="AY99" i="83"/>
  <c r="AY100" i="83"/>
  <c r="AY101" i="83"/>
  <c r="AY102" i="83"/>
  <c r="AY103" i="83"/>
  <c r="AY104" i="83"/>
  <c r="AY105" i="83"/>
  <c r="AY6" i="83"/>
  <c r="AW7" i="83"/>
  <c r="AW8" i="83"/>
  <c r="AW9" i="83"/>
  <c r="AW10" i="83"/>
  <c r="AW11" i="83"/>
  <c r="AW12" i="83"/>
  <c r="AW13" i="83"/>
  <c r="AW14" i="83"/>
  <c r="AW15" i="83"/>
  <c r="AW16" i="83"/>
  <c r="AW17" i="83"/>
  <c r="AW18" i="83"/>
  <c r="AW19" i="83"/>
  <c r="AW20" i="83"/>
  <c r="AW21" i="83"/>
  <c r="AW22" i="83"/>
  <c r="AW23" i="83"/>
  <c r="AW24" i="83"/>
  <c r="AW25" i="83"/>
  <c r="AW26" i="83"/>
  <c r="AW27" i="83"/>
  <c r="AW28" i="83"/>
  <c r="AW29" i="83"/>
  <c r="AW30" i="83"/>
  <c r="AW31" i="83"/>
  <c r="AW32" i="83"/>
  <c r="AW33" i="83"/>
  <c r="AW34" i="83"/>
  <c r="AW35" i="83"/>
  <c r="AW36" i="83"/>
  <c r="AW37" i="83"/>
  <c r="AW38" i="83"/>
  <c r="AW39" i="83"/>
  <c r="AW40" i="83"/>
  <c r="AW41" i="83"/>
  <c r="AW42" i="83"/>
  <c r="AW43" i="83"/>
  <c r="AW44" i="83"/>
  <c r="AW45" i="83"/>
  <c r="AW46" i="83"/>
  <c r="AW47" i="83"/>
  <c r="AW48" i="83"/>
  <c r="AW49" i="83"/>
  <c r="AW50" i="83"/>
  <c r="AW51" i="83"/>
  <c r="AW52" i="83"/>
  <c r="AW53" i="83"/>
  <c r="AW54" i="83"/>
  <c r="AW55" i="83"/>
  <c r="AW56" i="83"/>
  <c r="AW57" i="83"/>
  <c r="AW58" i="83"/>
  <c r="AW59" i="83"/>
  <c r="AW60" i="83"/>
  <c r="AW61" i="83"/>
  <c r="AW62" i="83"/>
  <c r="AW63" i="83"/>
  <c r="AW64" i="83"/>
  <c r="AW65" i="83"/>
  <c r="AW66" i="83"/>
  <c r="AW67" i="83"/>
  <c r="AW68" i="83"/>
  <c r="AW69" i="83"/>
  <c r="AW70" i="83"/>
  <c r="AW71" i="83"/>
  <c r="AW72" i="83"/>
  <c r="AW73" i="83"/>
  <c r="AW74" i="83"/>
  <c r="AW75" i="83"/>
  <c r="AW76" i="83"/>
  <c r="AW77" i="83"/>
  <c r="AW78" i="83"/>
  <c r="AW79" i="83"/>
  <c r="AW80" i="83"/>
  <c r="AW81" i="83"/>
  <c r="AW82" i="83"/>
  <c r="AW83" i="83"/>
  <c r="AW84" i="83"/>
  <c r="AW85" i="83"/>
  <c r="AW86" i="83"/>
  <c r="AW87" i="83"/>
  <c r="AW88" i="83"/>
  <c r="AW89" i="83"/>
  <c r="AW90" i="83"/>
  <c r="AW91" i="83"/>
  <c r="AW92" i="83"/>
  <c r="AW93" i="83"/>
  <c r="AW94" i="83"/>
  <c r="AW95" i="83"/>
  <c r="AW96" i="83"/>
  <c r="AW97" i="83"/>
  <c r="AW98" i="83"/>
  <c r="AW99" i="83"/>
  <c r="AW100" i="83"/>
  <c r="AW101" i="83"/>
  <c r="AW102" i="83"/>
  <c r="AW103" i="83"/>
  <c r="AW104" i="83"/>
  <c r="AW105" i="83"/>
  <c r="AW6" i="83"/>
  <c r="AX7" i="83"/>
  <c r="AX8" i="83"/>
  <c r="AX9" i="83"/>
  <c r="AX10" i="83"/>
  <c r="AX11" i="83"/>
  <c r="AX12" i="83"/>
  <c r="AX13" i="83"/>
  <c r="AX14" i="83"/>
  <c r="AX15" i="83"/>
  <c r="AX16" i="83"/>
  <c r="AX17" i="83"/>
  <c r="AX18" i="83"/>
  <c r="AX19" i="83"/>
  <c r="AX20" i="83"/>
  <c r="AX21" i="83"/>
  <c r="AX22" i="83"/>
  <c r="AX23" i="83"/>
  <c r="AX24" i="83"/>
  <c r="AX25" i="83"/>
  <c r="AX26" i="83"/>
  <c r="AX27" i="83"/>
  <c r="AX28" i="83"/>
  <c r="AX29" i="83"/>
  <c r="AX30" i="83"/>
  <c r="AX31" i="83"/>
  <c r="AX32" i="83"/>
  <c r="AX33" i="83"/>
  <c r="AX34" i="83"/>
  <c r="AX35" i="83"/>
  <c r="AX36" i="83"/>
  <c r="AX37" i="83"/>
  <c r="AX38" i="83"/>
  <c r="AX39" i="83"/>
  <c r="AX40" i="83"/>
  <c r="AX41" i="83"/>
  <c r="AX42" i="83"/>
  <c r="AX43" i="83"/>
  <c r="AX44" i="83"/>
  <c r="AX45" i="83"/>
  <c r="AX46" i="83"/>
  <c r="AX47" i="83"/>
  <c r="AX48" i="83"/>
  <c r="AX49" i="83"/>
  <c r="AX50" i="83"/>
  <c r="AX51" i="83"/>
  <c r="AX52" i="83"/>
  <c r="AX53" i="83"/>
  <c r="AX54" i="83"/>
  <c r="AX55" i="83"/>
  <c r="AX56" i="83"/>
  <c r="AX57" i="83"/>
  <c r="AX58" i="83"/>
  <c r="AX59" i="83"/>
  <c r="AX60" i="83"/>
  <c r="AX61" i="83"/>
  <c r="AX62" i="83"/>
  <c r="AX63" i="83"/>
  <c r="AX64" i="83"/>
  <c r="AX65" i="83"/>
  <c r="AX66" i="83"/>
  <c r="AX67" i="83"/>
  <c r="AX68" i="83"/>
  <c r="AX69" i="83"/>
  <c r="AX70" i="83"/>
  <c r="AX71" i="83"/>
  <c r="AX72" i="83"/>
  <c r="AX73" i="83"/>
  <c r="AX74" i="83"/>
  <c r="AX75" i="83"/>
  <c r="AX76" i="83"/>
  <c r="AX77" i="83"/>
  <c r="AX78" i="83"/>
  <c r="AX79" i="83"/>
  <c r="AX80" i="83"/>
  <c r="AX81" i="83"/>
  <c r="AX82" i="83"/>
  <c r="AX83" i="83"/>
  <c r="AX84" i="83"/>
  <c r="AX85" i="83"/>
  <c r="AX86" i="83"/>
  <c r="AX87" i="83"/>
  <c r="AX88" i="83"/>
  <c r="AX89" i="83"/>
  <c r="AX90" i="83"/>
  <c r="AX91" i="83"/>
  <c r="AX92" i="83"/>
  <c r="AX93" i="83"/>
  <c r="AX94" i="83"/>
  <c r="AX95" i="83"/>
  <c r="AX96" i="83"/>
  <c r="AX97" i="83"/>
  <c r="AX98" i="83"/>
  <c r="AX99" i="83"/>
  <c r="AX100" i="83"/>
  <c r="AX101" i="83"/>
  <c r="AX102" i="83"/>
  <c r="AX103" i="83"/>
  <c r="AX104" i="83"/>
  <c r="AX105" i="83"/>
  <c r="AX6" i="83"/>
  <c r="AV7" i="83"/>
  <c r="AV8" i="83"/>
  <c r="AV9" i="83"/>
  <c r="AV10" i="83"/>
  <c r="AV11" i="83"/>
  <c r="AV12" i="83"/>
  <c r="AV13" i="83"/>
  <c r="AV14" i="83"/>
  <c r="AV15" i="83"/>
  <c r="AV16" i="83"/>
  <c r="AV17" i="83"/>
  <c r="AV18" i="83"/>
  <c r="AV19" i="83"/>
  <c r="AV20" i="83"/>
  <c r="AV21" i="83"/>
  <c r="AV22" i="83"/>
  <c r="AV23" i="83"/>
  <c r="AV24" i="83"/>
  <c r="AV25" i="83"/>
  <c r="AV26" i="83"/>
  <c r="AV27" i="83"/>
  <c r="AV28" i="83"/>
  <c r="AV29" i="83"/>
  <c r="AV30" i="83"/>
  <c r="AV31" i="83"/>
  <c r="AV32" i="83"/>
  <c r="AV33" i="83"/>
  <c r="AV34" i="83"/>
  <c r="AV35" i="83"/>
  <c r="AV36" i="83"/>
  <c r="AV37" i="83"/>
  <c r="AV38" i="83"/>
  <c r="AV39" i="83"/>
  <c r="AV40" i="83"/>
  <c r="AV41" i="83"/>
  <c r="AV42" i="83"/>
  <c r="AV43" i="83"/>
  <c r="AV44" i="83"/>
  <c r="AV45" i="83"/>
  <c r="AV46" i="83"/>
  <c r="AV47" i="83"/>
  <c r="AV48" i="83"/>
  <c r="AV49" i="83"/>
  <c r="AV50" i="83"/>
  <c r="AV51" i="83"/>
  <c r="AV52" i="83"/>
  <c r="AV53" i="83"/>
  <c r="AV54" i="83"/>
  <c r="AV55" i="83"/>
  <c r="AV56" i="83"/>
  <c r="AV57" i="83"/>
  <c r="AV58" i="83"/>
  <c r="AV59" i="83"/>
  <c r="AV60" i="83"/>
  <c r="AV61" i="83"/>
  <c r="AV62" i="83"/>
  <c r="AV63" i="83"/>
  <c r="AV64" i="83"/>
  <c r="AV65" i="83"/>
  <c r="AV66" i="83"/>
  <c r="AV67" i="83"/>
  <c r="AV68" i="83"/>
  <c r="AV69" i="83"/>
  <c r="AV70" i="83"/>
  <c r="AV71" i="83"/>
  <c r="AV72" i="83"/>
  <c r="AV73" i="83"/>
  <c r="AV74" i="83"/>
  <c r="AV75" i="83"/>
  <c r="AV76" i="83"/>
  <c r="AV77" i="83"/>
  <c r="AV78" i="83"/>
  <c r="AV79" i="83"/>
  <c r="AV80" i="83"/>
  <c r="AV81" i="83"/>
  <c r="AV82" i="83"/>
  <c r="AV83" i="83"/>
  <c r="AV84" i="83"/>
  <c r="AV85" i="83"/>
  <c r="AV86" i="83"/>
  <c r="AV87" i="83"/>
  <c r="AV88" i="83"/>
  <c r="AV89" i="83"/>
  <c r="AV90" i="83"/>
  <c r="AV91" i="83"/>
  <c r="AV92" i="83"/>
  <c r="AV93" i="83"/>
  <c r="AV94" i="83"/>
  <c r="AV95" i="83"/>
  <c r="AV96" i="83"/>
  <c r="AV97" i="83"/>
  <c r="AV98" i="83"/>
  <c r="AV99" i="83"/>
  <c r="AV100" i="83"/>
  <c r="AV101" i="83"/>
  <c r="AV102" i="83"/>
  <c r="AV103" i="83"/>
  <c r="AV104" i="83"/>
  <c r="AV105" i="83"/>
  <c r="AV6" i="83"/>
  <c r="BF3" i="83" l="1"/>
  <c r="AU7" i="83"/>
  <c r="AU8" i="83"/>
  <c r="AU9" i="83"/>
  <c r="AU10" i="83"/>
  <c r="AU11" i="83"/>
  <c r="AU12" i="83"/>
  <c r="AU13" i="83"/>
  <c r="AU14" i="83"/>
  <c r="AU15" i="83"/>
  <c r="AU16" i="83"/>
  <c r="AU17" i="83"/>
  <c r="AU18" i="83"/>
  <c r="AU19" i="83"/>
  <c r="AU20" i="83"/>
  <c r="AU21" i="83"/>
  <c r="AU22" i="83"/>
  <c r="AU23" i="83"/>
  <c r="AU24" i="83"/>
  <c r="AU25" i="83"/>
  <c r="AU26" i="83"/>
  <c r="AU27" i="83"/>
  <c r="AU28" i="83"/>
  <c r="AU29" i="83"/>
  <c r="AU30" i="83"/>
  <c r="AU31" i="83"/>
  <c r="AU32" i="83"/>
  <c r="AU33" i="83"/>
  <c r="AU34" i="83"/>
  <c r="AU35" i="83"/>
  <c r="AU36" i="83"/>
  <c r="AU37" i="83"/>
  <c r="AU38" i="83"/>
  <c r="AU39" i="83"/>
  <c r="AU40" i="83"/>
  <c r="AU41" i="83"/>
  <c r="AU42" i="83"/>
  <c r="AU43" i="83"/>
  <c r="AU44" i="83"/>
  <c r="AU45" i="83"/>
  <c r="AU46" i="83"/>
  <c r="AU47" i="83"/>
  <c r="AU48" i="83"/>
  <c r="AU49" i="83"/>
  <c r="AU50" i="83"/>
  <c r="AU51" i="83"/>
  <c r="AU52" i="83"/>
  <c r="AU53" i="83"/>
  <c r="AU54" i="83"/>
  <c r="AU55" i="83"/>
  <c r="AU56" i="83"/>
  <c r="AU57" i="83"/>
  <c r="AU58" i="83"/>
  <c r="AU59" i="83"/>
  <c r="AU60" i="83"/>
  <c r="AU61" i="83"/>
  <c r="AU62" i="83"/>
  <c r="AU63" i="83"/>
  <c r="AU64" i="83"/>
  <c r="AU65" i="83"/>
  <c r="AU66" i="83"/>
  <c r="AU67" i="83"/>
  <c r="AU68" i="83"/>
  <c r="AU69" i="83"/>
  <c r="AU70" i="83"/>
  <c r="AU71" i="83"/>
  <c r="AU72" i="83"/>
  <c r="AU73" i="83"/>
  <c r="AU74" i="83"/>
  <c r="AU75" i="83"/>
  <c r="AU76" i="83"/>
  <c r="AU77" i="83"/>
  <c r="AU78" i="83"/>
  <c r="AU79" i="83"/>
  <c r="AU80" i="83"/>
  <c r="AU81" i="83"/>
  <c r="AU82" i="83"/>
  <c r="AU83" i="83"/>
  <c r="AU84" i="83"/>
  <c r="AU85" i="83"/>
  <c r="AU86" i="83"/>
  <c r="AU87" i="83"/>
  <c r="AU88" i="83"/>
  <c r="AU89" i="83"/>
  <c r="AU90" i="83"/>
  <c r="AU91" i="83"/>
  <c r="AU92" i="83"/>
  <c r="AU93" i="83"/>
  <c r="AU94" i="83"/>
  <c r="AU95" i="83"/>
  <c r="AU96" i="83"/>
  <c r="AU97" i="83"/>
  <c r="AU98" i="83"/>
  <c r="AU99" i="83"/>
  <c r="AU100" i="83"/>
  <c r="AU101" i="83"/>
  <c r="AU102" i="83"/>
  <c r="AU103" i="83"/>
  <c r="AU104" i="83"/>
  <c r="AU105" i="83"/>
  <c r="AU6" i="83"/>
  <c r="AN103" i="83"/>
  <c r="AQ103" i="83" s="1"/>
  <c r="AN99" i="83"/>
  <c r="AQ99" i="83" s="1"/>
  <c r="AN95" i="83"/>
  <c r="AQ95" i="83" s="1"/>
  <c r="AN91" i="83"/>
  <c r="AQ91" i="83" s="1"/>
  <c r="AN87" i="83"/>
  <c r="AQ87" i="83" s="1"/>
  <c r="AN83" i="83"/>
  <c r="AQ83" i="83" s="1"/>
  <c r="AN79" i="83"/>
  <c r="AQ79" i="83" s="1"/>
  <c r="AN75" i="83"/>
  <c r="AQ75" i="83" s="1"/>
  <c r="AN71" i="83"/>
  <c r="AQ71" i="83" s="1"/>
  <c r="AN67" i="83"/>
  <c r="AQ67" i="83" s="1"/>
  <c r="AN63" i="83"/>
  <c r="AQ63" i="83" s="1"/>
  <c r="AN59" i="83"/>
  <c r="AQ59" i="83" s="1"/>
  <c r="AN55" i="83"/>
  <c r="AQ55" i="83" s="1"/>
  <c r="AN51" i="83"/>
  <c r="AQ51" i="83" s="1"/>
  <c r="AN47" i="83"/>
  <c r="AQ47" i="83" s="1"/>
  <c r="AN43" i="83"/>
  <c r="AQ43" i="83" s="1"/>
  <c r="AN39" i="83"/>
  <c r="AQ39" i="83" s="1"/>
  <c r="AN35" i="83"/>
  <c r="AQ35" i="83" s="1"/>
  <c r="AN31" i="83"/>
  <c r="AQ31" i="83" s="1"/>
  <c r="AN27" i="83"/>
  <c r="AQ27" i="83" s="1"/>
  <c r="AN23" i="83"/>
  <c r="AQ23" i="83" s="1"/>
  <c r="AN19" i="83"/>
  <c r="AQ19" i="83" s="1"/>
  <c r="AN15" i="83"/>
  <c r="AQ15" i="83" s="1"/>
  <c r="AN11" i="83"/>
  <c r="AQ11" i="83" s="1"/>
  <c r="AN7" i="83"/>
  <c r="AQ7" i="83" s="1"/>
  <c r="AK7" i="83"/>
  <c r="AK8" i="83"/>
  <c r="AN8" i="83" s="1"/>
  <c r="AQ8" i="83" s="1"/>
  <c r="AK9" i="83"/>
  <c r="AN9" i="83" s="1"/>
  <c r="AQ9" i="83" s="1"/>
  <c r="AK10" i="83"/>
  <c r="AN10" i="83" s="1"/>
  <c r="AQ10" i="83" s="1"/>
  <c r="AK11" i="83"/>
  <c r="AK12" i="83"/>
  <c r="AN12" i="83" s="1"/>
  <c r="AQ12" i="83" s="1"/>
  <c r="AK13" i="83"/>
  <c r="AN13" i="83" s="1"/>
  <c r="AQ13" i="83" s="1"/>
  <c r="AK14" i="83"/>
  <c r="AN14" i="83" s="1"/>
  <c r="AQ14" i="83" s="1"/>
  <c r="AK15" i="83"/>
  <c r="AK16" i="83"/>
  <c r="AN16" i="83" s="1"/>
  <c r="AQ16" i="83" s="1"/>
  <c r="AK17" i="83"/>
  <c r="AN17" i="83" s="1"/>
  <c r="AQ17" i="83" s="1"/>
  <c r="AK18" i="83"/>
  <c r="AN18" i="83" s="1"/>
  <c r="AQ18" i="83" s="1"/>
  <c r="AK19" i="83"/>
  <c r="AK20" i="83"/>
  <c r="AN20" i="83" s="1"/>
  <c r="AQ20" i="83" s="1"/>
  <c r="AK21" i="83"/>
  <c r="AN21" i="83" s="1"/>
  <c r="AQ21" i="83" s="1"/>
  <c r="AK22" i="83"/>
  <c r="AN22" i="83" s="1"/>
  <c r="AQ22" i="83" s="1"/>
  <c r="AK23" i="83"/>
  <c r="AK24" i="83"/>
  <c r="AN24" i="83" s="1"/>
  <c r="AQ24" i="83" s="1"/>
  <c r="AK25" i="83"/>
  <c r="AN25" i="83" s="1"/>
  <c r="AQ25" i="83" s="1"/>
  <c r="AK26" i="83"/>
  <c r="AN26" i="83" s="1"/>
  <c r="AQ26" i="83" s="1"/>
  <c r="AK27" i="83"/>
  <c r="AK28" i="83"/>
  <c r="AN28" i="83" s="1"/>
  <c r="AQ28" i="83" s="1"/>
  <c r="AK29" i="83"/>
  <c r="AN29" i="83" s="1"/>
  <c r="AQ29" i="83" s="1"/>
  <c r="AK30" i="83"/>
  <c r="AN30" i="83" s="1"/>
  <c r="AQ30" i="83" s="1"/>
  <c r="AK31" i="83"/>
  <c r="AK32" i="83"/>
  <c r="AN32" i="83" s="1"/>
  <c r="AQ32" i="83" s="1"/>
  <c r="AK33" i="83"/>
  <c r="AN33" i="83" s="1"/>
  <c r="AQ33" i="83" s="1"/>
  <c r="AK34" i="83"/>
  <c r="AN34" i="83" s="1"/>
  <c r="AQ34" i="83" s="1"/>
  <c r="AK35" i="83"/>
  <c r="AK36" i="83"/>
  <c r="AN36" i="83" s="1"/>
  <c r="AQ36" i="83" s="1"/>
  <c r="AK37" i="83"/>
  <c r="AN37" i="83" s="1"/>
  <c r="AQ37" i="83" s="1"/>
  <c r="AK38" i="83"/>
  <c r="AN38" i="83" s="1"/>
  <c r="AQ38" i="83" s="1"/>
  <c r="AK39" i="83"/>
  <c r="AK40" i="83"/>
  <c r="AN40" i="83" s="1"/>
  <c r="AQ40" i="83" s="1"/>
  <c r="AK41" i="83"/>
  <c r="AN41" i="83" s="1"/>
  <c r="AQ41" i="83" s="1"/>
  <c r="AK42" i="83"/>
  <c r="AN42" i="83" s="1"/>
  <c r="AQ42" i="83" s="1"/>
  <c r="AK43" i="83"/>
  <c r="AK44" i="83"/>
  <c r="AN44" i="83" s="1"/>
  <c r="AQ44" i="83" s="1"/>
  <c r="AK45" i="83"/>
  <c r="AN45" i="83" s="1"/>
  <c r="AQ45" i="83" s="1"/>
  <c r="AK46" i="83"/>
  <c r="AN46" i="83" s="1"/>
  <c r="AQ46" i="83" s="1"/>
  <c r="AK47" i="83"/>
  <c r="AK48" i="83"/>
  <c r="AN48" i="83" s="1"/>
  <c r="AQ48" i="83" s="1"/>
  <c r="AK49" i="83"/>
  <c r="AN49" i="83" s="1"/>
  <c r="AQ49" i="83" s="1"/>
  <c r="AK50" i="83"/>
  <c r="AN50" i="83" s="1"/>
  <c r="AQ50" i="83" s="1"/>
  <c r="AK51" i="83"/>
  <c r="AK52" i="83"/>
  <c r="AN52" i="83" s="1"/>
  <c r="AQ52" i="83" s="1"/>
  <c r="AK53" i="83"/>
  <c r="AN53" i="83" s="1"/>
  <c r="AQ53" i="83" s="1"/>
  <c r="AK54" i="83"/>
  <c r="AN54" i="83" s="1"/>
  <c r="AQ54" i="83" s="1"/>
  <c r="AK55" i="83"/>
  <c r="AK56" i="83"/>
  <c r="AN56" i="83" s="1"/>
  <c r="AQ56" i="83" s="1"/>
  <c r="AK57" i="83"/>
  <c r="AN57" i="83" s="1"/>
  <c r="AQ57" i="83" s="1"/>
  <c r="AK58" i="83"/>
  <c r="AN58" i="83" s="1"/>
  <c r="AQ58" i="83" s="1"/>
  <c r="AK59" i="83"/>
  <c r="AK60" i="83"/>
  <c r="AN60" i="83" s="1"/>
  <c r="AQ60" i="83" s="1"/>
  <c r="AK61" i="83"/>
  <c r="AN61" i="83" s="1"/>
  <c r="AQ61" i="83" s="1"/>
  <c r="AK62" i="83"/>
  <c r="AN62" i="83" s="1"/>
  <c r="AQ62" i="83" s="1"/>
  <c r="AK63" i="83"/>
  <c r="AK64" i="83"/>
  <c r="AN64" i="83" s="1"/>
  <c r="AQ64" i="83" s="1"/>
  <c r="AK65" i="83"/>
  <c r="AN65" i="83" s="1"/>
  <c r="AQ65" i="83" s="1"/>
  <c r="AK66" i="83"/>
  <c r="AN66" i="83" s="1"/>
  <c r="AQ66" i="83" s="1"/>
  <c r="AK67" i="83"/>
  <c r="AK68" i="83"/>
  <c r="AN68" i="83" s="1"/>
  <c r="AQ68" i="83" s="1"/>
  <c r="AK69" i="83"/>
  <c r="AN69" i="83" s="1"/>
  <c r="AQ69" i="83" s="1"/>
  <c r="AK70" i="83"/>
  <c r="AN70" i="83" s="1"/>
  <c r="AQ70" i="83" s="1"/>
  <c r="AK71" i="83"/>
  <c r="AK72" i="83"/>
  <c r="AN72" i="83" s="1"/>
  <c r="AQ72" i="83" s="1"/>
  <c r="AK73" i="83"/>
  <c r="AN73" i="83" s="1"/>
  <c r="AQ73" i="83" s="1"/>
  <c r="AK74" i="83"/>
  <c r="AN74" i="83" s="1"/>
  <c r="AQ74" i="83" s="1"/>
  <c r="AK75" i="83"/>
  <c r="AK76" i="83"/>
  <c r="AN76" i="83" s="1"/>
  <c r="AQ76" i="83" s="1"/>
  <c r="AK77" i="83"/>
  <c r="AN77" i="83" s="1"/>
  <c r="AQ77" i="83" s="1"/>
  <c r="AK78" i="83"/>
  <c r="AN78" i="83" s="1"/>
  <c r="AQ78" i="83" s="1"/>
  <c r="AK79" i="83"/>
  <c r="AK80" i="83"/>
  <c r="AN80" i="83" s="1"/>
  <c r="AQ80" i="83" s="1"/>
  <c r="AK81" i="83"/>
  <c r="AN81" i="83" s="1"/>
  <c r="AQ81" i="83" s="1"/>
  <c r="AK82" i="83"/>
  <c r="AN82" i="83" s="1"/>
  <c r="AQ82" i="83" s="1"/>
  <c r="AK83" i="83"/>
  <c r="AK84" i="83"/>
  <c r="AN84" i="83" s="1"/>
  <c r="AQ84" i="83" s="1"/>
  <c r="AK85" i="83"/>
  <c r="AN85" i="83" s="1"/>
  <c r="AQ85" i="83" s="1"/>
  <c r="AK86" i="83"/>
  <c r="AN86" i="83" s="1"/>
  <c r="AQ86" i="83" s="1"/>
  <c r="AK87" i="83"/>
  <c r="AK88" i="83"/>
  <c r="AN88" i="83" s="1"/>
  <c r="AQ88" i="83" s="1"/>
  <c r="AK89" i="83"/>
  <c r="AN89" i="83" s="1"/>
  <c r="AQ89" i="83" s="1"/>
  <c r="AK90" i="83"/>
  <c r="AN90" i="83" s="1"/>
  <c r="AQ90" i="83" s="1"/>
  <c r="AK91" i="83"/>
  <c r="AK92" i="83"/>
  <c r="AN92" i="83" s="1"/>
  <c r="AQ92" i="83" s="1"/>
  <c r="AK93" i="83"/>
  <c r="AN93" i="83" s="1"/>
  <c r="AQ93" i="83" s="1"/>
  <c r="AK94" i="83"/>
  <c r="AN94" i="83" s="1"/>
  <c r="AQ94" i="83" s="1"/>
  <c r="AK95" i="83"/>
  <c r="AK96" i="83"/>
  <c r="AN96" i="83" s="1"/>
  <c r="AQ96" i="83" s="1"/>
  <c r="AK97" i="83"/>
  <c r="AN97" i="83" s="1"/>
  <c r="AQ97" i="83" s="1"/>
  <c r="AK98" i="83"/>
  <c r="AN98" i="83" s="1"/>
  <c r="AQ98" i="83" s="1"/>
  <c r="AK99" i="83"/>
  <c r="AK100" i="83"/>
  <c r="AN100" i="83" s="1"/>
  <c r="AQ100" i="83" s="1"/>
  <c r="AK101" i="83"/>
  <c r="AN101" i="83" s="1"/>
  <c r="AQ101" i="83" s="1"/>
  <c r="AK102" i="83"/>
  <c r="AN102" i="83" s="1"/>
  <c r="AQ102" i="83" s="1"/>
  <c r="AK103" i="83"/>
  <c r="AK104" i="83"/>
  <c r="AN104" i="83" s="1"/>
  <c r="AQ104" i="83" s="1"/>
  <c r="AK105" i="83"/>
  <c r="AN105" i="83" s="1"/>
  <c r="AQ105" i="83" s="1"/>
  <c r="AK6" i="83"/>
  <c r="AN6" i="83" s="1"/>
  <c r="AQ6" i="83" s="1"/>
  <c r="BF14" i="83" l="1"/>
  <c r="BQ13" i="83"/>
  <c r="BQ14" i="83" s="1"/>
  <c r="M41" i="81"/>
  <c r="N46" i="81" s="1"/>
  <c r="J46" i="81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C2" i="84"/>
  <c r="BN48" i="83" l="1"/>
  <c r="BH58" i="83"/>
  <c r="BK49" i="83"/>
  <c r="BH54" i="83"/>
  <c r="BL58" i="83"/>
  <c r="BJ56" i="83"/>
  <c r="BJ30" i="83"/>
  <c r="BI51" i="83"/>
  <c r="BM55" i="83"/>
  <c r="BM51" i="83"/>
  <c r="BK53" i="83"/>
  <c r="BJ22" i="83"/>
  <c r="BM46" i="83"/>
  <c r="BH49" i="83"/>
  <c r="BJ51" i="83"/>
  <c r="BL53" i="83"/>
  <c r="BN55" i="83"/>
  <c r="BI58" i="83"/>
  <c r="BI45" i="83"/>
  <c r="BK47" i="83"/>
  <c r="BM49" i="83"/>
  <c r="BH52" i="83"/>
  <c r="BJ54" i="83"/>
  <c r="BL56" i="83"/>
  <c r="BN58" i="83"/>
  <c r="BN45" i="83"/>
  <c r="BI48" i="83"/>
  <c r="BK50" i="83"/>
  <c r="BM52" i="83"/>
  <c r="BH55" i="83"/>
  <c r="BJ57" i="83"/>
  <c r="BN43" i="83"/>
  <c r="BI47" i="83"/>
  <c r="BN52" i="83"/>
  <c r="BL54" i="83"/>
  <c r="BN44" i="83"/>
  <c r="BL44" i="83"/>
  <c r="BI29" i="83"/>
  <c r="BI37" i="83"/>
  <c r="BM19" i="83"/>
  <c r="BN26" i="83"/>
  <c r="BH22" i="83"/>
  <c r="BJ24" i="83"/>
  <c r="BL26" i="83"/>
  <c r="BN28" i="83"/>
  <c r="BI31" i="83"/>
  <c r="BK33" i="83"/>
  <c r="BM35" i="83"/>
  <c r="BH38" i="83"/>
  <c r="BJ40" i="83"/>
  <c r="BL42" i="83"/>
  <c r="BH19" i="83"/>
  <c r="BI22" i="83"/>
  <c r="BK24" i="83"/>
  <c r="BM26" i="83"/>
  <c r="BH29" i="83"/>
  <c r="BJ31" i="83"/>
  <c r="BL33" i="83"/>
  <c r="BN35" i="83"/>
  <c r="BI38" i="83"/>
  <c r="BK40" i="83"/>
  <c r="BM42" i="83"/>
  <c r="BK42" i="83"/>
  <c r="BN37" i="83"/>
  <c r="BJ33" i="83"/>
  <c r="BM28" i="83"/>
  <c r="BI24" i="83"/>
  <c r="BJ19" i="83"/>
  <c r="BH40" i="83"/>
  <c r="BK35" i="83"/>
  <c r="BN30" i="83"/>
  <c r="BJ26" i="83"/>
  <c r="BM21" i="83"/>
  <c r="BH43" i="83"/>
  <c r="BK38" i="83"/>
  <c r="BN33" i="83"/>
  <c r="BJ29" i="83"/>
  <c r="BM24" i="83"/>
  <c r="BI20" i="83"/>
  <c r="BM50" i="83"/>
  <c r="BL57" i="83"/>
  <c r="BI49" i="83"/>
  <c r="BH56" i="83"/>
  <c r="BL47" i="83"/>
  <c r="BK54" i="83"/>
  <c r="BL46" i="83"/>
  <c r="BM47" i="83"/>
  <c r="BM41" i="83"/>
  <c r="BK21" i="83"/>
  <c r="BJ28" i="83"/>
  <c r="BI35" i="83"/>
  <c r="BH42" i="83"/>
  <c r="BN23" i="83"/>
  <c r="BM30" i="83"/>
  <c r="BL37" i="83"/>
  <c r="BL43" i="83"/>
  <c r="BH45" i="83"/>
  <c r="BJ47" i="83"/>
  <c r="BL49" i="83"/>
  <c r="BN51" i="83"/>
  <c r="BI54" i="83"/>
  <c r="BK56" i="83"/>
  <c r="BM58" i="83"/>
  <c r="BM45" i="83"/>
  <c r="BH48" i="83"/>
  <c r="BJ50" i="83"/>
  <c r="BL52" i="83"/>
  <c r="BN54" i="83"/>
  <c r="BI57" i="83"/>
  <c r="BI21" i="83"/>
  <c r="BK46" i="83"/>
  <c r="BM48" i="83"/>
  <c r="BH51" i="83"/>
  <c r="BJ53" i="83"/>
  <c r="BL55" i="83"/>
  <c r="BN57" i="83"/>
  <c r="BK45" i="83"/>
  <c r="BH44" i="83"/>
  <c r="BL50" i="83"/>
  <c r="BJ52" i="83"/>
  <c r="BJ44" i="83"/>
  <c r="BN42" i="83"/>
  <c r="BL24" i="83"/>
  <c r="BL32" i="83"/>
  <c r="BL40" i="83"/>
  <c r="BJ20" i="83"/>
  <c r="BL22" i="83"/>
  <c r="BN24" i="83"/>
  <c r="BI27" i="83"/>
  <c r="BK29" i="83"/>
  <c r="BM31" i="83"/>
  <c r="BH34" i="83"/>
  <c r="BJ36" i="83"/>
  <c r="BL38" i="83"/>
  <c r="BN40" i="83"/>
  <c r="BI43" i="83"/>
  <c r="BK20" i="83"/>
  <c r="BM22" i="83"/>
  <c r="BH25" i="83"/>
  <c r="BJ27" i="83"/>
  <c r="BL29" i="83"/>
  <c r="BN31" i="83"/>
  <c r="BI34" i="83"/>
  <c r="BK36" i="83"/>
  <c r="BM38" i="83"/>
  <c r="BH41" i="83"/>
  <c r="BJ43" i="83"/>
  <c r="BJ41" i="83"/>
  <c r="BM36" i="83"/>
  <c r="BI32" i="83"/>
  <c r="BL27" i="83"/>
  <c r="BH23" i="83"/>
  <c r="BK43" i="83"/>
  <c r="BN38" i="83"/>
  <c r="BJ34" i="83"/>
  <c r="BM29" i="83"/>
  <c r="BI25" i="83"/>
  <c r="BL20" i="83"/>
  <c r="BN41" i="83"/>
  <c r="BJ37" i="83"/>
  <c r="BM32" i="83"/>
  <c r="BI28" i="83"/>
  <c r="BL23" i="83"/>
  <c r="BK48" i="83"/>
  <c r="BH53" i="83"/>
  <c r="BN34" i="83"/>
  <c r="BK51" i="83"/>
  <c r="BJ58" i="83"/>
  <c r="BN49" i="83"/>
  <c r="BM56" i="83"/>
  <c r="BI55" i="83"/>
  <c r="BI44" i="83"/>
  <c r="BK23" i="83"/>
  <c r="BM23" i="83"/>
  <c r="BL30" i="83"/>
  <c r="BK37" i="83"/>
  <c r="BK19" i="83"/>
  <c r="BK28" i="83"/>
  <c r="BJ35" i="83"/>
  <c r="BI42" i="83"/>
  <c r="BK34" i="83"/>
  <c r="BL45" i="83"/>
  <c r="BN47" i="83"/>
  <c r="BI50" i="83"/>
  <c r="BK52" i="83"/>
  <c r="BM54" i="83"/>
  <c r="BH57" i="83"/>
  <c r="BK44" i="83"/>
  <c r="BJ46" i="83"/>
  <c r="BL48" i="83"/>
  <c r="BN50" i="83"/>
  <c r="BI53" i="83"/>
  <c r="BK55" i="83"/>
  <c r="BM57" i="83"/>
  <c r="BK39" i="83"/>
  <c r="BH47" i="83"/>
  <c r="BJ49" i="83"/>
  <c r="BL51" i="83"/>
  <c r="BN53" i="83"/>
  <c r="BI56" i="83"/>
  <c r="BK58" i="83"/>
  <c r="BH46" i="83"/>
  <c r="BK57" i="83"/>
  <c r="BJ48" i="83"/>
  <c r="BH50" i="83"/>
  <c r="BM44" i="83"/>
  <c r="BJ38" i="83"/>
  <c r="BH20" i="83"/>
  <c r="BH28" i="83"/>
  <c r="BH36" i="83"/>
  <c r="BN20" i="83"/>
  <c r="BI23" i="83"/>
  <c r="BK25" i="83"/>
  <c r="BM27" i="83"/>
  <c r="BH30" i="83"/>
  <c r="BJ32" i="83"/>
  <c r="BL34" i="83"/>
  <c r="BN36" i="83"/>
  <c r="BI39" i="83"/>
  <c r="BK41" i="83"/>
  <c r="BM43" i="83"/>
  <c r="BH21" i="83"/>
  <c r="BJ23" i="83"/>
  <c r="BL25" i="83"/>
  <c r="BN27" i="83"/>
  <c r="BI30" i="83"/>
  <c r="BK32" i="83"/>
  <c r="BM34" i="83"/>
  <c r="BH37" i="83"/>
  <c r="BJ39" i="83"/>
  <c r="BL41" i="83"/>
  <c r="BL19" i="83"/>
  <c r="BI40" i="83"/>
  <c r="BL35" i="83"/>
  <c r="BH31" i="83"/>
  <c r="BK26" i="83"/>
  <c r="BN21" i="83"/>
  <c r="BJ42" i="83"/>
  <c r="BM37" i="83"/>
  <c r="BI33" i="83"/>
  <c r="BL28" i="83"/>
  <c r="BH24" i="83"/>
  <c r="BN19" i="83"/>
  <c r="BM40" i="83"/>
  <c r="BI36" i="83"/>
  <c r="BL31" i="83"/>
  <c r="BH27" i="83"/>
  <c r="BK22" i="83"/>
  <c r="BI46" i="83"/>
  <c r="BJ55" i="83"/>
  <c r="BN46" i="83"/>
  <c r="BM53" i="83"/>
  <c r="BJ45" i="83"/>
  <c r="BI52" i="83"/>
  <c r="BM25" i="83"/>
  <c r="BN56" i="83"/>
  <c r="BM33" i="83"/>
  <c r="BK31" i="83"/>
  <c r="BH26" i="83"/>
  <c r="BN32" i="83"/>
  <c r="BM39" i="83"/>
  <c r="BL21" i="83"/>
  <c r="BI26" i="83"/>
  <c r="BH33" i="83"/>
  <c r="BN39" i="83"/>
  <c r="BH39" i="83"/>
  <c r="BJ25" i="83"/>
  <c r="BH32" i="83"/>
  <c r="BL39" i="83"/>
  <c r="BJ21" i="83"/>
  <c r="BN22" i="83"/>
  <c r="BL36" i="83"/>
  <c r="BN25" i="83"/>
  <c r="BM20" i="83"/>
  <c r="BK27" i="83"/>
  <c r="BH35" i="83"/>
  <c r="BI41" i="83"/>
  <c r="BK30" i="83"/>
  <c r="BN29" i="83"/>
  <c r="BI19" i="83"/>
  <c r="N49" i="81"/>
  <c r="N48" i="81"/>
  <c r="N43" i="81"/>
  <c r="N45" i="81"/>
  <c r="N52" i="81"/>
  <c r="N44" i="81"/>
  <c r="N51" i="81"/>
  <c r="N47" i="81"/>
  <c r="N50" i="81"/>
  <c r="J45" i="81"/>
  <c r="K47" i="81"/>
  <c r="J44" i="81"/>
  <c r="J43" i="81"/>
  <c r="M28" i="81"/>
  <c r="N34" i="81" s="1"/>
  <c r="J30" i="81"/>
  <c r="K33" i="81"/>
  <c r="J32" i="81"/>
  <c r="J31" i="81"/>
  <c r="K20" i="81"/>
  <c r="K6" i="81"/>
  <c r="J19" i="81"/>
  <c r="J18" i="81"/>
  <c r="J17" i="81"/>
  <c r="M15" i="81"/>
  <c r="N19" i="81" s="1"/>
  <c r="M3" i="81"/>
  <c r="N6" i="81" s="1"/>
  <c r="J5" i="81"/>
  <c r="J49" i="81" l="1"/>
  <c r="O44" i="81" s="1"/>
  <c r="J35" i="81"/>
  <c r="O36" i="81" s="1"/>
  <c r="N37" i="81"/>
  <c r="N33" i="81"/>
  <c r="N30" i="81"/>
  <c r="N36" i="81"/>
  <c r="N32" i="81"/>
  <c r="N39" i="81"/>
  <c r="N35" i="81"/>
  <c r="N31" i="81"/>
  <c r="N38" i="81"/>
  <c r="N26" i="81"/>
  <c r="N22" i="81"/>
  <c r="N18" i="81"/>
  <c r="N25" i="81"/>
  <c r="N24" i="81"/>
  <c r="N20" i="81"/>
  <c r="N21" i="81"/>
  <c r="N17" i="81"/>
  <c r="N23" i="81"/>
  <c r="J22" i="81"/>
  <c r="K21" i="81" s="1"/>
  <c r="J8" i="81"/>
  <c r="K7" i="81" s="1"/>
  <c r="N13" i="81"/>
  <c r="N9" i="81"/>
  <c r="N11" i="81"/>
  <c r="N7" i="81"/>
  <c r="N12" i="81"/>
  <c r="N8" i="81"/>
  <c r="N5" i="81"/>
  <c r="N10" i="81"/>
  <c r="O47" i="81" l="1"/>
  <c r="O50" i="81"/>
  <c r="O48" i="81"/>
  <c r="O49" i="81"/>
  <c r="O45" i="81"/>
  <c r="O52" i="81"/>
  <c r="K48" i="81"/>
  <c r="O46" i="81"/>
  <c r="O51" i="81"/>
  <c r="O43" i="81"/>
  <c r="O17" i="81"/>
  <c r="O33" i="81"/>
  <c r="K34" i="81"/>
  <c r="O31" i="81"/>
  <c r="O37" i="81"/>
  <c r="O35" i="81"/>
  <c r="O34" i="81"/>
  <c r="O39" i="81"/>
  <c r="O20" i="81"/>
  <c r="O21" i="81"/>
  <c r="O38" i="81"/>
  <c r="O32" i="81"/>
  <c r="O30" i="81"/>
  <c r="O24" i="81"/>
  <c r="O26" i="81"/>
  <c r="O22" i="81"/>
  <c r="O23" i="81"/>
  <c r="O18" i="81"/>
  <c r="O19" i="81"/>
  <c r="O25" i="81"/>
  <c r="O10" i="81"/>
  <c r="O11" i="81"/>
  <c r="O8" i="81"/>
  <c r="O9" i="81"/>
  <c r="O7" i="81"/>
  <c r="O5" i="81"/>
  <c r="O6" i="81"/>
  <c r="O12" i="81"/>
  <c r="O13" i="81"/>
  <c r="G194" i="80" l="1"/>
  <c r="G186" i="80"/>
  <c r="G179" i="80"/>
  <c r="G171" i="80"/>
  <c r="G164" i="80"/>
  <c r="G156" i="80"/>
  <c r="G149" i="80"/>
  <c r="G141" i="80"/>
  <c r="G134" i="80"/>
  <c r="G126" i="80"/>
  <c r="G119" i="80"/>
  <c r="G111" i="80"/>
  <c r="G104" i="80"/>
  <c r="G96" i="80"/>
  <c r="G89" i="80"/>
  <c r="G81" i="80"/>
  <c r="G74" i="80"/>
  <c r="G66" i="80"/>
  <c r="G59" i="80"/>
  <c r="G51" i="80"/>
  <c r="G44" i="80"/>
  <c r="G36" i="80"/>
  <c r="G29" i="80"/>
  <c r="G21" i="80"/>
  <c r="G14" i="80"/>
  <c r="G6" i="80"/>
</calcChain>
</file>

<file path=xl/sharedStrings.xml><?xml version="1.0" encoding="utf-8"?>
<sst xmlns="http://schemas.openxmlformats.org/spreadsheetml/2006/main" count="325" uniqueCount="166">
  <si>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</si>
  <si>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</si>
  <si>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</si>
  <si>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</si>
  <si>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</si>
  <si>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</si>
  <si>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</si>
  <si>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</si>
  <si>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</si>
  <si>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</si>
  <si>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</si>
  <si>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</si>
  <si>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</si>
  <si>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</si>
  <si>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</si>
  <si>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</si>
  <si>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</si>
  <si>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</si>
  <si>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</si>
  <si>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</si>
  <si>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</si>
  <si>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</si>
  <si>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</si>
  <si>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</si>
  <si>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</si>
  <si>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</si>
  <si>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</si>
  <si>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</si>
  <si>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</si>
  <si>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</si>
  <si>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</si>
  <si>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</si>
  <si>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</si>
  <si>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</si>
  <si>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</si>
  <si>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</si>
  <si>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</si>
  <si>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</si>
  <si>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</si>
  <si>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</si>
  <si>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</si>
  <si>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</si>
  <si>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</si>
  <si>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</si>
  <si>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Coin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</si>
  <si>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</si>
  <si>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</si>
  <si>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</si>
  <si>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</si>
  <si>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</si>
  <si>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</si>
  <si>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</si>
  <si>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</si>
  <si>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</si>
  <si>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</si>
  <si>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</si>
  <si>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</si>
  <si>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</si>
  <si>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</si>
  <si>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</si>
  <si>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</si>
  <si>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</si>
  <si>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</si>
  <si>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</si>
  <si>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</si>
  <si>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</si>
  <si>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</si>
  <si>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ExHigh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</si>
  <si>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</si>
  <si>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</si>
  <si>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</si>
  <si>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</si>
  <si>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</si>
  <si>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</si>
  <si>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</si>
  <si>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</si>
  <si>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</si>
  <si>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</si>
  <si>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</si>
  <si>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寄灵人升级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</si>
  <si>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</si>
  <si>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</si>
  <si>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</si>
  <si>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</si>
  <si>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</si>
  <si>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</si>
  <si>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</si>
  <si>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</si>
  <si>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</si>
  <si>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</si>
  <si>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</si>
  <si>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</si>
  <si>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</si>
  <si>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</si>
  <si>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</si>
  <si>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</si>
  <si>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</si>
  <si>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</si>
  <si>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</si>
  <si>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</si>
  <si>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</si>
  <si>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</si>
  <si>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</si>
  <si>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</si>
  <si>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</si>
  <si>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</si>
  <si>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</si>
  <si>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</si>
  <si>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</si>
  <si>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</si>
  <si>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</si>
  <si>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</si>
  <si>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</si>
  <si>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</si>
  <si>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等级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</si>
  <si>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</si>
  <si>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</si>
  <si>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</si>
  <si>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</si>
  <si>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</si>
  <si>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金币.E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</si>
  <si>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</si>
  <si>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</si>
  <si>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</si>
  <si>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</si>
  <si>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</si>
  <si>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</si>
  <si>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</si>
  <si>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</si>
  <si>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奖励1.num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</si>
  <si>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</si>
  <si>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</si>
  <si>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</si>
  <si>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</si>
  <si>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</si>
  <si>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</si>
  <si>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</si>
  <si>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</si>
  <si>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</si>
  <si>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等级</t>
    <phoneticPr fontId="2" type="noConversion"/>
  </si>
  <si>
    <t>停留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</si>
  <si>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</si>
  <si>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</si>
  <si>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</si>
  <si>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</si>
  <si>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</si>
  <si>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</si>
  <si>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</si>
  <si>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</si>
  <si>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</si>
  <si>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</si>
  <si>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</si>
  <si>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</si>
  <si>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</si>
  <si>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</si>
  <si>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</si>
  <si>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</si>
  <si>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</si>
  <si>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</si>
  <si>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</si>
  <si>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</si>
  <si>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</si>
  <si>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</si>
  <si>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</si>
  <si>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预计等级</t>
    <phoneticPr fontId="2" type="noConversion"/>
  </si>
  <si>
    <t>停留时间/h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</si>
</sst>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7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0" borderId="27" xfId="4" applyBorder="1" applyAlignment="1">
      <alignment horizontal="center" vertical="top" wrapText="1"/>
    </xf>
    <xf numFmtId="0" fontId="7" fillId="0" borderId="0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7" fillId="0" borderId="29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  <xf numFmtId="0" fontId="7" fillId="0" borderId="30" xfId="4" applyBorder="1" applyAlignment="1">
      <alignment horizontal="center" vertical="top" wrapTex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33" xfId="4" applyBorder="1" applyAlignment="1">
      <alignment horizontal="center" vertical="top" wrapText="1"/>
    </xf>
    <xf numFmtId="0" fontId="7" fillId="0" borderId="34" xfId="4" applyBorder="1" applyAlignment="1">
      <alignment horizontal="center" vertical="top" wrapText="1"/>
    </xf>
    <xf numFmtId="0" fontId="7" fillId="0" borderId="35" xfId="4" applyBorder="1" applyAlignment="1">
      <alignment horizontal="center" vertical="top" wrapText="1"/>
    </xf>
    <xf numFmtId="0" fontId="7" fillId="0" borderId="33" xfId="4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9" t="s">
        <v>13</v>
      </c>
      <c r="C2" s="30"/>
      <c r="D2" s="30"/>
      <c r="E2" s="31"/>
    </row>
    <row r="3" spans="2:5" ht="35.1" customHeight="1" x14ac:dyDescent="0.2">
      <c r="B3" s="2" t="s">
        <v>0</v>
      </c>
      <c r="C3" s="3" t="s">
        <v>11</v>
      </c>
      <c r="D3" s="32" t="s">
        <v>1</v>
      </c>
      <c r="E3" s="34" t="s">
        <v>14</v>
      </c>
    </row>
    <row r="4" spans="2:5" ht="35.1" customHeight="1" x14ac:dyDescent="0.2">
      <c r="B4" s="2" t="s">
        <v>2</v>
      </c>
      <c r="C4" s="3" t="s">
        <v>12</v>
      </c>
      <c r="D4" s="33"/>
      <c r="E4" s="35"/>
    </row>
    <row r="5" spans="2:5" ht="35.1" customHeight="1" x14ac:dyDescent="0.2">
      <c r="B5" s="4" t="s">
        <v>3</v>
      </c>
      <c r="C5" s="36" t="s">
        <v>15</v>
      </c>
      <c r="D5" s="37"/>
      <c r="E5" s="38"/>
    </row>
    <row r="6" spans="2:5" ht="18" x14ac:dyDescent="0.2">
      <c r="B6" s="39" t="s">
        <v>4</v>
      </c>
      <c r="C6" s="40"/>
      <c r="D6" s="40"/>
      <c r="E6" s="41"/>
    </row>
    <row r="7" spans="2:5" ht="18" x14ac:dyDescent="0.2">
      <c r="B7" s="5" t="s">
        <v>5</v>
      </c>
      <c r="C7" s="6" t="s">
        <v>6</v>
      </c>
      <c r="D7" s="27" t="s">
        <v>7</v>
      </c>
      <c r="E7" s="28"/>
    </row>
    <row r="8" spans="2:5" x14ac:dyDescent="0.2">
      <c r="B8" s="7">
        <v>43490</v>
      </c>
      <c r="C8" s="8" t="s">
        <v>10</v>
      </c>
      <c r="D8" s="42" t="s">
        <v>8</v>
      </c>
      <c r="E8" s="43"/>
    </row>
    <row r="9" spans="2:5" x14ac:dyDescent="0.2">
      <c r="B9" s="7"/>
      <c r="C9" s="8"/>
      <c r="D9" s="42"/>
      <c r="E9" s="43"/>
    </row>
    <row r="10" spans="2:5" x14ac:dyDescent="0.2">
      <c r="B10" s="9"/>
      <c r="C10" s="8"/>
      <c r="D10" s="42"/>
      <c r="E10" s="43"/>
    </row>
    <row r="11" spans="2:5" x14ac:dyDescent="0.2">
      <c r="B11" s="9"/>
      <c r="C11" s="8"/>
      <c r="D11" s="42"/>
      <c r="E11" s="43"/>
    </row>
    <row r="12" spans="2:5" x14ac:dyDescent="0.2">
      <c r="B12" s="9"/>
      <c r="C12" s="8"/>
      <c r="D12" s="42"/>
      <c r="E12" s="43"/>
    </row>
    <row r="13" spans="2:5" x14ac:dyDescent="0.2">
      <c r="B13" s="9"/>
      <c r="C13" s="8"/>
      <c r="D13" s="42"/>
      <c r="E13" s="43"/>
    </row>
    <row r="14" spans="2:5" x14ac:dyDescent="0.2">
      <c r="B14" s="9"/>
      <c r="C14" s="8"/>
      <c r="D14" s="42"/>
      <c r="E14" s="43"/>
    </row>
    <row r="15" spans="2:5" x14ac:dyDescent="0.2">
      <c r="B15" s="9"/>
      <c r="C15" s="8"/>
      <c r="D15" s="42"/>
      <c r="E15" s="43"/>
    </row>
    <row r="16" spans="2:5" x14ac:dyDescent="0.2">
      <c r="B16" s="9"/>
      <c r="C16" s="8"/>
      <c r="D16" s="42"/>
      <c r="E16" s="43"/>
    </row>
    <row r="17" spans="2:5" x14ac:dyDescent="0.2">
      <c r="B17" s="9"/>
      <c r="C17" s="8"/>
      <c r="D17" s="42"/>
      <c r="E17" s="43"/>
    </row>
    <row r="18" spans="2:5" x14ac:dyDescent="0.2">
      <c r="B18" s="9"/>
      <c r="C18" s="8"/>
      <c r="D18" s="42"/>
      <c r="E18" s="43"/>
    </row>
    <row r="19" spans="2:5" x14ac:dyDescent="0.2">
      <c r="B19" s="9"/>
      <c r="C19" s="8"/>
      <c r="D19" s="42"/>
      <c r="E19" s="43"/>
    </row>
    <row r="20" spans="2:5" x14ac:dyDescent="0.2">
      <c r="B20" s="9"/>
      <c r="C20" s="8"/>
      <c r="D20" s="42"/>
      <c r="E20" s="43"/>
    </row>
    <row r="21" spans="2:5" x14ac:dyDescent="0.2">
      <c r="B21" s="9"/>
      <c r="C21" s="8"/>
      <c r="D21" s="42"/>
      <c r="E21" s="43"/>
    </row>
    <row r="22" spans="2:5" x14ac:dyDescent="0.2">
      <c r="B22" s="9"/>
      <c r="C22" s="8"/>
      <c r="D22" s="42"/>
      <c r="E22" s="43"/>
    </row>
    <row r="23" spans="2:5" x14ac:dyDescent="0.2">
      <c r="B23" s="9"/>
      <c r="C23" s="8"/>
      <c r="D23" s="42"/>
      <c r="E23" s="43"/>
    </row>
    <row r="24" spans="2:5" x14ac:dyDescent="0.2">
      <c r="B24" s="9"/>
      <c r="C24" s="8"/>
      <c r="D24" s="42"/>
      <c r="E24" s="43"/>
    </row>
    <row r="25" spans="2:5" x14ac:dyDescent="0.2">
      <c r="B25" s="9"/>
      <c r="C25" s="8"/>
      <c r="D25" s="42"/>
      <c r="E25" s="43"/>
    </row>
    <row r="26" spans="2:5" x14ac:dyDescent="0.2">
      <c r="B26" s="9"/>
      <c r="C26" s="8"/>
      <c r="D26" s="42"/>
      <c r="E26" s="43"/>
    </row>
    <row r="27" spans="2:5" x14ac:dyDescent="0.2">
      <c r="B27" s="9"/>
      <c r="C27" s="8"/>
      <c r="D27" s="42"/>
      <c r="E27" s="43"/>
    </row>
    <row r="28" spans="2:5" ht="18" thickBot="1" x14ac:dyDescent="0.25">
      <c r="B28" s="10"/>
      <c r="C28" s="11"/>
      <c r="D28" s="44"/>
      <c r="E28" s="45"/>
    </row>
    <row r="30" spans="2:5" x14ac:dyDescent="0.2">
      <c r="B30" s="46" t="s">
        <v>9</v>
      </c>
      <c r="C30" s="46"/>
      <c r="D30" s="46"/>
      <c r="E30" s="4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9"/>
  <sheetViews>
    <sheetView topLeftCell="A34" workbookViewId="0">
      <selection activeCell="K27" sqref="K27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1" width="10" customWidth="1"/>
    <col min="14" max="14" width="12.875" customWidth="1"/>
    <col min="15" max="15" width="11.125" customWidth="1"/>
  </cols>
  <sheetData>
    <row r="2" spans="1:19" ht="20.25" x14ac:dyDescent="0.2">
      <c r="A2" s="47" t="s">
        <v>95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9" x14ac:dyDescent="0.2">
      <c r="M3">
        <f>SUM(M5:M13)</f>
        <v>21.5</v>
      </c>
    </row>
    <row r="4" spans="1:19" ht="17.25" x14ac:dyDescent="0.2">
      <c r="A4" s="12" t="s">
        <v>45</v>
      </c>
      <c r="B4" s="12" t="s">
        <v>46</v>
      </c>
      <c r="M4" s="12" t="s">
        <v>59</v>
      </c>
      <c r="N4" s="12" t="s">
        <v>57</v>
      </c>
      <c r="O4" s="12" t="s">
        <v>58</v>
      </c>
      <c r="S4" s="17"/>
    </row>
    <row r="5" spans="1:19" ht="16.5" customHeight="1" x14ac:dyDescent="0.2">
      <c r="A5" s="20">
        <v>1</v>
      </c>
      <c r="B5" s="20">
        <v>50</v>
      </c>
      <c r="D5" s="57" t="s">
        <v>51</v>
      </c>
      <c r="E5" s="57"/>
      <c r="F5" s="57"/>
      <c r="G5" s="57"/>
      <c r="I5" s="15" t="s">
        <v>52</v>
      </c>
      <c r="J5" s="16">
        <f>SUM(章节关卡!D5:D11)</f>
        <v>350</v>
      </c>
      <c r="M5" s="20">
        <v>1</v>
      </c>
      <c r="N5" s="23">
        <f>M5/M$3</f>
        <v>4.6511627906976744E-2</v>
      </c>
      <c r="O5" s="16">
        <f>INT($J$8*N5/5)*5</f>
        <v>50</v>
      </c>
      <c r="S5" s="17"/>
    </row>
    <row r="6" spans="1:19" ht="16.5" x14ac:dyDescent="0.2">
      <c r="A6" s="20">
        <v>2</v>
      </c>
      <c r="B6" s="20">
        <v>60</v>
      </c>
      <c r="D6" s="57"/>
      <c r="E6" s="57"/>
      <c r="F6" s="57"/>
      <c r="G6" s="57"/>
      <c r="I6" s="15" t="s">
        <v>53</v>
      </c>
      <c r="J6" s="20">
        <v>60</v>
      </c>
      <c r="K6" s="16">
        <f>挂机关卡!F6*J6</f>
        <v>300</v>
      </c>
      <c r="M6" s="20">
        <v>1.25</v>
      </c>
      <c r="N6" s="23">
        <f t="shared" ref="N6:N13" si="0">M6/M$3</f>
        <v>5.8139534883720929E-2</v>
      </c>
      <c r="O6" s="16">
        <f t="shared" ref="O6:O13" si="1">INT($J$8*N6/5)*5</f>
        <v>60</v>
      </c>
      <c r="S6" s="17"/>
    </row>
    <row r="7" spans="1:19" ht="16.5" x14ac:dyDescent="0.2">
      <c r="A7" s="20">
        <v>3</v>
      </c>
      <c r="B7" s="20">
        <v>75</v>
      </c>
      <c r="D7" s="57"/>
      <c r="E7" s="57"/>
      <c r="F7" s="57"/>
      <c r="G7" s="57"/>
      <c r="I7" s="15" t="s">
        <v>56</v>
      </c>
      <c r="J7" s="22">
        <v>0.4</v>
      </c>
      <c r="K7" s="16">
        <f>J8*J7</f>
        <v>433.33333333333343</v>
      </c>
      <c r="M7" s="20">
        <v>1.5</v>
      </c>
      <c r="N7" s="23">
        <f t="shared" si="0"/>
        <v>6.9767441860465115E-2</v>
      </c>
      <c r="O7" s="16">
        <f t="shared" si="1"/>
        <v>75</v>
      </c>
      <c r="S7" s="17"/>
    </row>
    <row r="8" spans="1:19" ht="16.5" x14ac:dyDescent="0.2">
      <c r="A8" s="20">
        <v>4</v>
      </c>
      <c r="B8" s="20">
        <v>85</v>
      </c>
      <c r="D8" s="57"/>
      <c r="E8" s="57"/>
      <c r="F8" s="57"/>
      <c r="G8" s="57"/>
      <c r="I8" s="15" t="s">
        <v>54</v>
      </c>
      <c r="J8" s="16">
        <f>(J5+K6)/(1-J7)</f>
        <v>1083.3333333333335</v>
      </c>
      <c r="M8" s="20">
        <v>1.75</v>
      </c>
      <c r="N8" s="23">
        <f t="shared" si="0"/>
        <v>8.1395348837209308E-2</v>
      </c>
      <c r="O8" s="16">
        <f t="shared" si="1"/>
        <v>85</v>
      </c>
      <c r="S8" s="17"/>
    </row>
    <row r="9" spans="1:19" ht="16.5" x14ac:dyDescent="0.2">
      <c r="A9" s="20">
        <v>5</v>
      </c>
      <c r="B9" s="20">
        <v>100</v>
      </c>
      <c r="D9" s="57"/>
      <c r="E9" s="57"/>
      <c r="F9" s="57"/>
      <c r="G9" s="57"/>
      <c r="M9" s="20">
        <v>2</v>
      </c>
      <c r="N9" s="23">
        <f t="shared" si="0"/>
        <v>9.3023255813953487E-2</v>
      </c>
      <c r="O9" s="16">
        <f t="shared" si="1"/>
        <v>100</v>
      </c>
      <c r="S9" s="17"/>
    </row>
    <row r="10" spans="1:19" ht="16.5" x14ac:dyDescent="0.2">
      <c r="A10" s="20">
        <v>6</v>
      </c>
      <c r="B10" s="20">
        <v>125</v>
      </c>
      <c r="D10" s="57"/>
      <c r="E10" s="57"/>
      <c r="F10" s="57"/>
      <c r="G10" s="57"/>
      <c r="M10" s="20">
        <v>2.5</v>
      </c>
      <c r="N10" s="23">
        <f t="shared" si="0"/>
        <v>0.11627906976744186</v>
      </c>
      <c r="O10" s="16">
        <f t="shared" si="1"/>
        <v>125</v>
      </c>
      <c r="S10" s="17"/>
    </row>
    <row r="11" spans="1:19" ht="16.5" x14ac:dyDescent="0.2">
      <c r="A11" s="20">
        <v>7</v>
      </c>
      <c r="B11" s="20">
        <v>150</v>
      </c>
      <c r="D11" s="57"/>
      <c r="E11" s="57"/>
      <c r="F11" s="57"/>
      <c r="G11" s="57"/>
      <c r="M11" s="20">
        <v>3</v>
      </c>
      <c r="N11" s="23">
        <f t="shared" si="0"/>
        <v>0.13953488372093023</v>
      </c>
      <c r="O11" s="16">
        <f t="shared" si="1"/>
        <v>150</v>
      </c>
      <c r="S11" s="17"/>
    </row>
    <row r="12" spans="1:19" ht="16.5" x14ac:dyDescent="0.2">
      <c r="A12" s="20">
        <v>8</v>
      </c>
      <c r="B12" s="20">
        <v>175</v>
      </c>
      <c r="D12" s="57"/>
      <c r="E12" s="57"/>
      <c r="F12" s="57"/>
      <c r="G12" s="57"/>
      <c r="M12" s="20">
        <v>3.5</v>
      </c>
      <c r="N12" s="23">
        <f t="shared" si="0"/>
        <v>0.16279069767441862</v>
      </c>
      <c r="O12" s="16">
        <f t="shared" si="1"/>
        <v>175</v>
      </c>
      <c r="S12" s="17"/>
    </row>
    <row r="13" spans="1:19" ht="16.5" x14ac:dyDescent="0.2">
      <c r="A13" s="20">
        <v>9</v>
      </c>
      <c r="B13" s="20">
        <v>250</v>
      </c>
      <c r="D13" s="57"/>
      <c r="E13" s="57"/>
      <c r="F13" s="57"/>
      <c r="G13" s="57"/>
      <c r="M13" s="20">
        <v>5</v>
      </c>
      <c r="N13" s="23">
        <f t="shared" si="0"/>
        <v>0.23255813953488372</v>
      </c>
      <c r="O13" s="16">
        <f t="shared" si="1"/>
        <v>250</v>
      </c>
      <c r="S13" s="17"/>
    </row>
    <row r="14" spans="1:19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9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>
        <f>SUM(M17:M26)</f>
        <v>14.6</v>
      </c>
      <c r="N15" s="17"/>
      <c r="O15" s="17"/>
    </row>
    <row r="16" spans="1:19" ht="17.2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2" t="s">
        <v>59</v>
      </c>
      <c r="N16" s="12" t="s">
        <v>57</v>
      </c>
      <c r="O16" s="12" t="s">
        <v>58</v>
      </c>
    </row>
    <row r="17" spans="1:15" ht="16.5" x14ac:dyDescent="0.2">
      <c r="A17" s="20">
        <v>10</v>
      </c>
      <c r="B17" s="20">
        <v>195</v>
      </c>
      <c r="D17" s="58" t="s">
        <v>60</v>
      </c>
      <c r="E17" s="59"/>
      <c r="F17" s="59"/>
      <c r="G17" s="60"/>
      <c r="I17" s="15" t="s">
        <v>62</v>
      </c>
      <c r="J17" s="16">
        <f>SUM(章节关卡!D12:D20)</f>
        <v>675</v>
      </c>
      <c r="M17" s="20">
        <v>1</v>
      </c>
      <c r="N17" s="24">
        <f>M17/$M$15</f>
        <v>6.8493150684931503E-2</v>
      </c>
      <c r="O17" s="20">
        <f>INT($J$22*N17/5)*5</f>
        <v>250</v>
      </c>
    </row>
    <row r="18" spans="1:15" ht="16.5" x14ac:dyDescent="0.2">
      <c r="A18" s="20">
        <v>11</v>
      </c>
      <c r="B18" s="20">
        <v>245</v>
      </c>
      <c r="D18" s="61"/>
      <c r="E18" s="62"/>
      <c r="F18" s="62"/>
      <c r="G18" s="63"/>
      <c r="I18" s="15" t="s">
        <v>61</v>
      </c>
      <c r="J18" s="16">
        <f>SUM(章节关卡!I5:I10)</f>
        <v>600</v>
      </c>
      <c r="M18" s="20">
        <v>1.1000000000000001</v>
      </c>
      <c r="N18" s="24">
        <f t="shared" ref="N18:N26" si="2">M18/$M$15</f>
        <v>7.5342465753424667E-2</v>
      </c>
      <c r="O18" s="20">
        <f t="shared" ref="O18:O26" si="3">INT($J$22*N18/5)*5</f>
        <v>275</v>
      </c>
    </row>
    <row r="19" spans="1:15" ht="16.5" x14ac:dyDescent="0.2">
      <c r="A19" s="20">
        <v>12</v>
      </c>
      <c r="B19" s="20">
        <v>295</v>
      </c>
      <c r="D19" s="61"/>
      <c r="E19" s="62"/>
      <c r="F19" s="62"/>
      <c r="G19" s="63"/>
      <c r="I19" s="15" t="s">
        <v>63</v>
      </c>
      <c r="J19" s="16">
        <f>SUM(芦花古楼!B5:B8)</f>
        <v>700</v>
      </c>
      <c r="M19" s="20">
        <v>1.2</v>
      </c>
      <c r="N19" s="24">
        <f t="shared" si="2"/>
        <v>8.2191780821917804E-2</v>
      </c>
      <c r="O19" s="20">
        <f t="shared" si="3"/>
        <v>300</v>
      </c>
    </row>
    <row r="20" spans="1:15" ht="16.5" x14ac:dyDescent="0.2">
      <c r="A20" s="20">
        <v>13</v>
      </c>
      <c r="B20" s="20">
        <v>345</v>
      </c>
      <c r="D20" s="61"/>
      <c r="E20" s="62"/>
      <c r="F20" s="62"/>
      <c r="G20" s="63"/>
      <c r="I20" s="15" t="s">
        <v>64</v>
      </c>
      <c r="J20" s="20">
        <v>120</v>
      </c>
      <c r="K20" s="16">
        <f>挂机关卡!F14*J20</f>
        <v>600</v>
      </c>
      <c r="M20" s="20">
        <v>1.3</v>
      </c>
      <c r="N20" s="24">
        <f t="shared" si="2"/>
        <v>8.9041095890410968E-2</v>
      </c>
      <c r="O20" s="20">
        <f t="shared" si="3"/>
        <v>325</v>
      </c>
    </row>
    <row r="21" spans="1:15" ht="16.5" x14ac:dyDescent="0.2">
      <c r="A21" s="20">
        <v>14</v>
      </c>
      <c r="B21" s="20">
        <v>390</v>
      </c>
      <c r="D21" s="61"/>
      <c r="E21" s="62"/>
      <c r="F21" s="62"/>
      <c r="G21" s="63"/>
      <c r="I21" s="15" t="s">
        <v>56</v>
      </c>
      <c r="J21" s="22">
        <v>0.3</v>
      </c>
      <c r="K21" s="16">
        <f>J22*J21</f>
        <v>1103.5714285714287</v>
      </c>
      <c r="M21" s="20">
        <v>1.4</v>
      </c>
      <c r="N21" s="24">
        <f t="shared" si="2"/>
        <v>9.5890410958904104E-2</v>
      </c>
      <c r="O21" s="20">
        <f t="shared" si="3"/>
        <v>350</v>
      </c>
    </row>
    <row r="22" spans="1:15" ht="16.5" x14ac:dyDescent="0.2">
      <c r="A22" s="20">
        <v>15</v>
      </c>
      <c r="B22" s="20">
        <v>440</v>
      </c>
      <c r="D22" s="61"/>
      <c r="E22" s="62"/>
      <c r="F22" s="62"/>
      <c r="G22" s="63"/>
      <c r="I22" s="15" t="s">
        <v>54</v>
      </c>
      <c r="J22" s="16">
        <f>(J17+J18+J19+K20)/(1-J21)</f>
        <v>3678.5714285714289</v>
      </c>
      <c r="M22" s="20">
        <v>1.5</v>
      </c>
      <c r="N22" s="24">
        <f t="shared" si="2"/>
        <v>0.10273972602739727</v>
      </c>
      <c r="O22" s="20">
        <f t="shared" si="3"/>
        <v>375</v>
      </c>
    </row>
    <row r="23" spans="1:15" ht="16.5" x14ac:dyDescent="0.2">
      <c r="A23" s="20">
        <v>16</v>
      </c>
      <c r="B23" s="20">
        <v>490</v>
      </c>
      <c r="D23" s="61"/>
      <c r="E23" s="62"/>
      <c r="F23" s="62"/>
      <c r="G23" s="63"/>
      <c r="M23" s="20">
        <v>1.6</v>
      </c>
      <c r="N23" s="24">
        <f t="shared" si="2"/>
        <v>0.10958904109589042</v>
      </c>
      <c r="O23" s="20">
        <f t="shared" si="3"/>
        <v>400</v>
      </c>
    </row>
    <row r="24" spans="1:15" ht="16.5" x14ac:dyDescent="0.2">
      <c r="A24" s="20">
        <v>17</v>
      </c>
      <c r="B24" s="20">
        <v>540</v>
      </c>
      <c r="D24" s="61"/>
      <c r="E24" s="62"/>
      <c r="F24" s="62"/>
      <c r="G24" s="63"/>
      <c r="M24" s="20">
        <v>1.7</v>
      </c>
      <c r="N24" s="24">
        <f t="shared" si="2"/>
        <v>0.11643835616438356</v>
      </c>
      <c r="O24" s="20">
        <f t="shared" si="3"/>
        <v>425</v>
      </c>
    </row>
    <row r="25" spans="1:15" ht="16.5" x14ac:dyDescent="0.2">
      <c r="A25" s="20">
        <v>18</v>
      </c>
      <c r="B25" s="20">
        <v>590</v>
      </c>
      <c r="D25" s="61"/>
      <c r="E25" s="62"/>
      <c r="F25" s="62"/>
      <c r="G25" s="63"/>
      <c r="M25" s="20">
        <v>1.8</v>
      </c>
      <c r="N25" s="24">
        <f t="shared" si="2"/>
        <v>0.12328767123287672</v>
      </c>
      <c r="O25" s="20">
        <f t="shared" si="3"/>
        <v>450</v>
      </c>
    </row>
    <row r="26" spans="1:15" ht="16.5" x14ac:dyDescent="0.2">
      <c r="A26" s="20">
        <v>19</v>
      </c>
      <c r="B26" s="20">
        <v>985</v>
      </c>
      <c r="D26" s="64"/>
      <c r="E26" s="65"/>
      <c r="F26" s="65"/>
      <c r="G26" s="66"/>
      <c r="M26" s="20">
        <v>2</v>
      </c>
      <c r="N26" s="24">
        <f t="shared" si="2"/>
        <v>0.13698630136986301</v>
      </c>
      <c r="O26" s="20">
        <f t="shared" si="3"/>
        <v>500</v>
      </c>
    </row>
    <row r="27" spans="1:1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>
        <f>SUM(M30:M39)</f>
        <v>14.6</v>
      </c>
      <c r="N28" s="17"/>
      <c r="O28" s="17"/>
    </row>
    <row r="29" spans="1:15" ht="17.2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2" t="s">
        <v>59</v>
      </c>
      <c r="N29" s="12" t="s">
        <v>57</v>
      </c>
      <c r="O29" s="12" t="s">
        <v>58</v>
      </c>
    </row>
    <row r="30" spans="1:15" ht="17.25" customHeight="1" x14ac:dyDescent="0.2">
      <c r="A30" s="20">
        <v>20</v>
      </c>
      <c r="B30" s="20">
        <v>240</v>
      </c>
      <c r="D30" s="58" t="s">
        <v>93</v>
      </c>
      <c r="E30" s="59"/>
      <c r="F30" s="59"/>
      <c r="G30" s="60"/>
      <c r="I30" s="15" t="s">
        <v>68</v>
      </c>
      <c r="J30" s="16">
        <f>SUM(章节关卡!D21:D27)</f>
        <v>700</v>
      </c>
      <c r="M30" s="20">
        <v>1</v>
      </c>
      <c r="N30" s="24">
        <f>M30/M$28</f>
        <v>6.8493150684931503E-2</v>
      </c>
      <c r="O30" s="20">
        <f>INT($J$35*N30/5)*5</f>
        <v>405</v>
      </c>
    </row>
    <row r="31" spans="1:15" ht="16.5" x14ac:dyDescent="0.2">
      <c r="A31" s="20">
        <v>21</v>
      </c>
      <c r="B31" s="20">
        <v>300</v>
      </c>
      <c r="D31" s="61"/>
      <c r="E31" s="62"/>
      <c r="F31" s="62"/>
      <c r="G31" s="63"/>
      <c r="I31" s="15" t="s">
        <v>69</v>
      </c>
      <c r="J31" s="16">
        <f>SUM(章节关卡!I11:I19)</f>
        <v>1350</v>
      </c>
      <c r="M31" s="20">
        <v>1.1000000000000001</v>
      </c>
      <c r="N31" s="24">
        <f t="shared" ref="N31:N39" si="4">M31/M$28</f>
        <v>7.5342465753424667E-2</v>
      </c>
      <c r="O31" s="20">
        <f t="shared" ref="O31:O39" si="5">INT($J$35*N31/5)*5</f>
        <v>445</v>
      </c>
    </row>
    <row r="32" spans="1:15" ht="16.5" x14ac:dyDescent="0.2">
      <c r="A32" s="20">
        <v>22</v>
      </c>
      <c r="B32" s="20">
        <v>360</v>
      </c>
      <c r="D32" s="61"/>
      <c r="E32" s="62"/>
      <c r="F32" s="62"/>
      <c r="G32" s="63"/>
      <c r="I32" s="15" t="s">
        <v>70</v>
      </c>
      <c r="J32" s="16">
        <f>SUM(芦花古楼!B9:B11)</f>
        <v>1200</v>
      </c>
      <c r="M32" s="20">
        <v>1.2</v>
      </c>
      <c r="N32" s="24">
        <f t="shared" si="4"/>
        <v>8.2191780821917804E-2</v>
      </c>
      <c r="O32" s="20">
        <f t="shared" si="5"/>
        <v>485</v>
      </c>
    </row>
    <row r="33" spans="1:15" ht="16.5" x14ac:dyDescent="0.2">
      <c r="A33" s="20">
        <v>23</v>
      </c>
      <c r="B33" s="20">
        <v>420</v>
      </c>
      <c r="D33" s="61"/>
      <c r="E33" s="62"/>
      <c r="F33" s="62"/>
      <c r="G33" s="63"/>
      <c r="I33" s="15" t="s">
        <v>71</v>
      </c>
      <c r="J33" s="20">
        <v>300</v>
      </c>
      <c r="K33" s="16">
        <f>挂机关卡!F21*J33</f>
        <v>1500</v>
      </c>
      <c r="M33" s="20">
        <v>1.3</v>
      </c>
      <c r="N33" s="24">
        <f t="shared" si="4"/>
        <v>8.9041095890410968E-2</v>
      </c>
      <c r="O33" s="20">
        <f t="shared" si="5"/>
        <v>525</v>
      </c>
    </row>
    <row r="34" spans="1:15" ht="16.5" x14ac:dyDescent="0.2">
      <c r="A34" s="20">
        <v>24</v>
      </c>
      <c r="B34" s="20">
        <v>485</v>
      </c>
      <c r="D34" s="61"/>
      <c r="E34" s="62"/>
      <c r="F34" s="62"/>
      <c r="G34" s="63"/>
      <c r="I34" s="15" t="s">
        <v>56</v>
      </c>
      <c r="J34" s="22">
        <v>0.2</v>
      </c>
      <c r="K34" s="16">
        <f>J35*J34</f>
        <v>1187.5</v>
      </c>
      <c r="M34" s="20">
        <v>1.4</v>
      </c>
      <c r="N34" s="24">
        <f t="shared" si="4"/>
        <v>9.5890410958904104E-2</v>
      </c>
      <c r="O34" s="20">
        <f t="shared" si="5"/>
        <v>565</v>
      </c>
    </row>
    <row r="35" spans="1:15" ht="16.5" x14ac:dyDescent="0.2">
      <c r="A35" s="20">
        <v>25</v>
      </c>
      <c r="B35" s="20">
        <v>545</v>
      </c>
      <c r="D35" s="61"/>
      <c r="E35" s="62"/>
      <c r="F35" s="62"/>
      <c r="G35" s="63"/>
      <c r="I35" s="15" t="s">
        <v>55</v>
      </c>
      <c r="J35" s="16">
        <f>(J30+J31+J32+K33)/(1-J34)</f>
        <v>5937.5</v>
      </c>
      <c r="M35" s="20">
        <v>1.5</v>
      </c>
      <c r="N35" s="24">
        <f t="shared" si="4"/>
        <v>0.10273972602739727</v>
      </c>
      <c r="O35" s="20">
        <f t="shared" si="5"/>
        <v>610</v>
      </c>
    </row>
    <row r="36" spans="1:15" ht="16.5" x14ac:dyDescent="0.2">
      <c r="A36" s="20">
        <v>26</v>
      </c>
      <c r="B36" s="20">
        <v>605</v>
      </c>
      <c r="D36" s="61"/>
      <c r="E36" s="62"/>
      <c r="F36" s="62"/>
      <c r="G36" s="63"/>
      <c r="M36" s="20">
        <v>1.6</v>
      </c>
      <c r="N36" s="24">
        <f t="shared" si="4"/>
        <v>0.10958904109589042</v>
      </c>
      <c r="O36" s="20">
        <f t="shared" si="5"/>
        <v>650</v>
      </c>
    </row>
    <row r="37" spans="1:15" ht="16.5" x14ac:dyDescent="0.2">
      <c r="A37" s="20">
        <v>27</v>
      </c>
      <c r="B37" s="20">
        <v>665</v>
      </c>
      <c r="D37" s="61"/>
      <c r="E37" s="62"/>
      <c r="F37" s="62"/>
      <c r="G37" s="63"/>
      <c r="M37" s="20">
        <v>1.7</v>
      </c>
      <c r="N37" s="24">
        <f t="shared" si="4"/>
        <v>0.11643835616438356</v>
      </c>
      <c r="O37" s="20">
        <f t="shared" si="5"/>
        <v>690</v>
      </c>
    </row>
    <row r="38" spans="1:15" ht="16.5" x14ac:dyDescent="0.2">
      <c r="A38" s="20">
        <v>28</v>
      </c>
      <c r="B38" s="20">
        <v>725</v>
      </c>
      <c r="D38" s="61"/>
      <c r="E38" s="62"/>
      <c r="F38" s="62"/>
      <c r="G38" s="63"/>
      <c r="M38" s="20">
        <v>1.8</v>
      </c>
      <c r="N38" s="24">
        <f t="shared" si="4"/>
        <v>0.12328767123287672</v>
      </c>
      <c r="O38" s="20">
        <f t="shared" si="5"/>
        <v>730</v>
      </c>
    </row>
    <row r="39" spans="1:15" ht="16.5" x14ac:dyDescent="0.2">
      <c r="A39" s="20">
        <v>29</v>
      </c>
      <c r="B39" s="20">
        <v>1210</v>
      </c>
      <c r="D39" s="64"/>
      <c r="E39" s="65"/>
      <c r="F39" s="65"/>
      <c r="G39" s="66"/>
      <c r="M39" s="20">
        <v>2</v>
      </c>
      <c r="N39" s="24">
        <f t="shared" si="4"/>
        <v>0.13698630136986301</v>
      </c>
      <c r="O39" s="20">
        <f t="shared" si="5"/>
        <v>810</v>
      </c>
    </row>
    <row r="40" spans="1:1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>
        <f>SUM(M43:M52)</f>
        <v>19.2</v>
      </c>
      <c r="N41" s="17"/>
      <c r="O41" s="17"/>
    </row>
    <row r="42" spans="1:15" ht="17.2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2" t="s">
        <v>59</v>
      </c>
      <c r="N42" s="12" t="s">
        <v>57</v>
      </c>
      <c r="O42" s="12" t="s">
        <v>58</v>
      </c>
    </row>
    <row r="43" spans="1:15" ht="16.5" x14ac:dyDescent="0.2">
      <c r="A43" s="20">
        <v>30</v>
      </c>
      <c r="B43" s="20">
        <v>705</v>
      </c>
      <c r="D43" s="58" t="s">
        <v>94</v>
      </c>
      <c r="E43" s="59"/>
      <c r="F43" s="59"/>
      <c r="G43" s="60"/>
      <c r="I43" s="15" t="s">
        <v>68</v>
      </c>
      <c r="J43" s="16">
        <f>SUM(章节关卡!D28:D35)</f>
        <v>1000</v>
      </c>
      <c r="M43" s="20">
        <v>1</v>
      </c>
      <c r="N43" s="24">
        <f>M43/M$41</f>
        <v>5.2083333333333336E-2</v>
      </c>
      <c r="O43" s="20">
        <f>INT($J$49*N43/5)*5</f>
        <v>775</v>
      </c>
    </row>
    <row r="44" spans="1:15" ht="16.5" x14ac:dyDescent="0.2">
      <c r="A44" s="20">
        <v>31</v>
      </c>
      <c r="B44" s="20">
        <v>850</v>
      </c>
      <c r="D44" s="61"/>
      <c r="E44" s="62"/>
      <c r="F44" s="62"/>
      <c r="G44" s="63"/>
      <c r="I44" s="15" t="s">
        <v>72</v>
      </c>
      <c r="J44" s="16">
        <f>SUM(芦花古楼!B12:B14)</f>
        <v>2400</v>
      </c>
      <c r="M44" s="20">
        <v>1.2</v>
      </c>
      <c r="N44" s="24">
        <f t="shared" ref="N44:N52" si="6">M44/M$41</f>
        <v>6.25E-2</v>
      </c>
      <c r="O44" s="20">
        <f t="shared" ref="O44:O52" si="7">INT($J$49*N44/5)*5</f>
        <v>930</v>
      </c>
    </row>
    <row r="45" spans="1:15" ht="16.5" x14ac:dyDescent="0.2">
      <c r="A45" s="20">
        <v>32</v>
      </c>
      <c r="B45" s="20">
        <v>990</v>
      </c>
      <c r="D45" s="61"/>
      <c r="E45" s="62"/>
      <c r="F45" s="62"/>
      <c r="G45" s="63"/>
      <c r="I45" s="15" t="s">
        <v>73</v>
      </c>
      <c r="J45" s="16">
        <f>SUM(芦花古楼!J5:J8)</f>
        <v>3450</v>
      </c>
      <c r="M45" s="20">
        <v>1.4</v>
      </c>
      <c r="N45" s="24">
        <f t="shared" si="6"/>
        <v>7.2916666666666671E-2</v>
      </c>
      <c r="O45" s="20">
        <f t="shared" si="7"/>
        <v>1085</v>
      </c>
    </row>
    <row r="46" spans="1:15" ht="16.5" x14ac:dyDescent="0.2">
      <c r="A46" s="20">
        <v>33</v>
      </c>
      <c r="B46" s="20">
        <v>1130</v>
      </c>
      <c r="D46" s="61"/>
      <c r="E46" s="62"/>
      <c r="F46" s="62"/>
      <c r="G46" s="63"/>
      <c r="I46" s="15" t="s">
        <v>74</v>
      </c>
      <c r="J46" s="16">
        <f>SUM(日常任务!D4:D19)</f>
        <v>3000</v>
      </c>
      <c r="M46" s="20">
        <v>1.6</v>
      </c>
      <c r="N46" s="24">
        <f t="shared" si="6"/>
        <v>8.3333333333333343E-2</v>
      </c>
      <c r="O46" s="20">
        <f t="shared" si="7"/>
        <v>1245</v>
      </c>
    </row>
    <row r="47" spans="1:15" ht="16.5" x14ac:dyDescent="0.2">
      <c r="A47" s="20">
        <v>34</v>
      </c>
      <c r="B47" s="20">
        <v>1275</v>
      </c>
      <c r="D47" s="61"/>
      <c r="E47" s="62"/>
      <c r="F47" s="62"/>
      <c r="G47" s="63"/>
      <c r="I47" s="15" t="s">
        <v>71</v>
      </c>
      <c r="J47" s="16">
        <v>720</v>
      </c>
      <c r="K47" s="16">
        <f>挂机关卡!F29*J47</f>
        <v>3600</v>
      </c>
      <c r="M47" s="20">
        <v>1.8</v>
      </c>
      <c r="N47" s="24">
        <f t="shared" si="6"/>
        <v>9.375E-2</v>
      </c>
      <c r="O47" s="20">
        <f t="shared" si="7"/>
        <v>1400</v>
      </c>
    </row>
    <row r="48" spans="1:15" ht="16.5" x14ac:dyDescent="0.2">
      <c r="A48" s="20">
        <v>35</v>
      </c>
      <c r="B48" s="20">
        <v>1415</v>
      </c>
      <c r="D48" s="61"/>
      <c r="E48" s="62"/>
      <c r="F48" s="62"/>
      <c r="G48" s="63"/>
      <c r="I48" s="15" t="s">
        <v>56</v>
      </c>
      <c r="J48" s="22">
        <v>0.1</v>
      </c>
      <c r="K48" s="16">
        <f>J49*J48</f>
        <v>1494.4444444444443</v>
      </c>
      <c r="M48" s="20">
        <v>2</v>
      </c>
      <c r="N48" s="24">
        <f t="shared" si="6"/>
        <v>0.10416666666666667</v>
      </c>
      <c r="O48" s="20">
        <f t="shared" si="7"/>
        <v>1555</v>
      </c>
    </row>
    <row r="49" spans="1:16" ht="16.5" x14ac:dyDescent="0.2">
      <c r="A49" s="20">
        <v>36</v>
      </c>
      <c r="B49" s="20">
        <v>1555</v>
      </c>
      <c r="D49" s="61"/>
      <c r="E49" s="62"/>
      <c r="F49" s="62"/>
      <c r="G49" s="63"/>
      <c r="I49" s="15" t="s">
        <v>55</v>
      </c>
      <c r="J49" s="16">
        <f>(J43+J44+J45+J46+K47)/(1-J48)</f>
        <v>14944.444444444443</v>
      </c>
      <c r="M49" s="20">
        <v>2.2000000000000002</v>
      </c>
      <c r="N49" s="24">
        <f t="shared" si="6"/>
        <v>0.11458333333333334</v>
      </c>
      <c r="O49" s="20">
        <f t="shared" si="7"/>
        <v>1710</v>
      </c>
    </row>
    <row r="50" spans="1:16" ht="16.5" x14ac:dyDescent="0.2">
      <c r="A50" s="20">
        <v>37</v>
      </c>
      <c r="B50" s="20">
        <v>1700</v>
      </c>
      <c r="D50" s="61"/>
      <c r="E50" s="62"/>
      <c r="F50" s="62"/>
      <c r="G50" s="63"/>
      <c r="M50" s="20">
        <v>2.4</v>
      </c>
      <c r="N50" s="24">
        <f t="shared" si="6"/>
        <v>0.125</v>
      </c>
      <c r="O50" s="20">
        <f t="shared" si="7"/>
        <v>1865</v>
      </c>
    </row>
    <row r="51" spans="1:16" ht="16.5" x14ac:dyDescent="0.2">
      <c r="A51" s="20">
        <v>38</v>
      </c>
      <c r="B51" s="20">
        <v>1840</v>
      </c>
      <c r="D51" s="61"/>
      <c r="E51" s="62"/>
      <c r="F51" s="62"/>
      <c r="G51" s="63"/>
      <c r="M51" s="20">
        <v>2.6</v>
      </c>
      <c r="N51" s="24">
        <f t="shared" si="6"/>
        <v>0.13541666666666669</v>
      </c>
      <c r="O51" s="20">
        <f t="shared" si="7"/>
        <v>2020</v>
      </c>
    </row>
    <row r="52" spans="1:16" ht="16.5" x14ac:dyDescent="0.2">
      <c r="A52" s="20">
        <v>39</v>
      </c>
      <c r="B52" s="20">
        <v>2125</v>
      </c>
      <c r="D52" s="64"/>
      <c r="E52" s="65"/>
      <c r="F52" s="65"/>
      <c r="G52" s="66"/>
      <c r="M52" s="20">
        <v>3</v>
      </c>
      <c r="N52" s="24">
        <f t="shared" si="6"/>
        <v>0.15625</v>
      </c>
      <c r="O52" s="20">
        <f t="shared" si="7"/>
        <v>2335</v>
      </c>
    </row>
    <row r="53" spans="1:1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6.5" x14ac:dyDescent="0.2">
      <c r="A56" s="20">
        <v>40</v>
      </c>
      <c r="B56" s="20"/>
      <c r="D56" s="48"/>
      <c r="E56" s="49"/>
      <c r="F56" s="49"/>
      <c r="G56" s="50"/>
      <c r="M56" s="17"/>
      <c r="N56" s="17"/>
      <c r="O56" s="17"/>
    </row>
    <row r="57" spans="1:16" ht="16.5" x14ac:dyDescent="0.2">
      <c r="A57" s="20">
        <v>41</v>
      </c>
      <c r="B57" s="20"/>
      <c r="D57" s="51"/>
      <c r="E57" s="52"/>
      <c r="F57" s="52"/>
      <c r="G57" s="53"/>
    </row>
    <row r="58" spans="1:16" ht="16.5" x14ac:dyDescent="0.2">
      <c r="A58" s="20">
        <v>42</v>
      </c>
      <c r="B58" s="20"/>
      <c r="D58" s="51"/>
      <c r="E58" s="52"/>
      <c r="F58" s="52"/>
      <c r="G58" s="53"/>
    </row>
    <row r="59" spans="1:16" ht="16.5" x14ac:dyDescent="0.2">
      <c r="A59" s="20">
        <v>43</v>
      </c>
      <c r="B59" s="20"/>
      <c r="D59" s="51"/>
      <c r="E59" s="52"/>
      <c r="F59" s="52"/>
      <c r="G59" s="53"/>
    </row>
    <row r="60" spans="1:16" ht="16.5" x14ac:dyDescent="0.2">
      <c r="A60" s="20">
        <v>44</v>
      </c>
      <c r="B60" s="20"/>
      <c r="D60" s="51"/>
      <c r="E60" s="52"/>
      <c r="F60" s="52"/>
      <c r="G60" s="53"/>
    </row>
    <row r="61" spans="1:16" ht="16.5" x14ac:dyDescent="0.2">
      <c r="A61" s="20">
        <v>45</v>
      </c>
      <c r="B61" s="20"/>
      <c r="D61" s="51"/>
      <c r="E61" s="52"/>
      <c r="F61" s="52"/>
      <c r="G61" s="53"/>
    </row>
    <row r="62" spans="1:16" ht="16.5" x14ac:dyDescent="0.2">
      <c r="A62" s="20">
        <v>46</v>
      </c>
      <c r="B62" s="20"/>
      <c r="D62" s="51"/>
      <c r="E62" s="52"/>
      <c r="F62" s="52"/>
      <c r="G62" s="53"/>
    </row>
    <row r="63" spans="1:16" ht="16.5" x14ac:dyDescent="0.2">
      <c r="A63" s="20">
        <v>47</v>
      </c>
      <c r="B63" s="20"/>
      <c r="D63" s="51"/>
      <c r="E63" s="52"/>
      <c r="F63" s="52"/>
      <c r="G63" s="53"/>
    </row>
    <row r="64" spans="1:16" ht="16.5" x14ac:dyDescent="0.2">
      <c r="A64" s="20">
        <v>48</v>
      </c>
      <c r="B64" s="20"/>
      <c r="D64" s="51"/>
      <c r="E64" s="52"/>
      <c r="F64" s="52"/>
      <c r="G64" s="53"/>
    </row>
    <row r="65" spans="1:7" ht="16.5" x14ac:dyDescent="0.2">
      <c r="A65" s="20">
        <v>49</v>
      </c>
      <c r="B65" s="20"/>
      <c r="D65" s="54"/>
      <c r="E65" s="55"/>
      <c r="F65" s="55"/>
      <c r="G65" s="56"/>
    </row>
    <row r="66" spans="1:7" x14ac:dyDescent="0.2">
      <c r="A66" s="17"/>
      <c r="B66" s="17"/>
    </row>
    <row r="67" spans="1:7" x14ac:dyDescent="0.2">
      <c r="A67" s="17"/>
      <c r="B67" s="17"/>
    </row>
    <row r="68" spans="1:7" x14ac:dyDescent="0.2">
      <c r="A68" s="17"/>
      <c r="B68" s="17"/>
    </row>
    <row r="69" spans="1:7" ht="16.5" x14ac:dyDescent="0.2">
      <c r="A69" s="20">
        <v>50</v>
      </c>
      <c r="B69" s="20"/>
    </row>
    <row r="70" spans="1:7" ht="16.5" x14ac:dyDescent="0.2">
      <c r="A70" s="20">
        <v>51</v>
      </c>
      <c r="B70" s="20"/>
    </row>
    <row r="71" spans="1:7" ht="16.5" x14ac:dyDescent="0.2">
      <c r="A71" s="20">
        <v>52</v>
      </c>
      <c r="B71" s="20"/>
    </row>
    <row r="72" spans="1:7" ht="16.5" x14ac:dyDescent="0.2">
      <c r="A72" s="20">
        <v>53</v>
      </c>
      <c r="B72" s="20"/>
    </row>
    <row r="73" spans="1:7" ht="16.5" x14ac:dyDescent="0.2">
      <c r="A73" s="20">
        <v>54</v>
      </c>
      <c r="B73" s="20"/>
    </row>
    <row r="74" spans="1:7" ht="16.5" x14ac:dyDescent="0.2">
      <c r="A74" s="20">
        <v>55</v>
      </c>
      <c r="B74" s="20"/>
    </row>
    <row r="75" spans="1:7" ht="16.5" x14ac:dyDescent="0.2">
      <c r="A75" s="20">
        <v>56</v>
      </c>
      <c r="B75" s="20"/>
    </row>
    <row r="76" spans="1:7" ht="16.5" x14ac:dyDescent="0.2">
      <c r="A76" s="20">
        <v>57</v>
      </c>
      <c r="B76" s="20"/>
    </row>
    <row r="77" spans="1:7" ht="16.5" x14ac:dyDescent="0.2">
      <c r="A77" s="20">
        <v>58</v>
      </c>
      <c r="B77" s="20"/>
    </row>
    <row r="78" spans="1:7" ht="16.5" x14ac:dyDescent="0.2">
      <c r="A78" s="20">
        <v>59</v>
      </c>
      <c r="B78" s="20"/>
    </row>
    <row r="79" spans="1:7" ht="16.5" x14ac:dyDescent="0.2">
      <c r="A79" s="20">
        <v>60</v>
      </c>
      <c r="B79" s="20"/>
    </row>
    <row r="80" spans="1:7" ht="16.5" x14ac:dyDescent="0.2">
      <c r="A80" s="20">
        <v>61</v>
      </c>
      <c r="B80" s="20"/>
    </row>
    <row r="81" spans="1:2" ht="16.5" x14ac:dyDescent="0.2">
      <c r="A81" s="20">
        <v>62</v>
      </c>
      <c r="B81" s="20"/>
    </row>
    <row r="82" spans="1:2" ht="16.5" x14ac:dyDescent="0.2">
      <c r="A82" s="20">
        <v>63</v>
      </c>
      <c r="B82" s="20"/>
    </row>
    <row r="83" spans="1:2" ht="16.5" x14ac:dyDescent="0.2">
      <c r="A83" s="20">
        <v>64</v>
      </c>
      <c r="B83" s="20"/>
    </row>
    <row r="84" spans="1:2" ht="16.5" x14ac:dyDescent="0.2">
      <c r="A84" s="20">
        <v>65</v>
      </c>
      <c r="B84" s="20"/>
    </row>
    <row r="85" spans="1:2" ht="16.5" x14ac:dyDescent="0.2">
      <c r="A85" s="20">
        <v>66</v>
      </c>
      <c r="B85" s="20"/>
    </row>
    <row r="86" spans="1:2" ht="16.5" x14ac:dyDescent="0.2">
      <c r="A86" s="20">
        <v>67</v>
      </c>
      <c r="B86" s="20"/>
    </row>
    <row r="87" spans="1:2" ht="16.5" x14ac:dyDescent="0.2">
      <c r="A87" s="20">
        <v>68</v>
      </c>
      <c r="B87" s="20"/>
    </row>
    <row r="88" spans="1:2" ht="16.5" x14ac:dyDescent="0.2">
      <c r="A88" s="20">
        <v>69</v>
      </c>
      <c r="B88" s="20"/>
    </row>
    <row r="89" spans="1:2" ht="16.5" x14ac:dyDescent="0.2">
      <c r="A89" s="20">
        <v>70</v>
      </c>
      <c r="B89" s="20"/>
    </row>
    <row r="90" spans="1:2" ht="16.5" x14ac:dyDescent="0.2">
      <c r="A90" s="20">
        <v>71</v>
      </c>
      <c r="B90" s="20"/>
    </row>
    <row r="91" spans="1:2" ht="16.5" x14ac:dyDescent="0.2">
      <c r="A91" s="20">
        <v>72</v>
      </c>
      <c r="B91" s="20"/>
    </row>
    <row r="92" spans="1:2" ht="16.5" x14ac:dyDescent="0.2">
      <c r="A92" s="20">
        <v>73</v>
      </c>
      <c r="B92" s="20"/>
    </row>
    <row r="93" spans="1:2" ht="16.5" x14ac:dyDescent="0.2">
      <c r="A93" s="20">
        <v>74</v>
      </c>
      <c r="B93" s="20"/>
    </row>
    <row r="94" spans="1:2" ht="16.5" x14ac:dyDescent="0.2">
      <c r="A94" s="20">
        <v>75</v>
      </c>
      <c r="B94" s="20"/>
    </row>
    <row r="95" spans="1:2" ht="16.5" x14ac:dyDescent="0.2">
      <c r="A95" s="20">
        <v>76</v>
      </c>
      <c r="B95" s="20"/>
    </row>
    <row r="96" spans="1:2" ht="16.5" x14ac:dyDescent="0.2">
      <c r="A96" s="20">
        <v>77</v>
      </c>
      <c r="B96" s="20"/>
    </row>
    <row r="97" spans="1:2" ht="16.5" x14ac:dyDescent="0.2">
      <c r="A97" s="20">
        <v>78</v>
      </c>
      <c r="B97" s="20"/>
    </row>
    <row r="98" spans="1:2" ht="16.5" x14ac:dyDescent="0.2">
      <c r="A98" s="20">
        <v>79</v>
      </c>
      <c r="B98" s="20"/>
    </row>
    <row r="99" spans="1:2" ht="16.5" x14ac:dyDescent="0.2">
      <c r="A99" s="20">
        <v>80</v>
      </c>
      <c r="B99" s="20"/>
    </row>
    <row r="100" spans="1:2" ht="16.5" x14ac:dyDescent="0.2">
      <c r="A100" s="20">
        <v>81</v>
      </c>
      <c r="B100" s="20"/>
    </row>
    <row r="101" spans="1:2" ht="16.5" x14ac:dyDescent="0.2">
      <c r="A101" s="20">
        <v>82</v>
      </c>
      <c r="B101" s="20"/>
    </row>
    <row r="102" spans="1:2" ht="16.5" x14ac:dyDescent="0.2">
      <c r="A102" s="20">
        <v>83</v>
      </c>
      <c r="B102" s="20"/>
    </row>
    <row r="103" spans="1:2" ht="16.5" x14ac:dyDescent="0.2">
      <c r="A103" s="20">
        <v>84</v>
      </c>
      <c r="B103" s="20"/>
    </row>
    <row r="104" spans="1:2" ht="16.5" x14ac:dyDescent="0.2">
      <c r="A104" s="20">
        <v>85</v>
      </c>
      <c r="B104" s="20"/>
    </row>
    <row r="105" spans="1:2" ht="16.5" x14ac:dyDescent="0.2">
      <c r="A105" s="20">
        <v>86</v>
      </c>
      <c r="B105" s="20"/>
    </row>
    <row r="106" spans="1:2" ht="16.5" x14ac:dyDescent="0.2">
      <c r="A106" s="20">
        <v>87</v>
      </c>
      <c r="B106" s="20"/>
    </row>
    <row r="107" spans="1:2" ht="16.5" x14ac:dyDescent="0.2">
      <c r="A107" s="20">
        <v>88</v>
      </c>
      <c r="B107" s="20"/>
    </row>
    <row r="108" spans="1:2" ht="16.5" x14ac:dyDescent="0.2">
      <c r="A108" s="20">
        <v>89</v>
      </c>
      <c r="B108" s="20"/>
    </row>
    <row r="109" spans="1:2" ht="16.5" x14ac:dyDescent="0.2">
      <c r="A109" s="20">
        <v>90</v>
      </c>
      <c r="B109" s="20"/>
    </row>
    <row r="110" spans="1:2" ht="16.5" x14ac:dyDescent="0.2">
      <c r="A110" s="20">
        <v>91</v>
      </c>
      <c r="B110" s="20"/>
    </row>
    <row r="111" spans="1:2" ht="16.5" x14ac:dyDescent="0.2">
      <c r="A111" s="20">
        <v>92</v>
      </c>
      <c r="B111" s="20"/>
    </row>
    <row r="112" spans="1:2" ht="16.5" x14ac:dyDescent="0.2">
      <c r="A112" s="20">
        <v>93</v>
      </c>
      <c r="B112" s="20"/>
    </row>
    <row r="113" spans="1:2" ht="16.5" x14ac:dyDescent="0.2">
      <c r="A113" s="20">
        <v>94</v>
      </c>
      <c r="B113" s="20"/>
    </row>
    <row r="114" spans="1:2" ht="16.5" x14ac:dyDescent="0.2">
      <c r="A114" s="20">
        <v>95</v>
      </c>
      <c r="B114" s="20"/>
    </row>
    <row r="115" spans="1:2" ht="16.5" x14ac:dyDescent="0.2">
      <c r="A115" s="20">
        <v>96</v>
      </c>
      <c r="B115" s="20"/>
    </row>
    <row r="116" spans="1:2" ht="16.5" x14ac:dyDescent="0.2">
      <c r="A116" s="20">
        <v>97</v>
      </c>
      <c r="B116" s="20"/>
    </row>
    <row r="117" spans="1:2" ht="16.5" x14ac:dyDescent="0.2">
      <c r="A117" s="20">
        <v>98</v>
      </c>
      <c r="B117" s="20"/>
    </row>
    <row r="118" spans="1:2" ht="16.5" x14ac:dyDescent="0.2">
      <c r="A118" s="20">
        <v>99</v>
      </c>
      <c r="B118" s="20"/>
    </row>
    <row r="119" spans="1:2" ht="16.5" x14ac:dyDescent="0.2">
      <c r="A119" s="20">
        <v>100</v>
      </c>
      <c r="B119" s="20"/>
    </row>
    <row r="120" spans="1:2" ht="16.5" x14ac:dyDescent="0.2">
      <c r="A120" s="20">
        <v>101</v>
      </c>
      <c r="B120" s="20"/>
    </row>
    <row r="121" spans="1:2" ht="16.5" x14ac:dyDescent="0.2">
      <c r="A121" s="20">
        <v>102</v>
      </c>
      <c r="B121" s="20"/>
    </row>
    <row r="122" spans="1:2" ht="16.5" x14ac:dyDescent="0.2">
      <c r="A122" s="20">
        <v>103</v>
      </c>
      <c r="B122" s="20"/>
    </row>
    <row r="123" spans="1:2" ht="16.5" x14ac:dyDescent="0.2">
      <c r="A123" s="20">
        <v>104</v>
      </c>
      <c r="B123" s="20"/>
    </row>
    <row r="124" spans="1:2" ht="16.5" x14ac:dyDescent="0.2">
      <c r="A124" s="20">
        <v>105</v>
      </c>
      <c r="B124" s="20"/>
    </row>
    <row r="125" spans="1:2" ht="16.5" x14ac:dyDescent="0.2">
      <c r="A125" s="20">
        <v>106</v>
      </c>
      <c r="B125" s="20"/>
    </row>
    <row r="126" spans="1:2" ht="16.5" x14ac:dyDescent="0.2">
      <c r="A126" s="20">
        <v>107</v>
      </c>
      <c r="B126" s="20"/>
    </row>
    <row r="127" spans="1:2" ht="16.5" x14ac:dyDescent="0.2">
      <c r="A127" s="20">
        <v>108</v>
      </c>
      <c r="B127" s="20"/>
    </row>
    <row r="128" spans="1:2" ht="16.5" x14ac:dyDescent="0.2">
      <c r="A128" s="20">
        <v>109</v>
      </c>
      <c r="B128" s="20"/>
    </row>
    <row r="129" spans="1:2" ht="16.5" x14ac:dyDescent="0.2">
      <c r="A129" s="20">
        <v>110</v>
      </c>
      <c r="B129" s="20"/>
    </row>
    <row r="130" spans="1:2" ht="16.5" x14ac:dyDescent="0.2">
      <c r="A130" s="20">
        <v>111</v>
      </c>
      <c r="B130" s="20"/>
    </row>
    <row r="131" spans="1:2" ht="16.5" x14ac:dyDescent="0.2">
      <c r="A131" s="20">
        <v>112</v>
      </c>
      <c r="B131" s="20"/>
    </row>
    <row r="132" spans="1:2" ht="16.5" x14ac:dyDescent="0.2">
      <c r="A132" s="20">
        <v>113</v>
      </c>
      <c r="B132" s="20"/>
    </row>
    <row r="133" spans="1:2" ht="16.5" x14ac:dyDescent="0.2">
      <c r="A133" s="20">
        <v>114</v>
      </c>
      <c r="B133" s="20"/>
    </row>
    <row r="134" spans="1:2" ht="16.5" x14ac:dyDescent="0.2">
      <c r="A134" s="20">
        <v>115</v>
      </c>
      <c r="B134" s="20"/>
    </row>
    <row r="135" spans="1:2" ht="16.5" x14ac:dyDescent="0.2">
      <c r="A135" s="20">
        <v>116</v>
      </c>
      <c r="B135" s="20"/>
    </row>
    <row r="136" spans="1:2" ht="16.5" x14ac:dyDescent="0.2">
      <c r="A136" s="20">
        <v>117</v>
      </c>
      <c r="B136" s="20"/>
    </row>
    <row r="137" spans="1:2" ht="16.5" x14ac:dyDescent="0.2">
      <c r="A137" s="20">
        <v>118</v>
      </c>
      <c r="B137" s="20"/>
    </row>
    <row r="138" spans="1:2" ht="16.5" x14ac:dyDescent="0.2">
      <c r="A138" s="20">
        <v>119</v>
      </c>
      <c r="B138" s="20"/>
    </row>
    <row r="139" spans="1:2" ht="16.5" x14ac:dyDescent="0.2">
      <c r="A139" s="20">
        <v>120</v>
      </c>
      <c r="B139" s="20"/>
    </row>
    <row r="140" spans="1:2" ht="16.5" x14ac:dyDescent="0.2">
      <c r="A140" s="20">
        <v>121</v>
      </c>
      <c r="B140" s="20"/>
    </row>
    <row r="141" spans="1:2" ht="16.5" x14ac:dyDescent="0.2">
      <c r="A141" s="20">
        <v>122</v>
      </c>
      <c r="B141" s="20"/>
    </row>
    <row r="142" spans="1:2" ht="16.5" x14ac:dyDescent="0.2">
      <c r="A142" s="20">
        <v>123</v>
      </c>
      <c r="B142" s="20"/>
    </row>
    <row r="143" spans="1:2" ht="16.5" x14ac:dyDescent="0.2">
      <c r="A143" s="20">
        <v>124</v>
      </c>
      <c r="B143" s="20"/>
    </row>
    <row r="144" spans="1:2" ht="16.5" x14ac:dyDescent="0.2">
      <c r="A144" s="20">
        <v>125</v>
      </c>
      <c r="B144" s="20"/>
    </row>
    <row r="145" spans="1:2" ht="16.5" x14ac:dyDescent="0.2">
      <c r="A145" s="20">
        <v>126</v>
      </c>
      <c r="B145" s="20"/>
    </row>
    <row r="146" spans="1:2" ht="16.5" x14ac:dyDescent="0.2">
      <c r="A146" s="20">
        <v>127</v>
      </c>
      <c r="B146" s="20"/>
    </row>
    <row r="147" spans="1:2" ht="16.5" x14ac:dyDescent="0.2">
      <c r="A147" s="20">
        <v>128</v>
      </c>
      <c r="B147" s="20"/>
    </row>
    <row r="148" spans="1:2" ht="16.5" x14ac:dyDescent="0.2">
      <c r="A148" s="20">
        <v>129</v>
      </c>
      <c r="B148" s="20"/>
    </row>
    <row r="149" spans="1:2" ht="16.5" x14ac:dyDescent="0.2">
      <c r="A149" s="20">
        <v>130</v>
      </c>
      <c r="B149" s="20"/>
    </row>
    <row r="150" spans="1:2" ht="16.5" x14ac:dyDescent="0.2">
      <c r="A150" s="20">
        <v>131</v>
      </c>
      <c r="B150" s="20"/>
    </row>
    <row r="151" spans="1:2" ht="16.5" x14ac:dyDescent="0.2">
      <c r="A151" s="20">
        <v>132</v>
      </c>
      <c r="B151" s="20"/>
    </row>
    <row r="152" spans="1:2" ht="16.5" x14ac:dyDescent="0.2">
      <c r="A152" s="20">
        <v>133</v>
      </c>
      <c r="B152" s="20"/>
    </row>
    <row r="153" spans="1:2" ht="16.5" x14ac:dyDescent="0.2">
      <c r="A153" s="20">
        <v>134</v>
      </c>
      <c r="B153" s="20"/>
    </row>
    <row r="154" spans="1:2" ht="16.5" x14ac:dyDescent="0.2">
      <c r="A154" s="20">
        <v>135</v>
      </c>
      <c r="B154" s="20"/>
    </row>
    <row r="155" spans="1:2" ht="16.5" x14ac:dyDescent="0.2">
      <c r="A155" s="20">
        <v>136</v>
      </c>
      <c r="B155" s="20"/>
    </row>
    <row r="156" spans="1:2" ht="16.5" x14ac:dyDescent="0.2">
      <c r="A156" s="20">
        <v>137</v>
      </c>
      <c r="B156" s="20"/>
    </row>
    <row r="157" spans="1:2" ht="16.5" x14ac:dyDescent="0.2">
      <c r="A157" s="20">
        <v>138</v>
      </c>
      <c r="B157" s="20"/>
    </row>
    <row r="158" spans="1:2" ht="16.5" x14ac:dyDescent="0.2">
      <c r="A158" s="20">
        <v>139</v>
      </c>
      <c r="B158" s="20"/>
    </row>
    <row r="159" spans="1:2" ht="16.5" x14ac:dyDescent="0.2">
      <c r="A159" s="20">
        <v>140</v>
      </c>
      <c r="B159" s="20"/>
    </row>
    <row r="160" spans="1:2" ht="16.5" x14ac:dyDescent="0.2">
      <c r="A160" s="20">
        <v>141</v>
      </c>
      <c r="B160" s="20"/>
    </row>
    <row r="161" spans="1:2" ht="16.5" x14ac:dyDescent="0.2">
      <c r="A161" s="20">
        <v>142</v>
      </c>
      <c r="B161" s="20"/>
    </row>
    <row r="162" spans="1:2" ht="16.5" x14ac:dyDescent="0.2">
      <c r="A162" s="20">
        <v>143</v>
      </c>
      <c r="B162" s="20"/>
    </row>
    <row r="163" spans="1:2" ht="16.5" x14ac:dyDescent="0.2">
      <c r="A163" s="20">
        <v>144</v>
      </c>
      <c r="B163" s="20"/>
    </row>
    <row r="164" spans="1:2" ht="16.5" x14ac:dyDescent="0.2">
      <c r="A164" s="20">
        <v>145</v>
      </c>
      <c r="B164" s="20"/>
    </row>
    <row r="165" spans="1:2" ht="16.5" x14ac:dyDescent="0.2">
      <c r="A165" s="20">
        <v>146</v>
      </c>
      <c r="B165" s="20"/>
    </row>
    <row r="166" spans="1:2" ht="16.5" x14ac:dyDescent="0.2">
      <c r="A166" s="20">
        <v>147</v>
      </c>
      <c r="B166" s="20"/>
    </row>
    <row r="167" spans="1:2" ht="16.5" x14ac:dyDescent="0.2">
      <c r="A167" s="20">
        <v>148</v>
      </c>
      <c r="B167" s="20"/>
    </row>
    <row r="168" spans="1:2" ht="16.5" x14ac:dyDescent="0.2">
      <c r="A168" s="20">
        <v>149</v>
      </c>
      <c r="B168" s="20"/>
    </row>
    <row r="169" spans="1:2" ht="16.5" x14ac:dyDescent="0.2">
      <c r="A169" s="20">
        <v>150</v>
      </c>
      <c r="B169" s="20"/>
    </row>
  </sheetData>
  <mergeCells count="6">
    <mergeCell ref="D56:G65"/>
    <mergeCell ref="A2:O2"/>
    <mergeCell ref="D5:G13"/>
    <mergeCell ref="D17:G26"/>
    <mergeCell ref="D30:G39"/>
    <mergeCell ref="D43:G5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F26" sqref="F26"/>
    </sheetView>
  </sheetViews>
  <sheetFormatPr defaultRowHeight="14.25" x14ac:dyDescent="0.2"/>
  <cols>
    <col min="1" max="1" width="16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</row>
    <row r="3" spans="1:4" ht="16.5" x14ac:dyDescent="0.2">
      <c r="A3" s="13" t="s">
        <v>22</v>
      </c>
      <c r="B3" s="13">
        <v>1000</v>
      </c>
      <c r="C3" s="13"/>
    </row>
    <row r="4" spans="1:4" ht="16.5" x14ac:dyDescent="0.2">
      <c r="A4" s="13" t="s">
        <v>17</v>
      </c>
      <c r="B4" s="13">
        <v>500</v>
      </c>
      <c r="C4" s="13"/>
    </row>
    <row r="5" spans="1:4" ht="16.5" x14ac:dyDescent="0.2">
      <c r="A5" s="13" t="s">
        <v>18</v>
      </c>
      <c r="B5" s="13">
        <v>1200</v>
      </c>
      <c r="C5" s="13"/>
    </row>
    <row r="6" spans="1:4" ht="16.5" x14ac:dyDescent="0.2">
      <c r="A6" s="13" t="s">
        <v>19</v>
      </c>
      <c r="B6" s="13">
        <v>3500</v>
      </c>
      <c r="C6" s="13"/>
    </row>
    <row r="7" spans="1:4" ht="16.5" x14ac:dyDescent="0.2">
      <c r="A7" s="13" t="s">
        <v>23</v>
      </c>
      <c r="B7" s="13"/>
      <c r="C7" s="13">
        <v>10</v>
      </c>
    </row>
    <row r="8" spans="1:4" ht="16.5" x14ac:dyDescent="0.2">
      <c r="A8" s="13" t="s">
        <v>24</v>
      </c>
      <c r="B8" s="13"/>
      <c r="C8" s="13">
        <v>0.5</v>
      </c>
      <c r="D8">
        <v>0.1</v>
      </c>
    </row>
    <row r="9" spans="1:4" ht="16.5" x14ac:dyDescent="0.2">
      <c r="A9" s="13" t="s">
        <v>25</v>
      </c>
      <c r="B9" s="13">
        <v>2000</v>
      </c>
      <c r="C9" s="13"/>
    </row>
    <row r="10" spans="1:4" ht="16.5" x14ac:dyDescent="0.2">
      <c r="A10" s="13" t="s">
        <v>26</v>
      </c>
      <c r="B10" s="13"/>
      <c r="C10" s="13">
        <v>5</v>
      </c>
    </row>
    <row r="11" spans="1:4" ht="16.5" x14ac:dyDescent="0.2">
      <c r="A11" s="13" t="s">
        <v>27</v>
      </c>
      <c r="B11" s="13"/>
      <c r="C11" s="13">
        <v>40</v>
      </c>
    </row>
    <row r="12" spans="1:4" ht="16.5" x14ac:dyDescent="0.2">
      <c r="A12" s="13" t="s">
        <v>28</v>
      </c>
      <c r="B12" s="13"/>
      <c r="C12" s="13">
        <v>50</v>
      </c>
    </row>
    <row r="13" spans="1:4" ht="16.5" x14ac:dyDescent="0.2">
      <c r="A13" s="18" t="s">
        <v>34</v>
      </c>
      <c r="B13" s="18"/>
      <c r="C13" s="18">
        <v>7</v>
      </c>
    </row>
    <row r="14" spans="1:4" ht="16.5" x14ac:dyDescent="0.2">
      <c r="A14" s="18" t="s">
        <v>35</v>
      </c>
      <c r="B14" s="18"/>
      <c r="C14" s="18">
        <v>35</v>
      </c>
    </row>
    <row r="15" spans="1:4" ht="16.5" x14ac:dyDescent="0.2">
      <c r="A15" s="18" t="s">
        <v>36</v>
      </c>
      <c r="B15" s="18"/>
      <c r="C15" s="18">
        <v>100</v>
      </c>
    </row>
    <row r="16" spans="1:4" ht="16.5" x14ac:dyDescent="0.2">
      <c r="A16" s="13" t="s">
        <v>37</v>
      </c>
      <c r="B16" s="13"/>
      <c r="C16" s="13">
        <v>10</v>
      </c>
    </row>
    <row r="17" spans="1:3" ht="16.5" x14ac:dyDescent="0.2">
      <c r="A17" s="13" t="s">
        <v>38</v>
      </c>
      <c r="B17" s="13"/>
      <c r="C17" s="13">
        <v>50</v>
      </c>
    </row>
    <row r="18" spans="1:3" ht="16.5" x14ac:dyDescent="0.2">
      <c r="A18" s="13" t="s">
        <v>39</v>
      </c>
      <c r="B18" s="13"/>
      <c r="C18" s="13">
        <v>200</v>
      </c>
    </row>
    <row r="19" spans="1:3" ht="16.5" x14ac:dyDescent="0.2">
      <c r="A19" s="13" t="s">
        <v>32</v>
      </c>
      <c r="B19" s="13"/>
      <c r="C19" s="13">
        <v>350</v>
      </c>
    </row>
    <row r="20" spans="1:3" ht="16.5" x14ac:dyDescent="0.2">
      <c r="A20" s="13" t="s">
        <v>33</v>
      </c>
      <c r="B20" s="13"/>
      <c r="C20" s="13">
        <v>75</v>
      </c>
    </row>
    <row r="21" spans="1:3" ht="16.5" x14ac:dyDescent="0.2">
      <c r="A21" s="13" t="s">
        <v>29</v>
      </c>
      <c r="B21" s="13">
        <v>5000</v>
      </c>
      <c r="C21" s="13">
        <v>5</v>
      </c>
    </row>
    <row r="22" spans="1:3" ht="16.5" x14ac:dyDescent="0.2">
      <c r="A22" s="13" t="s">
        <v>30</v>
      </c>
      <c r="B22" s="13">
        <v>10000</v>
      </c>
      <c r="C22" s="13">
        <v>10</v>
      </c>
    </row>
    <row r="23" spans="1:3" ht="16.5" x14ac:dyDescent="0.2">
      <c r="A23" s="13" t="s">
        <v>31</v>
      </c>
      <c r="B23" s="13">
        <v>50000</v>
      </c>
      <c r="C23" s="13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3"/>
  <sheetViews>
    <sheetView workbookViewId="0">
      <selection activeCell="L12" sqref="L12"/>
    </sheetView>
  </sheetViews>
  <sheetFormatPr defaultRowHeight="14.25" x14ac:dyDescent="0.2"/>
  <cols>
    <col min="3" max="3" width="8.125" customWidth="1"/>
    <col min="6" max="6" width="5.875" customWidth="1"/>
  </cols>
  <sheetData>
    <row r="3" spans="1:6" ht="17.25" x14ac:dyDescent="0.2">
      <c r="A3" s="12" t="s">
        <v>112</v>
      </c>
      <c r="B3" s="12" t="s">
        <v>113</v>
      </c>
      <c r="C3" s="12" t="s">
        <v>141</v>
      </c>
      <c r="E3" s="12" t="s">
        <v>139</v>
      </c>
      <c r="F3" s="12" t="s">
        <v>140</v>
      </c>
    </row>
    <row r="4" spans="1:6" ht="16.5" x14ac:dyDescent="0.2">
      <c r="A4" s="25">
        <v>0</v>
      </c>
      <c r="B4" s="25">
        <v>1</v>
      </c>
      <c r="C4" s="25">
        <f>1/B5</f>
        <v>2.8571428571428571E-2</v>
      </c>
      <c r="E4" s="25">
        <v>1</v>
      </c>
      <c r="F4" s="16">
        <f>VLOOKUP(E4,$B$4:$C$104,2)</f>
        <v>2.8571428571428571E-2</v>
      </c>
    </row>
    <row r="5" spans="1:6" ht="16.5" x14ac:dyDescent="0.2">
      <c r="A5" s="21">
        <v>1</v>
      </c>
      <c r="B5" s="21">
        <v>35</v>
      </c>
      <c r="C5" s="25">
        <f>1/(B6-B5)</f>
        <v>0.1</v>
      </c>
      <c r="E5" s="25">
        <v>2</v>
      </c>
      <c r="F5" s="16">
        <f t="shared" ref="F5:F68" si="0">VLOOKUP(E5,$B$4:$C$104,2)</f>
        <v>2.8571428571428571E-2</v>
      </c>
    </row>
    <row r="6" spans="1:6" ht="16.5" x14ac:dyDescent="0.2">
      <c r="A6" s="21">
        <v>2</v>
      </c>
      <c r="B6" s="21">
        <v>45</v>
      </c>
      <c r="C6" s="25">
        <f t="shared" ref="C6:C69" si="1">1/(B7-B6)</f>
        <v>0.1111111111111111</v>
      </c>
      <c r="E6" s="25">
        <v>3</v>
      </c>
      <c r="F6" s="16">
        <f t="shared" si="0"/>
        <v>2.8571428571428571E-2</v>
      </c>
    </row>
    <row r="7" spans="1:6" ht="16.5" x14ac:dyDescent="0.2">
      <c r="A7" s="21">
        <v>3</v>
      </c>
      <c r="B7" s="21">
        <v>54</v>
      </c>
      <c r="C7" s="25">
        <f t="shared" si="1"/>
        <v>0.125</v>
      </c>
      <c r="E7" s="25">
        <v>4</v>
      </c>
      <c r="F7" s="16">
        <f t="shared" si="0"/>
        <v>2.8571428571428571E-2</v>
      </c>
    </row>
    <row r="8" spans="1:6" ht="16.5" x14ac:dyDescent="0.2">
      <c r="A8" s="21">
        <v>4</v>
      </c>
      <c r="B8" s="21">
        <v>62</v>
      </c>
      <c r="C8" s="25">
        <f t="shared" si="1"/>
        <v>0.16666666666666666</v>
      </c>
      <c r="E8" s="25">
        <v>5</v>
      </c>
      <c r="F8" s="16">
        <f t="shared" si="0"/>
        <v>2.8571428571428571E-2</v>
      </c>
    </row>
    <row r="9" spans="1:6" ht="16.5" x14ac:dyDescent="0.2">
      <c r="A9" s="21">
        <v>5</v>
      </c>
      <c r="B9" s="21">
        <v>68</v>
      </c>
      <c r="C9" s="25">
        <f t="shared" si="1"/>
        <v>0.16666666666666666</v>
      </c>
      <c r="E9" s="25">
        <v>6</v>
      </c>
      <c r="F9" s="16">
        <f t="shared" si="0"/>
        <v>2.8571428571428571E-2</v>
      </c>
    </row>
    <row r="10" spans="1:6" ht="16.5" x14ac:dyDescent="0.2">
      <c r="A10" s="21">
        <v>6</v>
      </c>
      <c r="B10" s="21">
        <v>74</v>
      </c>
      <c r="C10" s="25">
        <f t="shared" si="1"/>
        <v>0.16666666666666666</v>
      </c>
      <c r="E10" s="25">
        <v>7</v>
      </c>
      <c r="F10" s="16">
        <f t="shared" si="0"/>
        <v>2.8571428571428571E-2</v>
      </c>
    </row>
    <row r="11" spans="1:6" ht="16.5" x14ac:dyDescent="0.2">
      <c r="A11" s="21">
        <v>7</v>
      </c>
      <c r="B11" s="21">
        <v>80</v>
      </c>
      <c r="C11" s="25">
        <f t="shared" si="1"/>
        <v>0.2</v>
      </c>
      <c r="E11" s="25">
        <v>8</v>
      </c>
      <c r="F11" s="16">
        <f t="shared" si="0"/>
        <v>2.8571428571428571E-2</v>
      </c>
    </row>
    <row r="12" spans="1:6" ht="16.5" x14ac:dyDescent="0.2">
      <c r="A12" s="21">
        <v>8</v>
      </c>
      <c r="B12" s="21">
        <v>85</v>
      </c>
      <c r="C12" s="25">
        <f t="shared" si="1"/>
        <v>0.2</v>
      </c>
      <c r="E12" s="25">
        <v>9</v>
      </c>
      <c r="F12" s="16">
        <f t="shared" si="0"/>
        <v>2.8571428571428571E-2</v>
      </c>
    </row>
    <row r="13" spans="1:6" ht="16.5" x14ac:dyDescent="0.2">
      <c r="A13" s="21">
        <v>9</v>
      </c>
      <c r="B13" s="21">
        <v>90</v>
      </c>
      <c r="C13" s="25">
        <f t="shared" si="1"/>
        <v>0.5</v>
      </c>
      <c r="E13" s="25">
        <v>10</v>
      </c>
      <c r="F13" s="16">
        <f t="shared" si="0"/>
        <v>2.8571428571428571E-2</v>
      </c>
    </row>
    <row r="14" spans="1:6" ht="16.5" x14ac:dyDescent="0.2">
      <c r="A14" s="21">
        <v>10</v>
      </c>
      <c r="B14" s="21">
        <v>92</v>
      </c>
      <c r="C14" s="25">
        <f t="shared" si="1"/>
        <v>0.5</v>
      </c>
      <c r="E14" s="25">
        <v>11</v>
      </c>
      <c r="F14" s="16">
        <f t="shared" si="0"/>
        <v>2.8571428571428571E-2</v>
      </c>
    </row>
    <row r="15" spans="1:6" ht="16.5" x14ac:dyDescent="0.2">
      <c r="A15" s="21">
        <v>11</v>
      </c>
      <c r="B15" s="21">
        <v>94</v>
      </c>
      <c r="C15" s="25">
        <f t="shared" si="1"/>
        <v>0.5</v>
      </c>
      <c r="E15" s="25">
        <v>12</v>
      </c>
      <c r="F15" s="16">
        <f t="shared" si="0"/>
        <v>2.8571428571428571E-2</v>
      </c>
    </row>
    <row r="16" spans="1:6" ht="16.5" x14ac:dyDescent="0.2">
      <c r="A16" s="21">
        <v>12</v>
      </c>
      <c r="B16" s="21">
        <v>96</v>
      </c>
      <c r="C16" s="25">
        <f t="shared" si="1"/>
        <v>0.5</v>
      </c>
      <c r="E16" s="25">
        <v>13</v>
      </c>
      <c r="F16" s="16">
        <f t="shared" si="0"/>
        <v>2.8571428571428571E-2</v>
      </c>
    </row>
    <row r="17" spans="1:6" ht="16.5" x14ac:dyDescent="0.2">
      <c r="A17" s="21">
        <v>13</v>
      </c>
      <c r="B17" s="21">
        <v>98</v>
      </c>
      <c r="C17" s="25">
        <f t="shared" si="1"/>
        <v>0.5</v>
      </c>
      <c r="E17" s="25">
        <v>14</v>
      </c>
      <c r="F17" s="16">
        <f t="shared" si="0"/>
        <v>2.8571428571428571E-2</v>
      </c>
    </row>
    <row r="18" spans="1:6" ht="16.5" x14ac:dyDescent="0.2">
      <c r="A18" s="21">
        <v>14</v>
      </c>
      <c r="B18" s="21">
        <v>100</v>
      </c>
      <c r="C18" s="25">
        <f t="shared" si="1"/>
        <v>0.52306726645046564</v>
      </c>
      <c r="E18" s="25">
        <v>15</v>
      </c>
      <c r="F18" s="16">
        <f t="shared" si="0"/>
        <v>2.8571428571428571E-2</v>
      </c>
    </row>
    <row r="19" spans="1:6" ht="16.5" x14ac:dyDescent="0.2">
      <c r="A19" s="21">
        <v>15</v>
      </c>
      <c r="B19" s="21">
        <v>101.9118</v>
      </c>
      <c r="C19" s="25">
        <f t="shared" si="1"/>
        <v>0.54836586970826962</v>
      </c>
      <c r="E19" s="25">
        <v>16</v>
      </c>
      <c r="F19" s="16">
        <f t="shared" si="0"/>
        <v>2.8571428571428571E-2</v>
      </c>
    </row>
    <row r="20" spans="1:6" ht="16.5" x14ac:dyDescent="0.2">
      <c r="A20" s="21">
        <v>16</v>
      </c>
      <c r="B20" s="21">
        <v>103.7354</v>
      </c>
      <c r="C20" s="25">
        <f t="shared" si="1"/>
        <v>0.57623602627636328</v>
      </c>
      <c r="E20" s="25">
        <v>17</v>
      </c>
      <c r="F20" s="16">
        <f t="shared" si="0"/>
        <v>2.8571428571428571E-2</v>
      </c>
    </row>
    <row r="21" spans="1:6" ht="16.5" x14ac:dyDescent="0.2">
      <c r="A21" s="21">
        <v>17</v>
      </c>
      <c r="B21" s="21">
        <v>105.4708</v>
      </c>
      <c r="C21" s="25">
        <f t="shared" si="1"/>
        <v>0.60709082078679044</v>
      </c>
      <c r="E21" s="25">
        <v>18</v>
      </c>
      <c r="F21" s="16">
        <f t="shared" si="0"/>
        <v>2.8571428571428571E-2</v>
      </c>
    </row>
    <row r="22" spans="1:6" ht="16.5" x14ac:dyDescent="0.2">
      <c r="A22" s="21">
        <v>18</v>
      </c>
      <c r="B22" s="21">
        <v>107.11799999999999</v>
      </c>
      <c r="C22" s="25">
        <f t="shared" si="1"/>
        <v>0.64143681847338141</v>
      </c>
      <c r="E22" s="25">
        <v>19</v>
      </c>
      <c r="F22" s="16">
        <f t="shared" si="0"/>
        <v>2.8571428571428571E-2</v>
      </c>
    </row>
    <row r="23" spans="1:6" ht="16.5" x14ac:dyDescent="0.2">
      <c r="A23" s="21">
        <v>19</v>
      </c>
      <c r="B23" s="21">
        <v>108.67699999999999</v>
      </c>
      <c r="C23" s="25">
        <f t="shared" si="1"/>
        <v>0.67990209409845126</v>
      </c>
      <c r="E23" s="25">
        <v>20</v>
      </c>
      <c r="F23" s="16">
        <f t="shared" si="0"/>
        <v>2.8571428571428571E-2</v>
      </c>
    </row>
    <row r="24" spans="1:6" ht="16.5" x14ac:dyDescent="0.2">
      <c r="A24" s="21">
        <v>20</v>
      </c>
      <c r="B24" s="21">
        <v>110.14779999999999</v>
      </c>
      <c r="C24" s="25">
        <f t="shared" si="1"/>
        <v>0.72327498915087696</v>
      </c>
      <c r="E24" s="25">
        <v>21</v>
      </c>
      <c r="F24" s="16">
        <f t="shared" si="0"/>
        <v>2.8571428571428571E-2</v>
      </c>
    </row>
    <row r="25" spans="1:6" ht="16.5" x14ac:dyDescent="0.2">
      <c r="A25" s="21">
        <v>21</v>
      </c>
      <c r="B25" s="21">
        <v>111.53039999999999</v>
      </c>
      <c r="C25" s="25">
        <f t="shared" si="1"/>
        <v>0.77255871446230151</v>
      </c>
      <c r="E25" s="25">
        <v>22</v>
      </c>
      <c r="F25" s="16">
        <f t="shared" si="0"/>
        <v>2.8571428571428571E-2</v>
      </c>
    </row>
    <row r="26" spans="1:6" ht="16.5" x14ac:dyDescent="0.2">
      <c r="A26" s="21">
        <v>22</v>
      </c>
      <c r="B26" s="21">
        <v>112.82479999999998</v>
      </c>
      <c r="C26" s="25">
        <f t="shared" si="1"/>
        <v>0.82904990880451312</v>
      </c>
      <c r="E26" s="25">
        <v>23</v>
      </c>
      <c r="F26" s="16">
        <f t="shared" si="0"/>
        <v>2.8571428571428571E-2</v>
      </c>
    </row>
    <row r="27" spans="1:6" ht="16.5" x14ac:dyDescent="0.2">
      <c r="A27" s="21">
        <v>23</v>
      </c>
      <c r="B27" s="21">
        <v>114.03099999999998</v>
      </c>
      <c r="C27" s="25">
        <f t="shared" si="1"/>
        <v>0.89445438282647982</v>
      </c>
      <c r="E27" s="25">
        <v>24</v>
      </c>
      <c r="F27" s="16">
        <f t="shared" si="0"/>
        <v>2.8571428571428571E-2</v>
      </c>
    </row>
    <row r="28" spans="1:6" ht="16.5" x14ac:dyDescent="0.2">
      <c r="A28" s="21">
        <v>24</v>
      </c>
      <c r="B28" s="21">
        <v>115.14899999999997</v>
      </c>
      <c r="C28" s="25">
        <f t="shared" si="1"/>
        <v>0.97106234220237453</v>
      </c>
      <c r="E28" s="25">
        <v>25</v>
      </c>
      <c r="F28" s="16">
        <f t="shared" si="0"/>
        <v>2.8571428571428571E-2</v>
      </c>
    </row>
    <row r="29" spans="1:6" ht="16.5" x14ac:dyDescent="0.2">
      <c r="A29" s="21">
        <v>25</v>
      </c>
      <c r="B29" s="21">
        <v>116.17879999999997</v>
      </c>
      <c r="C29" s="25">
        <f t="shared" si="1"/>
        <v>1.0620220900594801</v>
      </c>
      <c r="E29" s="25">
        <v>26</v>
      </c>
      <c r="F29" s="16">
        <f t="shared" si="0"/>
        <v>2.8571428571428571E-2</v>
      </c>
    </row>
    <row r="30" spans="1:6" ht="16.5" x14ac:dyDescent="0.2">
      <c r="A30" s="21">
        <v>26</v>
      </c>
      <c r="B30" s="21">
        <v>117.12039999999996</v>
      </c>
      <c r="C30" s="25">
        <f t="shared" si="1"/>
        <v>1.1717834544176327</v>
      </c>
      <c r="E30" s="25">
        <v>27</v>
      </c>
      <c r="F30" s="16">
        <f t="shared" si="0"/>
        <v>2.8571428571428571E-2</v>
      </c>
    </row>
    <row r="31" spans="1:6" ht="16.5" x14ac:dyDescent="0.2">
      <c r="A31" s="21">
        <v>27</v>
      </c>
      <c r="B31" s="21">
        <v>117.97379999999995</v>
      </c>
      <c r="C31" s="25">
        <f t="shared" si="1"/>
        <v>1.3068478829064416</v>
      </c>
      <c r="E31" s="25">
        <v>28</v>
      </c>
      <c r="F31" s="16">
        <f t="shared" si="0"/>
        <v>2.8571428571428571E-2</v>
      </c>
    </row>
    <row r="32" spans="1:6" ht="16.5" x14ac:dyDescent="0.2">
      <c r="A32" s="21">
        <v>28</v>
      </c>
      <c r="B32" s="21">
        <v>118.73899999999995</v>
      </c>
      <c r="C32" s="25">
        <f t="shared" si="1"/>
        <v>1.4771048744461019</v>
      </c>
      <c r="E32" s="25">
        <v>29</v>
      </c>
      <c r="F32" s="16">
        <f t="shared" si="0"/>
        <v>2.8571428571428571E-2</v>
      </c>
    </row>
    <row r="33" spans="1:6" ht="16.5" x14ac:dyDescent="0.2">
      <c r="A33" s="21">
        <v>29</v>
      </c>
      <c r="B33" s="21">
        <v>119.41599999999994</v>
      </c>
      <c r="C33" s="25">
        <f t="shared" si="1"/>
        <v>1.7123287671231118</v>
      </c>
      <c r="E33" s="25">
        <v>30</v>
      </c>
      <c r="F33" s="16">
        <f t="shared" si="0"/>
        <v>2.8571428571428571E-2</v>
      </c>
    </row>
    <row r="34" spans="1:6" ht="16.5" x14ac:dyDescent="0.2">
      <c r="A34" s="21">
        <v>30</v>
      </c>
      <c r="B34" s="21">
        <v>120</v>
      </c>
      <c r="C34" s="25">
        <f t="shared" si="1"/>
        <v>2</v>
      </c>
      <c r="E34" s="25">
        <v>31</v>
      </c>
      <c r="F34" s="16">
        <f t="shared" si="0"/>
        <v>2.8571428571428571E-2</v>
      </c>
    </row>
    <row r="35" spans="1:6" ht="16.5" x14ac:dyDescent="0.2">
      <c r="A35" s="21">
        <v>31</v>
      </c>
      <c r="B35" s="21">
        <v>120.5</v>
      </c>
      <c r="C35" s="25">
        <f t="shared" si="1"/>
        <v>2</v>
      </c>
      <c r="E35" s="25">
        <v>32</v>
      </c>
      <c r="F35" s="16">
        <f t="shared" si="0"/>
        <v>2.8571428571428571E-2</v>
      </c>
    </row>
    <row r="36" spans="1:6" ht="16.5" x14ac:dyDescent="0.2">
      <c r="A36" s="21">
        <v>32</v>
      </c>
      <c r="B36" s="21">
        <v>121</v>
      </c>
      <c r="C36" s="25">
        <f t="shared" si="1"/>
        <v>2</v>
      </c>
      <c r="E36" s="25">
        <v>33</v>
      </c>
      <c r="F36" s="16">
        <f t="shared" si="0"/>
        <v>2.8571428571428571E-2</v>
      </c>
    </row>
    <row r="37" spans="1:6" ht="16.5" x14ac:dyDescent="0.2">
      <c r="A37" s="21">
        <v>33</v>
      </c>
      <c r="B37" s="21">
        <v>121.5</v>
      </c>
      <c r="C37" s="25">
        <f t="shared" si="1"/>
        <v>2</v>
      </c>
      <c r="E37" s="25">
        <v>34</v>
      </c>
      <c r="F37" s="16">
        <f t="shared" si="0"/>
        <v>2.8571428571428571E-2</v>
      </c>
    </row>
    <row r="38" spans="1:6" ht="16.5" x14ac:dyDescent="0.2">
      <c r="A38" s="21">
        <v>34</v>
      </c>
      <c r="B38" s="21">
        <v>122</v>
      </c>
      <c r="C38" s="25">
        <f t="shared" si="1"/>
        <v>2</v>
      </c>
      <c r="E38" s="25">
        <v>35</v>
      </c>
      <c r="F38" s="16">
        <f t="shared" si="0"/>
        <v>0.1</v>
      </c>
    </row>
    <row r="39" spans="1:6" ht="16.5" x14ac:dyDescent="0.2">
      <c r="A39" s="21">
        <v>35</v>
      </c>
      <c r="B39" s="21">
        <v>122.5</v>
      </c>
      <c r="C39" s="25">
        <f t="shared" si="1"/>
        <v>2</v>
      </c>
      <c r="E39" s="25">
        <v>36</v>
      </c>
      <c r="F39" s="16">
        <f t="shared" si="0"/>
        <v>0.1</v>
      </c>
    </row>
    <row r="40" spans="1:6" ht="16.5" x14ac:dyDescent="0.2">
      <c r="A40" s="21">
        <v>36</v>
      </c>
      <c r="B40" s="21">
        <v>123</v>
      </c>
      <c r="C40" s="25">
        <f t="shared" si="1"/>
        <v>2</v>
      </c>
      <c r="E40" s="25">
        <v>37</v>
      </c>
      <c r="F40" s="16">
        <f t="shared" si="0"/>
        <v>0.1</v>
      </c>
    </row>
    <row r="41" spans="1:6" ht="16.5" x14ac:dyDescent="0.2">
      <c r="A41" s="21">
        <v>37</v>
      </c>
      <c r="B41" s="21">
        <v>123.5</v>
      </c>
      <c r="C41" s="25">
        <f t="shared" si="1"/>
        <v>2</v>
      </c>
      <c r="E41" s="25">
        <v>38</v>
      </c>
      <c r="F41" s="16">
        <f t="shared" si="0"/>
        <v>0.1</v>
      </c>
    </row>
    <row r="42" spans="1:6" ht="16.5" x14ac:dyDescent="0.2">
      <c r="A42" s="21">
        <v>38</v>
      </c>
      <c r="B42" s="21">
        <v>124</v>
      </c>
      <c r="C42" s="25">
        <f t="shared" si="1"/>
        <v>2</v>
      </c>
      <c r="E42" s="25">
        <v>39</v>
      </c>
      <c r="F42" s="16">
        <f t="shared" si="0"/>
        <v>0.1</v>
      </c>
    </row>
    <row r="43" spans="1:6" ht="16.5" x14ac:dyDescent="0.2">
      <c r="A43" s="21">
        <v>39</v>
      </c>
      <c r="B43" s="21">
        <v>124.5</v>
      </c>
      <c r="C43" s="25">
        <f t="shared" si="1"/>
        <v>2</v>
      </c>
      <c r="E43" s="25">
        <v>40</v>
      </c>
      <c r="F43" s="16">
        <f t="shared" si="0"/>
        <v>0.1</v>
      </c>
    </row>
    <row r="44" spans="1:6" ht="16.5" x14ac:dyDescent="0.2">
      <c r="A44" s="21">
        <v>40</v>
      </c>
      <c r="B44" s="21">
        <v>125</v>
      </c>
      <c r="C44" s="25">
        <f t="shared" si="1"/>
        <v>2</v>
      </c>
      <c r="E44" s="25">
        <v>41</v>
      </c>
      <c r="F44" s="16">
        <f t="shared" si="0"/>
        <v>0.1</v>
      </c>
    </row>
    <row r="45" spans="1:6" ht="16.5" x14ac:dyDescent="0.2">
      <c r="A45" s="21">
        <v>41</v>
      </c>
      <c r="B45" s="21">
        <v>125.5</v>
      </c>
      <c r="C45" s="25">
        <f t="shared" si="1"/>
        <v>2</v>
      </c>
      <c r="E45" s="25">
        <v>42</v>
      </c>
      <c r="F45" s="16">
        <f t="shared" si="0"/>
        <v>0.1</v>
      </c>
    </row>
    <row r="46" spans="1:6" ht="16.5" x14ac:dyDescent="0.2">
      <c r="A46" s="21">
        <v>42</v>
      </c>
      <c r="B46" s="21">
        <v>126</v>
      </c>
      <c r="C46" s="25">
        <f t="shared" si="1"/>
        <v>2</v>
      </c>
      <c r="E46" s="25">
        <v>43</v>
      </c>
      <c r="F46" s="16">
        <f t="shared" si="0"/>
        <v>0.1</v>
      </c>
    </row>
    <row r="47" spans="1:6" ht="16.5" x14ac:dyDescent="0.2">
      <c r="A47" s="21">
        <v>43</v>
      </c>
      <c r="B47" s="21">
        <v>126.5</v>
      </c>
      <c r="C47" s="25">
        <f t="shared" si="1"/>
        <v>2</v>
      </c>
      <c r="E47" s="25">
        <v>44</v>
      </c>
      <c r="F47" s="16">
        <f t="shared" si="0"/>
        <v>0.1</v>
      </c>
    </row>
    <row r="48" spans="1:6" ht="16.5" x14ac:dyDescent="0.2">
      <c r="A48" s="21">
        <v>44</v>
      </c>
      <c r="B48" s="21">
        <v>127</v>
      </c>
      <c r="C48" s="25">
        <f t="shared" si="1"/>
        <v>2</v>
      </c>
      <c r="E48" s="25">
        <v>45</v>
      </c>
      <c r="F48" s="16">
        <f t="shared" si="0"/>
        <v>0.1111111111111111</v>
      </c>
    </row>
    <row r="49" spans="1:6" ht="16.5" x14ac:dyDescent="0.2">
      <c r="A49" s="21">
        <v>45</v>
      </c>
      <c r="B49" s="21">
        <v>127.5</v>
      </c>
      <c r="C49" s="25">
        <f t="shared" si="1"/>
        <v>2</v>
      </c>
      <c r="E49" s="25">
        <v>46</v>
      </c>
      <c r="F49" s="16">
        <f t="shared" si="0"/>
        <v>0.1111111111111111</v>
      </c>
    </row>
    <row r="50" spans="1:6" ht="16.5" x14ac:dyDescent="0.2">
      <c r="A50" s="21">
        <v>46</v>
      </c>
      <c r="B50" s="21">
        <v>128</v>
      </c>
      <c r="C50" s="25">
        <f t="shared" si="1"/>
        <v>2</v>
      </c>
      <c r="E50" s="25">
        <v>47</v>
      </c>
      <c r="F50" s="16">
        <f t="shared" si="0"/>
        <v>0.1111111111111111</v>
      </c>
    </row>
    <row r="51" spans="1:6" ht="16.5" x14ac:dyDescent="0.2">
      <c r="A51" s="21">
        <v>47</v>
      </c>
      <c r="B51" s="21">
        <v>128.5</v>
      </c>
      <c r="C51" s="25">
        <f t="shared" si="1"/>
        <v>2</v>
      </c>
      <c r="E51" s="25">
        <v>48</v>
      </c>
      <c r="F51" s="16">
        <f t="shared" si="0"/>
        <v>0.1111111111111111</v>
      </c>
    </row>
    <row r="52" spans="1:6" ht="16.5" x14ac:dyDescent="0.2">
      <c r="A52" s="21">
        <v>48</v>
      </c>
      <c r="B52" s="21">
        <v>129</v>
      </c>
      <c r="C52" s="25">
        <f t="shared" si="1"/>
        <v>2</v>
      </c>
      <c r="E52" s="25">
        <v>49</v>
      </c>
      <c r="F52" s="16">
        <f t="shared" si="0"/>
        <v>0.1111111111111111</v>
      </c>
    </row>
    <row r="53" spans="1:6" ht="16.5" x14ac:dyDescent="0.2">
      <c r="A53" s="21">
        <v>49</v>
      </c>
      <c r="B53" s="21">
        <v>129.5</v>
      </c>
      <c r="C53" s="25">
        <f t="shared" si="1"/>
        <v>2</v>
      </c>
      <c r="E53" s="25">
        <v>50</v>
      </c>
      <c r="F53" s="16">
        <f t="shared" si="0"/>
        <v>0.1111111111111111</v>
      </c>
    </row>
    <row r="54" spans="1:6" ht="16.5" x14ac:dyDescent="0.2">
      <c r="A54" s="21">
        <v>50</v>
      </c>
      <c r="B54" s="21">
        <v>130</v>
      </c>
      <c r="C54" s="25">
        <f t="shared" si="1"/>
        <v>2</v>
      </c>
      <c r="E54" s="25">
        <v>51</v>
      </c>
      <c r="F54" s="16">
        <f t="shared" si="0"/>
        <v>0.1111111111111111</v>
      </c>
    </row>
    <row r="55" spans="1:6" ht="16.5" x14ac:dyDescent="0.2">
      <c r="A55" s="21">
        <v>51</v>
      </c>
      <c r="B55" s="21">
        <v>130.5</v>
      </c>
      <c r="C55" s="25">
        <f t="shared" si="1"/>
        <v>2</v>
      </c>
      <c r="E55" s="25">
        <v>52</v>
      </c>
      <c r="F55" s="16">
        <f t="shared" si="0"/>
        <v>0.1111111111111111</v>
      </c>
    </row>
    <row r="56" spans="1:6" ht="16.5" x14ac:dyDescent="0.2">
      <c r="A56" s="21">
        <v>52</v>
      </c>
      <c r="B56" s="21">
        <v>131</v>
      </c>
      <c r="C56" s="25">
        <f t="shared" si="1"/>
        <v>2</v>
      </c>
      <c r="E56" s="25">
        <v>53</v>
      </c>
      <c r="F56" s="16">
        <f t="shared" si="0"/>
        <v>0.1111111111111111</v>
      </c>
    </row>
    <row r="57" spans="1:6" ht="16.5" x14ac:dyDescent="0.2">
      <c r="A57" s="21">
        <v>53</v>
      </c>
      <c r="B57" s="21">
        <v>131.5</v>
      </c>
      <c r="C57" s="25">
        <f t="shared" si="1"/>
        <v>2</v>
      </c>
      <c r="E57" s="25">
        <v>54</v>
      </c>
      <c r="F57" s="16">
        <f t="shared" si="0"/>
        <v>0.125</v>
      </c>
    </row>
    <row r="58" spans="1:6" ht="16.5" x14ac:dyDescent="0.2">
      <c r="A58" s="21">
        <v>54</v>
      </c>
      <c r="B58" s="21">
        <v>132</v>
      </c>
      <c r="C58" s="25">
        <f t="shared" si="1"/>
        <v>2</v>
      </c>
      <c r="E58" s="25">
        <v>55</v>
      </c>
      <c r="F58" s="16">
        <f t="shared" si="0"/>
        <v>0.125</v>
      </c>
    </row>
    <row r="59" spans="1:6" ht="16.5" x14ac:dyDescent="0.2">
      <c r="A59" s="21">
        <v>55</v>
      </c>
      <c r="B59" s="21">
        <v>132.5</v>
      </c>
      <c r="C59" s="25">
        <f t="shared" si="1"/>
        <v>2</v>
      </c>
      <c r="E59" s="25">
        <v>56</v>
      </c>
      <c r="F59" s="16">
        <f t="shared" si="0"/>
        <v>0.125</v>
      </c>
    </row>
    <row r="60" spans="1:6" ht="16.5" x14ac:dyDescent="0.2">
      <c r="A60" s="21">
        <v>56</v>
      </c>
      <c r="B60" s="21">
        <v>133</v>
      </c>
      <c r="C60" s="25">
        <f t="shared" si="1"/>
        <v>2</v>
      </c>
      <c r="E60" s="25">
        <v>57</v>
      </c>
      <c r="F60" s="16">
        <f t="shared" si="0"/>
        <v>0.125</v>
      </c>
    </row>
    <row r="61" spans="1:6" ht="16.5" x14ac:dyDescent="0.2">
      <c r="A61" s="21">
        <v>57</v>
      </c>
      <c r="B61" s="21">
        <v>133.5</v>
      </c>
      <c r="C61" s="25">
        <f t="shared" si="1"/>
        <v>2</v>
      </c>
      <c r="E61" s="25">
        <v>58</v>
      </c>
      <c r="F61" s="16">
        <f t="shared" si="0"/>
        <v>0.125</v>
      </c>
    </row>
    <row r="62" spans="1:6" ht="16.5" x14ac:dyDescent="0.2">
      <c r="A62" s="21">
        <v>58</v>
      </c>
      <c r="B62" s="21">
        <v>134</v>
      </c>
      <c r="C62" s="25">
        <f t="shared" si="1"/>
        <v>2</v>
      </c>
      <c r="E62" s="25">
        <v>59</v>
      </c>
      <c r="F62" s="16">
        <f t="shared" si="0"/>
        <v>0.125</v>
      </c>
    </row>
    <row r="63" spans="1:6" ht="16.5" x14ac:dyDescent="0.2">
      <c r="A63" s="21">
        <v>59</v>
      </c>
      <c r="B63" s="21">
        <v>134.5</v>
      </c>
      <c r="C63" s="25">
        <f t="shared" si="1"/>
        <v>2</v>
      </c>
      <c r="E63" s="25">
        <v>60</v>
      </c>
      <c r="F63" s="16">
        <f t="shared" si="0"/>
        <v>0.125</v>
      </c>
    </row>
    <row r="64" spans="1:6" ht="16.5" x14ac:dyDescent="0.2">
      <c r="A64" s="21">
        <v>60</v>
      </c>
      <c r="B64" s="21">
        <v>135</v>
      </c>
      <c r="C64" s="25">
        <f t="shared" si="1"/>
        <v>4</v>
      </c>
      <c r="E64" s="25">
        <v>61</v>
      </c>
      <c r="F64" s="16">
        <f t="shared" si="0"/>
        <v>0.125</v>
      </c>
    </row>
    <row r="65" spans="1:6" ht="16.5" x14ac:dyDescent="0.2">
      <c r="A65" s="21">
        <v>61</v>
      </c>
      <c r="B65" s="21">
        <v>135.25</v>
      </c>
      <c r="C65" s="25">
        <f t="shared" si="1"/>
        <v>4</v>
      </c>
      <c r="E65" s="25">
        <v>62</v>
      </c>
      <c r="F65" s="16">
        <f t="shared" si="0"/>
        <v>0.16666666666666666</v>
      </c>
    </row>
    <row r="66" spans="1:6" ht="16.5" x14ac:dyDescent="0.2">
      <c r="A66" s="21">
        <v>62</v>
      </c>
      <c r="B66" s="21">
        <v>135.5</v>
      </c>
      <c r="C66" s="25">
        <f t="shared" si="1"/>
        <v>4</v>
      </c>
      <c r="E66" s="25">
        <v>63</v>
      </c>
      <c r="F66" s="16">
        <f t="shared" si="0"/>
        <v>0.16666666666666666</v>
      </c>
    </row>
    <row r="67" spans="1:6" ht="16.5" x14ac:dyDescent="0.2">
      <c r="A67" s="21">
        <v>63</v>
      </c>
      <c r="B67" s="21">
        <v>135.75</v>
      </c>
      <c r="C67" s="25">
        <f t="shared" si="1"/>
        <v>4</v>
      </c>
      <c r="E67" s="25">
        <v>64</v>
      </c>
      <c r="F67" s="16">
        <f t="shared" si="0"/>
        <v>0.16666666666666666</v>
      </c>
    </row>
    <row r="68" spans="1:6" ht="16.5" x14ac:dyDescent="0.2">
      <c r="A68" s="21">
        <v>64</v>
      </c>
      <c r="B68" s="21">
        <v>136</v>
      </c>
      <c r="C68" s="25">
        <f t="shared" si="1"/>
        <v>4</v>
      </c>
      <c r="E68" s="25">
        <v>65</v>
      </c>
      <c r="F68" s="16">
        <f t="shared" si="0"/>
        <v>0.16666666666666666</v>
      </c>
    </row>
    <row r="69" spans="1:6" ht="16.5" x14ac:dyDescent="0.2">
      <c r="A69" s="21">
        <v>65</v>
      </c>
      <c r="B69" s="21">
        <v>136.25</v>
      </c>
      <c r="C69" s="25">
        <f t="shared" si="1"/>
        <v>4</v>
      </c>
      <c r="E69" s="25">
        <v>66</v>
      </c>
      <c r="F69" s="16">
        <f t="shared" ref="F69:F132" si="2">VLOOKUP(E69,$B$4:$C$104,2)</f>
        <v>0.16666666666666666</v>
      </c>
    </row>
    <row r="70" spans="1:6" ht="16.5" x14ac:dyDescent="0.2">
      <c r="A70" s="21">
        <v>66</v>
      </c>
      <c r="B70" s="21">
        <v>136.5</v>
      </c>
      <c r="C70" s="25">
        <f t="shared" ref="C70:C104" si="3">1/(B71-B70)</f>
        <v>4</v>
      </c>
      <c r="E70" s="25">
        <v>67</v>
      </c>
      <c r="F70" s="16">
        <f t="shared" si="2"/>
        <v>0.16666666666666666</v>
      </c>
    </row>
    <row r="71" spans="1:6" ht="16.5" x14ac:dyDescent="0.2">
      <c r="A71" s="21">
        <v>67</v>
      </c>
      <c r="B71" s="21">
        <v>136.75</v>
      </c>
      <c r="C71" s="25">
        <f t="shared" si="3"/>
        <v>4</v>
      </c>
      <c r="E71" s="25">
        <v>68</v>
      </c>
      <c r="F71" s="16">
        <f t="shared" si="2"/>
        <v>0.16666666666666666</v>
      </c>
    </row>
    <row r="72" spans="1:6" ht="16.5" x14ac:dyDescent="0.2">
      <c r="A72" s="21">
        <v>68</v>
      </c>
      <c r="B72" s="21">
        <v>137</v>
      </c>
      <c r="C72" s="25">
        <f t="shared" si="3"/>
        <v>4</v>
      </c>
      <c r="E72" s="25">
        <v>69</v>
      </c>
      <c r="F72" s="16">
        <f t="shared" si="2"/>
        <v>0.16666666666666666</v>
      </c>
    </row>
    <row r="73" spans="1:6" ht="16.5" x14ac:dyDescent="0.2">
      <c r="A73" s="21">
        <v>69</v>
      </c>
      <c r="B73" s="21">
        <v>137.25</v>
      </c>
      <c r="C73" s="25">
        <f t="shared" si="3"/>
        <v>4</v>
      </c>
      <c r="E73" s="25">
        <v>70</v>
      </c>
      <c r="F73" s="16">
        <f t="shared" si="2"/>
        <v>0.16666666666666666</v>
      </c>
    </row>
    <row r="74" spans="1:6" ht="16.5" x14ac:dyDescent="0.2">
      <c r="A74" s="21">
        <v>70</v>
      </c>
      <c r="B74" s="21">
        <v>137.5</v>
      </c>
      <c r="C74" s="25">
        <f t="shared" si="3"/>
        <v>4</v>
      </c>
      <c r="E74" s="25">
        <v>71</v>
      </c>
      <c r="F74" s="16">
        <f t="shared" si="2"/>
        <v>0.16666666666666666</v>
      </c>
    </row>
    <row r="75" spans="1:6" ht="16.5" x14ac:dyDescent="0.2">
      <c r="A75" s="21">
        <v>71</v>
      </c>
      <c r="B75" s="21">
        <v>137.75</v>
      </c>
      <c r="C75" s="25">
        <f t="shared" si="3"/>
        <v>4</v>
      </c>
      <c r="E75" s="25">
        <v>72</v>
      </c>
      <c r="F75" s="16">
        <f t="shared" si="2"/>
        <v>0.16666666666666666</v>
      </c>
    </row>
    <row r="76" spans="1:6" ht="16.5" x14ac:dyDescent="0.2">
      <c r="A76" s="21">
        <v>72</v>
      </c>
      <c r="B76" s="21">
        <v>138</v>
      </c>
      <c r="C76" s="25">
        <f t="shared" si="3"/>
        <v>4</v>
      </c>
      <c r="E76" s="25">
        <v>73</v>
      </c>
      <c r="F76" s="16">
        <f t="shared" si="2"/>
        <v>0.16666666666666666</v>
      </c>
    </row>
    <row r="77" spans="1:6" ht="16.5" x14ac:dyDescent="0.2">
      <c r="A77" s="21">
        <v>73</v>
      </c>
      <c r="B77" s="21">
        <v>138.25</v>
      </c>
      <c r="C77" s="25">
        <f t="shared" si="3"/>
        <v>4</v>
      </c>
      <c r="E77" s="25">
        <v>74</v>
      </c>
      <c r="F77" s="16">
        <f t="shared" si="2"/>
        <v>0.16666666666666666</v>
      </c>
    </row>
    <row r="78" spans="1:6" ht="16.5" x14ac:dyDescent="0.2">
      <c r="A78" s="21">
        <v>74</v>
      </c>
      <c r="B78" s="21">
        <v>138.5</v>
      </c>
      <c r="C78" s="25">
        <f t="shared" si="3"/>
        <v>4</v>
      </c>
      <c r="E78" s="25">
        <v>75</v>
      </c>
      <c r="F78" s="16">
        <f t="shared" si="2"/>
        <v>0.16666666666666666</v>
      </c>
    </row>
    <row r="79" spans="1:6" ht="16.5" x14ac:dyDescent="0.2">
      <c r="A79" s="21">
        <v>75</v>
      </c>
      <c r="B79" s="21">
        <v>138.75</v>
      </c>
      <c r="C79" s="25">
        <f t="shared" si="3"/>
        <v>4</v>
      </c>
      <c r="E79" s="25">
        <v>76</v>
      </c>
      <c r="F79" s="16">
        <f t="shared" si="2"/>
        <v>0.16666666666666666</v>
      </c>
    </row>
    <row r="80" spans="1:6" ht="16.5" x14ac:dyDescent="0.2">
      <c r="A80" s="21">
        <v>76</v>
      </c>
      <c r="B80" s="21">
        <v>139</v>
      </c>
      <c r="C80" s="25">
        <f t="shared" si="3"/>
        <v>4</v>
      </c>
      <c r="E80" s="25">
        <v>77</v>
      </c>
      <c r="F80" s="16">
        <f t="shared" si="2"/>
        <v>0.16666666666666666</v>
      </c>
    </row>
    <row r="81" spans="1:6" ht="16.5" x14ac:dyDescent="0.2">
      <c r="A81" s="21">
        <v>77</v>
      </c>
      <c r="B81" s="21">
        <v>139.25</v>
      </c>
      <c r="C81" s="25">
        <f t="shared" si="3"/>
        <v>4</v>
      </c>
      <c r="E81" s="25">
        <v>78</v>
      </c>
      <c r="F81" s="16">
        <f t="shared" si="2"/>
        <v>0.16666666666666666</v>
      </c>
    </row>
    <row r="82" spans="1:6" ht="16.5" x14ac:dyDescent="0.2">
      <c r="A82" s="21">
        <v>78</v>
      </c>
      <c r="B82" s="21">
        <v>139.5</v>
      </c>
      <c r="C82" s="25">
        <f t="shared" si="3"/>
        <v>4</v>
      </c>
      <c r="E82" s="25">
        <v>79</v>
      </c>
      <c r="F82" s="16">
        <f t="shared" si="2"/>
        <v>0.16666666666666666</v>
      </c>
    </row>
    <row r="83" spans="1:6" ht="16.5" x14ac:dyDescent="0.2">
      <c r="A83" s="21">
        <v>79</v>
      </c>
      <c r="B83" s="21">
        <v>139.75</v>
      </c>
      <c r="C83" s="25">
        <f t="shared" si="3"/>
        <v>4</v>
      </c>
      <c r="E83" s="25">
        <v>80</v>
      </c>
      <c r="F83" s="16">
        <f t="shared" si="2"/>
        <v>0.2</v>
      </c>
    </row>
    <row r="84" spans="1:6" ht="16.5" x14ac:dyDescent="0.2">
      <c r="A84" s="21">
        <v>80</v>
      </c>
      <c r="B84" s="21">
        <v>140</v>
      </c>
      <c r="C84" s="25">
        <f t="shared" si="3"/>
        <v>4</v>
      </c>
      <c r="E84" s="25">
        <v>81</v>
      </c>
      <c r="F84" s="16">
        <f t="shared" si="2"/>
        <v>0.2</v>
      </c>
    </row>
    <row r="85" spans="1:6" ht="16.5" x14ac:dyDescent="0.2">
      <c r="A85" s="21">
        <v>81</v>
      </c>
      <c r="B85" s="21">
        <v>140.25</v>
      </c>
      <c r="C85" s="25">
        <f t="shared" si="3"/>
        <v>4</v>
      </c>
      <c r="E85" s="25">
        <v>82</v>
      </c>
      <c r="F85" s="16">
        <f t="shared" si="2"/>
        <v>0.2</v>
      </c>
    </row>
    <row r="86" spans="1:6" ht="16.5" x14ac:dyDescent="0.2">
      <c r="A86" s="21">
        <v>82</v>
      </c>
      <c r="B86" s="21">
        <v>140.5</v>
      </c>
      <c r="C86" s="25">
        <f t="shared" si="3"/>
        <v>4</v>
      </c>
      <c r="E86" s="25">
        <v>83</v>
      </c>
      <c r="F86" s="16">
        <f t="shared" si="2"/>
        <v>0.2</v>
      </c>
    </row>
    <row r="87" spans="1:6" ht="16.5" x14ac:dyDescent="0.2">
      <c r="A87" s="21">
        <v>83</v>
      </c>
      <c r="B87" s="21">
        <v>140.75</v>
      </c>
      <c r="C87" s="25">
        <f t="shared" si="3"/>
        <v>4</v>
      </c>
      <c r="E87" s="25">
        <v>84</v>
      </c>
      <c r="F87" s="16">
        <f t="shared" si="2"/>
        <v>0.2</v>
      </c>
    </row>
    <row r="88" spans="1:6" ht="16.5" x14ac:dyDescent="0.2">
      <c r="A88" s="21">
        <v>84</v>
      </c>
      <c r="B88" s="21">
        <v>141</v>
      </c>
      <c r="C88" s="25">
        <f t="shared" si="3"/>
        <v>4</v>
      </c>
      <c r="E88" s="25">
        <v>85</v>
      </c>
      <c r="F88" s="16">
        <f t="shared" si="2"/>
        <v>0.2</v>
      </c>
    </row>
    <row r="89" spans="1:6" ht="16.5" x14ac:dyDescent="0.2">
      <c r="A89" s="21">
        <v>85</v>
      </c>
      <c r="B89" s="21">
        <v>141.25</v>
      </c>
      <c r="C89" s="25">
        <f t="shared" si="3"/>
        <v>4</v>
      </c>
      <c r="E89" s="25">
        <v>86</v>
      </c>
      <c r="F89" s="16">
        <f t="shared" si="2"/>
        <v>0.2</v>
      </c>
    </row>
    <row r="90" spans="1:6" ht="16.5" x14ac:dyDescent="0.2">
      <c r="A90" s="21">
        <v>86</v>
      </c>
      <c r="B90" s="21">
        <v>141.5</v>
      </c>
      <c r="C90" s="25">
        <f t="shared" si="3"/>
        <v>4</v>
      </c>
      <c r="E90" s="25">
        <v>87</v>
      </c>
      <c r="F90" s="16">
        <f t="shared" si="2"/>
        <v>0.2</v>
      </c>
    </row>
    <row r="91" spans="1:6" ht="16.5" x14ac:dyDescent="0.2">
      <c r="A91" s="21">
        <v>87</v>
      </c>
      <c r="B91" s="21">
        <v>141.75</v>
      </c>
      <c r="C91" s="25">
        <f t="shared" si="3"/>
        <v>4</v>
      </c>
      <c r="E91" s="25">
        <v>88</v>
      </c>
      <c r="F91" s="16">
        <f t="shared" si="2"/>
        <v>0.2</v>
      </c>
    </row>
    <row r="92" spans="1:6" ht="16.5" x14ac:dyDescent="0.2">
      <c r="A92" s="21">
        <v>88</v>
      </c>
      <c r="B92" s="21">
        <v>142</v>
      </c>
      <c r="C92" s="25">
        <f t="shared" si="3"/>
        <v>4</v>
      </c>
      <c r="E92" s="25">
        <v>89</v>
      </c>
      <c r="F92" s="16">
        <f t="shared" si="2"/>
        <v>0.2</v>
      </c>
    </row>
    <row r="93" spans="1:6" ht="16.5" x14ac:dyDescent="0.2">
      <c r="A93" s="21">
        <v>89</v>
      </c>
      <c r="B93" s="21">
        <v>142.25</v>
      </c>
      <c r="C93" s="25">
        <f t="shared" si="3"/>
        <v>4</v>
      </c>
      <c r="E93" s="25">
        <v>90</v>
      </c>
      <c r="F93" s="16">
        <f t="shared" si="2"/>
        <v>0.5</v>
      </c>
    </row>
    <row r="94" spans="1:6" ht="16.5" x14ac:dyDescent="0.2">
      <c r="A94" s="21">
        <v>90</v>
      </c>
      <c r="B94" s="21">
        <v>142.5</v>
      </c>
      <c r="C94" s="25">
        <f t="shared" si="3"/>
        <v>4</v>
      </c>
      <c r="E94" s="25">
        <v>91</v>
      </c>
      <c r="F94" s="16">
        <f t="shared" si="2"/>
        <v>0.5</v>
      </c>
    </row>
    <row r="95" spans="1:6" ht="16.5" x14ac:dyDescent="0.2">
      <c r="A95" s="21">
        <v>91</v>
      </c>
      <c r="B95" s="21">
        <v>142.75</v>
      </c>
      <c r="C95" s="25">
        <f t="shared" si="3"/>
        <v>4</v>
      </c>
      <c r="E95" s="25">
        <v>92</v>
      </c>
      <c r="F95" s="16">
        <f t="shared" si="2"/>
        <v>0.5</v>
      </c>
    </row>
    <row r="96" spans="1:6" ht="16.5" x14ac:dyDescent="0.2">
      <c r="A96" s="21">
        <v>92</v>
      </c>
      <c r="B96" s="21">
        <v>143</v>
      </c>
      <c r="C96" s="25">
        <f t="shared" si="3"/>
        <v>4</v>
      </c>
      <c r="E96" s="25">
        <v>93</v>
      </c>
      <c r="F96" s="16">
        <f t="shared" si="2"/>
        <v>0.5</v>
      </c>
    </row>
    <row r="97" spans="1:6" ht="16.5" x14ac:dyDescent="0.2">
      <c r="A97" s="21">
        <v>93</v>
      </c>
      <c r="B97" s="21">
        <v>143.25</v>
      </c>
      <c r="C97" s="25">
        <f t="shared" si="3"/>
        <v>4</v>
      </c>
      <c r="E97" s="25">
        <v>94</v>
      </c>
      <c r="F97" s="16">
        <f t="shared" si="2"/>
        <v>0.5</v>
      </c>
    </row>
    <row r="98" spans="1:6" ht="16.5" x14ac:dyDescent="0.2">
      <c r="A98" s="21">
        <v>94</v>
      </c>
      <c r="B98" s="21">
        <v>143.5</v>
      </c>
      <c r="C98" s="25">
        <f t="shared" si="3"/>
        <v>4</v>
      </c>
      <c r="E98" s="25">
        <v>95</v>
      </c>
      <c r="F98" s="16">
        <f t="shared" si="2"/>
        <v>0.5</v>
      </c>
    </row>
    <row r="99" spans="1:6" ht="16.5" x14ac:dyDescent="0.2">
      <c r="A99" s="21">
        <v>95</v>
      </c>
      <c r="B99" s="21">
        <v>143.75</v>
      </c>
      <c r="C99" s="25">
        <f t="shared" si="3"/>
        <v>4</v>
      </c>
      <c r="E99" s="25">
        <v>96</v>
      </c>
      <c r="F99" s="16">
        <f t="shared" si="2"/>
        <v>0.5</v>
      </c>
    </row>
    <row r="100" spans="1:6" ht="16.5" x14ac:dyDescent="0.2">
      <c r="A100" s="21">
        <v>96</v>
      </c>
      <c r="B100" s="21">
        <v>144</v>
      </c>
      <c r="C100" s="25">
        <f t="shared" si="3"/>
        <v>4</v>
      </c>
      <c r="E100" s="25">
        <v>97</v>
      </c>
      <c r="F100" s="16">
        <f t="shared" si="2"/>
        <v>0.5</v>
      </c>
    </row>
    <row r="101" spans="1:6" ht="16.5" x14ac:dyDescent="0.2">
      <c r="A101" s="21">
        <v>97</v>
      </c>
      <c r="B101" s="21">
        <v>144.25</v>
      </c>
      <c r="C101" s="25">
        <f t="shared" si="3"/>
        <v>4</v>
      </c>
      <c r="E101" s="25">
        <v>98</v>
      </c>
      <c r="F101" s="16">
        <f t="shared" si="2"/>
        <v>0.5</v>
      </c>
    </row>
    <row r="102" spans="1:6" ht="16.5" x14ac:dyDescent="0.2">
      <c r="A102" s="21">
        <v>98</v>
      </c>
      <c r="B102" s="21">
        <v>144.5</v>
      </c>
      <c r="C102" s="25">
        <f t="shared" si="3"/>
        <v>4</v>
      </c>
      <c r="E102" s="25">
        <v>99</v>
      </c>
      <c r="F102" s="16">
        <f t="shared" si="2"/>
        <v>0.5</v>
      </c>
    </row>
    <row r="103" spans="1:6" ht="16.5" x14ac:dyDescent="0.2">
      <c r="A103" s="21">
        <v>99</v>
      </c>
      <c r="B103" s="21">
        <v>144.75</v>
      </c>
      <c r="C103" s="25">
        <f t="shared" si="3"/>
        <v>4</v>
      </c>
      <c r="E103" s="25">
        <v>100</v>
      </c>
      <c r="F103" s="16">
        <f t="shared" si="2"/>
        <v>0.52306726645046564</v>
      </c>
    </row>
    <row r="104" spans="1:6" ht="16.5" x14ac:dyDescent="0.2">
      <c r="A104" s="21">
        <v>100</v>
      </c>
      <c r="B104" s="21">
        <v>145</v>
      </c>
      <c r="C104" s="25">
        <v>4</v>
      </c>
      <c r="E104" s="25">
        <v>101</v>
      </c>
      <c r="F104" s="16">
        <f t="shared" si="2"/>
        <v>0.52306726645046564</v>
      </c>
    </row>
    <row r="105" spans="1:6" ht="16.5" x14ac:dyDescent="0.2">
      <c r="E105" s="25">
        <v>102</v>
      </c>
      <c r="F105" s="16">
        <f t="shared" si="2"/>
        <v>0.54836586970826962</v>
      </c>
    </row>
    <row r="106" spans="1:6" ht="16.5" x14ac:dyDescent="0.2">
      <c r="E106" s="25">
        <v>103</v>
      </c>
      <c r="F106" s="16">
        <f t="shared" si="2"/>
        <v>0.54836586970826962</v>
      </c>
    </row>
    <row r="107" spans="1:6" ht="16.5" x14ac:dyDescent="0.2">
      <c r="E107" s="25">
        <v>104</v>
      </c>
      <c r="F107" s="16">
        <f t="shared" si="2"/>
        <v>0.57623602627636328</v>
      </c>
    </row>
    <row r="108" spans="1:6" ht="16.5" x14ac:dyDescent="0.2">
      <c r="E108" s="25">
        <v>105</v>
      </c>
      <c r="F108" s="16">
        <f t="shared" si="2"/>
        <v>0.57623602627636328</v>
      </c>
    </row>
    <row r="109" spans="1:6" ht="16.5" x14ac:dyDescent="0.2">
      <c r="E109" s="25">
        <v>106</v>
      </c>
      <c r="F109" s="16">
        <f t="shared" si="2"/>
        <v>0.60709082078679044</v>
      </c>
    </row>
    <row r="110" spans="1:6" ht="16.5" x14ac:dyDescent="0.2">
      <c r="E110" s="25">
        <v>107</v>
      </c>
      <c r="F110" s="16">
        <f t="shared" si="2"/>
        <v>0.60709082078679044</v>
      </c>
    </row>
    <row r="111" spans="1:6" ht="16.5" x14ac:dyDescent="0.2">
      <c r="E111" s="25">
        <v>108</v>
      </c>
      <c r="F111" s="16">
        <f t="shared" si="2"/>
        <v>0.64143681847338141</v>
      </c>
    </row>
    <row r="112" spans="1:6" ht="16.5" x14ac:dyDescent="0.2">
      <c r="E112" s="25">
        <v>109</v>
      </c>
      <c r="F112" s="16">
        <f t="shared" si="2"/>
        <v>0.67990209409845126</v>
      </c>
    </row>
    <row r="113" spans="5:6" ht="16.5" x14ac:dyDescent="0.2">
      <c r="E113" s="25">
        <v>110</v>
      </c>
      <c r="F113" s="16">
        <f t="shared" si="2"/>
        <v>0.67990209409845126</v>
      </c>
    </row>
    <row r="114" spans="5:6" ht="16.5" x14ac:dyDescent="0.2">
      <c r="E114" s="25">
        <v>111</v>
      </c>
      <c r="F114" s="16">
        <f t="shared" si="2"/>
        <v>0.72327498915087696</v>
      </c>
    </row>
    <row r="115" spans="5:6" ht="16.5" x14ac:dyDescent="0.2">
      <c r="E115" s="25">
        <v>112</v>
      </c>
      <c r="F115" s="16">
        <f t="shared" si="2"/>
        <v>0.77255871446230151</v>
      </c>
    </row>
    <row r="116" spans="5:6" ht="16.5" x14ac:dyDescent="0.2">
      <c r="E116" s="25">
        <v>113</v>
      </c>
      <c r="F116" s="16">
        <f t="shared" si="2"/>
        <v>0.82904990880451312</v>
      </c>
    </row>
    <row r="117" spans="5:6" ht="16.5" x14ac:dyDescent="0.2">
      <c r="E117" s="25">
        <v>114</v>
      </c>
      <c r="F117" s="16">
        <f t="shared" si="2"/>
        <v>0.82904990880451312</v>
      </c>
    </row>
    <row r="118" spans="5:6" ht="16.5" x14ac:dyDescent="0.2">
      <c r="E118" s="25">
        <v>115</v>
      </c>
      <c r="F118" s="16">
        <f t="shared" si="2"/>
        <v>0.89445438282647982</v>
      </c>
    </row>
    <row r="119" spans="5:6" ht="16.5" x14ac:dyDescent="0.2">
      <c r="E119" s="25">
        <v>116</v>
      </c>
      <c r="F119" s="16">
        <f t="shared" si="2"/>
        <v>0.97106234220237453</v>
      </c>
    </row>
    <row r="120" spans="5:6" ht="16.5" x14ac:dyDescent="0.2">
      <c r="E120" s="25">
        <v>117</v>
      </c>
      <c r="F120" s="16">
        <f t="shared" si="2"/>
        <v>1.0620220900594801</v>
      </c>
    </row>
    <row r="121" spans="5:6" ht="16.5" x14ac:dyDescent="0.2">
      <c r="E121" s="25">
        <v>118</v>
      </c>
      <c r="F121" s="16">
        <f t="shared" si="2"/>
        <v>1.3068478829064416</v>
      </c>
    </row>
    <row r="122" spans="5:6" ht="16.5" x14ac:dyDescent="0.2">
      <c r="E122" s="25">
        <v>119</v>
      </c>
      <c r="F122" s="16">
        <f t="shared" si="2"/>
        <v>1.4771048744461019</v>
      </c>
    </row>
    <row r="123" spans="5:6" ht="16.5" x14ac:dyDescent="0.2">
      <c r="E123" s="25">
        <v>120</v>
      </c>
      <c r="F123" s="16">
        <f t="shared" si="2"/>
        <v>2</v>
      </c>
    </row>
    <row r="124" spans="5:6" ht="16.5" x14ac:dyDescent="0.2">
      <c r="E124" s="25">
        <v>121</v>
      </c>
      <c r="F124" s="16">
        <f t="shared" si="2"/>
        <v>2</v>
      </c>
    </row>
    <row r="125" spans="5:6" ht="16.5" x14ac:dyDescent="0.2">
      <c r="E125" s="25">
        <v>122</v>
      </c>
      <c r="F125" s="16">
        <f t="shared" si="2"/>
        <v>2</v>
      </c>
    </row>
    <row r="126" spans="5:6" ht="16.5" x14ac:dyDescent="0.2">
      <c r="E126" s="25">
        <v>123</v>
      </c>
      <c r="F126" s="16">
        <f t="shared" si="2"/>
        <v>2</v>
      </c>
    </row>
    <row r="127" spans="5:6" ht="16.5" x14ac:dyDescent="0.2">
      <c r="E127" s="25">
        <v>124</v>
      </c>
      <c r="F127" s="16">
        <f t="shared" si="2"/>
        <v>2</v>
      </c>
    </row>
    <row r="128" spans="5:6" ht="16.5" x14ac:dyDescent="0.2">
      <c r="E128" s="25">
        <v>125</v>
      </c>
      <c r="F128" s="16">
        <f t="shared" si="2"/>
        <v>2</v>
      </c>
    </row>
    <row r="129" spans="5:6" ht="16.5" x14ac:dyDescent="0.2">
      <c r="E129" s="25">
        <v>126</v>
      </c>
      <c r="F129" s="16">
        <f t="shared" si="2"/>
        <v>2</v>
      </c>
    </row>
    <row r="130" spans="5:6" ht="16.5" x14ac:dyDescent="0.2">
      <c r="E130" s="25">
        <v>127</v>
      </c>
      <c r="F130" s="16">
        <f t="shared" si="2"/>
        <v>2</v>
      </c>
    </row>
    <row r="131" spans="5:6" ht="16.5" x14ac:dyDescent="0.2">
      <c r="E131" s="25">
        <v>128</v>
      </c>
      <c r="F131" s="16">
        <f t="shared" si="2"/>
        <v>2</v>
      </c>
    </row>
    <row r="132" spans="5:6" ht="16.5" x14ac:dyDescent="0.2">
      <c r="E132" s="25">
        <v>129</v>
      </c>
      <c r="F132" s="16">
        <f t="shared" si="2"/>
        <v>2</v>
      </c>
    </row>
    <row r="133" spans="5:6" ht="16.5" x14ac:dyDescent="0.2">
      <c r="E133" s="25">
        <v>130</v>
      </c>
      <c r="F133" s="16">
        <f t="shared" ref="F133:F153" si="4">VLOOKUP(E133,$B$4:$C$104,2)</f>
        <v>2</v>
      </c>
    </row>
    <row r="134" spans="5:6" ht="16.5" x14ac:dyDescent="0.2">
      <c r="E134" s="25">
        <v>131</v>
      </c>
      <c r="F134" s="16">
        <f t="shared" si="4"/>
        <v>2</v>
      </c>
    </row>
    <row r="135" spans="5:6" ht="16.5" x14ac:dyDescent="0.2">
      <c r="E135" s="25">
        <v>132</v>
      </c>
      <c r="F135" s="16">
        <f t="shared" si="4"/>
        <v>2</v>
      </c>
    </row>
    <row r="136" spans="5:6" ht="16.5" x14ac:dyDescent="0.2">
      <c r="E136" s="25">
        <v>133</v>
      </c>
      <c r="F136" s="16">
        <f t="shared" si="4"/>
        <v>2</v>
      </c>
    </row>
    <row r="137" spans="5:6" ht="16.5" x14ac:dyDescent="0.2">
      <c r="E137" s="25">
        <v>134</v>
      </c>
      <c r="F137" s="16">
        <f t="shared" si="4"/>
        <v>2</v>
      </c>
    </row>
    <row r="138" spans="5:6" ht="16.5" x14ac:dyDescent="0.2">
      <c r="E138" s="25">
        <v>135</v>
      </c>
      <c r="F138" s="16">
        <f t="shared" si="4"/>
        <v>4</v>
      </c>
    </row>
    <row r="139" spans="5:6" ht="16.5" x14ac:dyDescent="0.2">
      <c r="E139" s="25">
        <v>136</v>
      </c>
      <c r="F139" s="16">
        <f t="shared" si="4"/>
        <v>4</v>
      </c>
    </row>
    <row r="140" spans="5:6" ht="16.5" x14ac:dyDescent="0.2">
      <c r="E140" s="25">
        <v>137</v>
      </c>
      <c r="F140" s="16">
        <f t="shared" si="4"/>
        <v>4</v>
      </c>
    </row>
    <row r="141" spans="5:6" ht="16.5" x14ac:dyDescent="0.2">
      <c r="E141" s="25">
        <v>138</v>
      </c>
      <c r="F141" s="16">
        <f t="shared" si="4"/>
        <v>4</v>
      </c>
    </row>
    <row r="142" spans="5:6" ht="16.5" x14ac:dyDescent="0.2">
      <c r="E142" s="25">
        <v>139</v>
      </c>
      <c r="F142" s="16">
        <f t="shared" si="4"/>
        <v>4</v>
      </c>
    </row>
    <row r="143" spans="5:6" ht="16.5" x14ac:dyDescent="0.2">
      <c r="E143" s="25">
        <v>140</v>
      </c>
      <c r="F143" s="16">
        <f t="shared" si="4"/>
        <v>4</v>
      </c>
    </row>
    <row r="144" spans="5:6" ht="16.5" x14ac:dyDescent="0.2">
      <c r="E144" s="25">
        <v>141</v>
      </c>
      <c r="F144" s="16">
        <f t="shared" si="4"/>
        <v>4</v>
      </c>
    </row>
    <row r="145" spans="5:6" ht="16.5" x14ac:dyDescent="0.2">
      <c r="E145" s="25">
        <v>142</v>
      </c>
      <c r="F145" s="16">
        <f t="shared" si="4"/>
        <v>4</v>
      </c>
    </row>
    <row r="146" spans="5:6" ht="16.5" x14ac:dyDescent="0.2">
      <c r="E146" s="25">
        <v>143</v>
      </c>
      <c r="F146" s="16">
        <f t="shared" si="4"/>
        <v>4</v>
      </c>
    </row>
    <row r="147" spans="5:6" ht="16.5" x14ac:dyDescent="0.2">
      <c r="E147" s="25">
        <v>144</v>
      </c>
      <c r="F147" s="16">
        <f t="shared" si="4"/>
        <v>4</v>
      </c>
    </row>
    <row r="148" spans="5:6" ht="16.5" x14ac:dyDescent="0.2">
      <c r="E148" s="25">
        <v>145</v>
      </c>
      <c r="F148" s="16">
        <f t="shared" si="4"/>
        <v>4</v>
      </c>
    </row>
    <row r="149" spans="5:6" ht="16.5" x14ac:dyDescent="0.2">
      <c r="E149" s="25">
        <v>146</v>
      </c>
      <c r="F149" s="16">
        <f t="shared" si="4"/>
        <v>4</v>
      </c>
    </row>
    <row r="150" spans="5:6" ht="16.5" x14ac:dyDescent="0.2">
      <c r="E150" s="25">
        <v>147</v>
      </c>
      <c r="F150" s="16">
        <f t="shared" si="4"/>
        <v>4</v>
      </c>
    </row>
    <row r="151" spans="5:6" ht="16.5" x14ac:dyDescent="0.2">
      <c r="E151" s="25">
        <v>148</v>
      </c>
      <c r="F151" s="16">
        <f t="shared" si="4"/>
        <v>4</v>
      </c>
    </row>
    <row r="152" spans="5:6" ht="16.5" x14ac:dyDescent="0.2">
      <c r="E152" s="25">
        <v>149</v>
      </c>
      <c r="F152" s="16">
        <f t="shared" si="4"/>
        <v>4</v>
      </c>
    </row>
    <row r="153" spans="5:6" ht="16.5" x14ac:dyDescent="0.2">
      <c r="E153" s="25">
        <v>150</v>
      </c>
      <c r="F153" s="16">
        <f t="shared" si="4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9"/>
  <sheetViews>
    <sheetView tabSelected="1" topLeftCell="A19" workbookViewId="0">
      <selection activeCell="J30" sqref="J30:J36"/>
    </sheetView>
  </sheetViews>
  <sheetFormatPr defaultRowHeight="14.25" x14ac:dyDescent="0.2"/>
  <cols>
    <col min="2" max="2" width="10" customWidth="1"/>
    <col min="3" max="3" width="10.125" customWidth="1"/>
    <col min="4" max="4" width="10.5" customWidth="1"/>
    <col min="5" max="5" width="10.125" customWidth="1"/>
    <col min="6" max="6" width="8.375" customWidth="1"/>
    <col min="7" max="7" width="9.625" customWidth="1"/>
    <col min="9" max="9" width="12.25" customWidth="1"/>
    <col min="10" max="10" width="13.375" customWidth="1"/>
  </cols>
  <sheetData>
    <row r="2" spans="2:10" ht="17.25" x14ac:dyDescent="0.2">
      <c r="B2" s="12" t="s">
        <v>40</v>
      </c>
      <c r="C2" s="12" t="s">
        <v>41</v>
      </c>
      <c r="D2" s="12" t="s">
        <v>42</v>
      </c>
      <c r="E2" s="12" t="s">
        <v>43</v>
      </c>
      <c r="F2" s="12" t="s">
        <v>67</v>
      </c>
      <c r="G2" s="12" t="s">
        <v>44</v>
      </c>
      <c r="I2" s="12" t="s">
        <v>164</v>
      </c>
      <c r="J2" s="12" t="s">
        <v>165</v>
      </c>
    </row>
    <row r="3" spans="2:10" ht="16.5" x14ac:dyDescent="0.2">
      <c r="B3" s="19">
        <v>1</v>
      </c>
      <c r="C3" s="19">
        <v>1</v>
      </c>
      <c r="D3" s="19">
        <v>1</v>
      </c>
      <c r="E3" s="19">
        <v>1</v>
      </c>
      <c r="F3" s="20">
        <v>5</v>
      </c>
      <c r="G3" s="19">
        <v>2</v>
      </c>
      <c r="I3" s="73">
        <v>10</v>
      </c>
      <c r="J3" s="73">
        <v>1</v>
      </c>
    </row>
    <row r="4" spans="2:10" ht="16.5" x14ac:dyDescent="0.2">
      <c r="B4" s="19">
        <v>2</v>
      </c>
      <c r="C4" s="19">
        <v>1</v>
      </c>
      <c r="D4" s="19">
        <v>2</v>
      </c>
      <c r="E4" s="19">
        <v>1</v>
      </c>
      <c r="F4" s="20">
        <v>5</v>
      </c>
      <c r="G4" s="19">
        <v>5</v>
      </c>
      <c r="I4" s="74"/>
      <c r="J4" s="74"/>
    </row>
    <row r="5" spans="2:10" ht="16.5" x14ac:dyDescent="0.2">
      <c r="B5" s="19">
        <v>3</v>
      </c>
      <c r="C5" s="19">
        <v>1</v>
      </c>
      <c r="D5" s="19">
        <v>3</v>
      </c>
      <c r="E5" s="19">
        <v>1</v>
      </c>
      <c r="F5" s="20">
        <v>5</v>
      </c>
      <c r="G5" s="19">
        <v>8</v>
      </c>
      <c r="I5" s="74"/>
      <c r="J5" s="74"/>
    </row>
    <row r="6" spans="2:10" ht="16.5" x14ac:dyDescent="0.2">
      <c r="B6" s="19">
        <v>4</v>
      </c>
      <c r="C6" s="19">
        <v>1</v>
      </c>
      <c r="D6" s="19">
        <v>4</v>
      </c>
      <c r="E6" s="19">
        <v>1</v>
      </c>
      <c r="F6" s="20">
        <v>5</v>
      </c>
      <c r="G6" s="19">
        <f>E6*10</f>
        <v>10</v>
      </c>
      <c r="I6" s="75"/>
      <c r="J6" s="75"/>
    </row>
    <row r="7" spans="2:10" ht="16.5" x14ac:dyDescent="0.2">
      <c r="B7" s="19">
        <v>5</v>
      </c>
      <c r="C7" s="19">
        <v>2</v>
      </c>
      <c r="D7" s="19">
        <v>1</v>
      </c>
      <c r="E7" s="19">
        <v>2</v>
      </c>
      <c r="F7" s="20">
        <v>5</v>
      </c>
      <c r="G7" s="19">
        <v>11</v>
      </c>
      <c r="I7" s="70">
        <v>20</v>
      </c>
      <c r="J7" s="70">
        <v>2</v>
      </c>
    </row>
    <row r="8" spans="2:10" ht="16.5" x14ac:dyDescent="0.2">
      <c r="B8" s="19">
        <v>6</v>
      </c>
      <c r="C8" s="19">
        <v>2</v>
      </c>
      <c r="D8" s="19">
        <v>2</v>
      </c>
      <c r="E8" s="19">
        <v>2</v>
      </c>
      <c r="F8" s="20">
        <v>5</v>
      </c>
      <c r="G8" s="19">
        <v>12</v>
      </c>
      <c r="I8" s="71"/>
      <c r="J8" s="71"/>
    </row>
    <row r="9" spans="2:10" ht="16.5" x14ac:dyDescent="0.2">
      <c r="B9" s="19">
        <v>7</v>
      </c>
      <c r="C9" s="19">
        <v>2</v>
      </c>
      <c r="D9" s="19">
        <v>3</v>
      </c>
      <c r="E9" s="19">
        <v>2</v>
      </c>
      <c r="F9" s="20">
        <v>5</v>
      </c>
      <c r="G9" s="19">
        <v>13</v>
      </c>
      <c r="I9" s="71"/>
      <c r="J9" s="71"/>
    </row>
    <row r="10" spans="2:10" ht="16.5" x14ac:dyDescent="0.2">
      <c r="B10" s="19">
        <v>8</v>
      </c>
      <c r="C10" s="19">
        <v>2</v>
      </c>
      <c r="D10" s="19">
        <v>4</v>
      </c>
      <c r="E10" s="19">
        <v>2</v>
      </c>
      <c r="F10" s="20">
        <v>5</v>
      </c>
      <c r="G10" s="19">
        <v>15</v>
      </c>
      <c r="I10" s="71"/>
      <c r="J10" s="71"/>
    </row>
    <row r="11" spans="2:10" ht="16.5" x14ac:dyDescent="0.2">
      <c r="B11" s="19">
        <v>9</v>
      </c>
      <c r="C11" s="19">
        <v>2</v>
      </c>
      <c r="D11" s="19">
        <v>5</v>
      </c>
      <c r="E11" s="19">
        <v>2</v>
      </c>
      <c r="F11" s="20">
        <v>5</v>
      </c>
      <c r="G11" s="19">
        <v>16</v>
      </c>
      <c r="I11" s="71"/>
      <c r="J11" s="71"/>
    </row>
    <row r="12" spans="2:10" ht="16.5" x14ac:dyDescent="0.2">
      <c r="B12" s="19">
        <v>10</v>
      </c>
      <c r="C12" s="19">
        <v>2</v>
      </c>
      <c r="D12" s="19">
        <v>6</v>
      </c>
      <c r="E12" s="19">
        <v>2</v>
      </c>
      <c r="F12" s="20">
        <v>5</v>
      </c>
      <c r="G12" s="19">
        <v>17</v>
      </c>
      <c r="I12" s="71"/>
      <c r="J12" s="71"/>
    </row>
    <row r="13" spans="2:10" ht="16.5" x14ac:dyDescent="0.2">
      <c r="B13" s="19">
        <v>11</v>
      </c>
      <c r="C13" s="19">
        <v>2</v>
      </c>
      <c r="D13" s="19">
        <v>7</v>
      </c>
      <c r="E13" s="19">
        <v>2</v>
      </c>
      <c r="F13" s="20">
        <v>5</v>
      </c>
      <c r="G13" s="19">
        <v>18</v>
      </c>
      <c r="I13" s="71"/>
      <c r="J13" s="71"/>
    </row>
    <row r="14" spans="2:10" ht="16.5" x14ac:dyDescent="0.2">
      <c r="B14" s="19">
        <v>12</v>
      </c>
      <c r="C14" s="19">
        <v>2</v>
      </c>
      <c r="D14" s="19">
        <v>8</v>
      </c>
      <c r="E14" s="19">
        <v>2</v>
      </c>
      <c r="F14" s="20">
        <v>5</v>
      </c>
      <c r="G14" s="19">
        <f>E14*10</f>
        <v>20</v>
      </c>
      <c r="I14" s="72"/>
      <c r="J14" s="72"/>
    </row>
    <row r="15" spans="2:10" ht="16.5" x14ac:dyDescent="0.2">
      <c r="B15" s="19">
        <v>13</v>
      </c>
      <c r="C15" s="19">
        <v>3</v>
      </c>
      <c r="D15" s="19">
        <v>1</v>
      </c>
      <c r="E15" s="19">
        <v>3</v>
      </c>
      <c r="F15" s="20">
        <v>5</v>
      </c>
      <c r="G15" s="19">
        <v>21</v>
      </c>
      <c r="I15" s="70">
        <v>30</v>
      </c>
      <c r="J15" s="70">
        <v>5</v>
      </c>
    </row>
    <row r="16" spans="2:10" ht="16.5" x14ac:dyDescent="0.2">
      <c r="B16" s="19">
        <v>14</v>
      </c>
      <c r="C16" s="19">
        <v>3</v>
      </c>
      <c r="D16" s="19">
        <v>2</v>
      </c>
      <c r="E16" s="19">
        <v>3</v>
      </c>
      <c r="F16" s="20">
        <v>5</v>
      </c>
      <c r="G16" s="19">
        <v>22</v>
      </c>
      <c r="I16" s="71"/>
      <c r="J16" s="71"/>
    </row>
    <row r="17" spans="2:10" ht="16.5" x14ac:dyDescent="0.2">
      <c r="B17" s="19">
        <v>15</v>
      </c>
      <c r="C17" s="19">
        <v>3</v>
      </c>
      <c r="D17" s="19">
        <v>3</v>
      </c>
      <c r="E17" s="19">
        <v>3</v>
      </c>
      <c r="F17" s="20">
        <v>5</v>
      </c>
      <c r="G17" s="19">
        <v>23</v>
      </c>
      <c r="I17" s="71"/>
      <c r="J17" s="71"/>
    </row>
    <row r="18" spans="2:10" ht="16.5" x14ac:dyDescent="0.2">
      <c r="B18" s="19">
        <v>16</v>
      </c>
      <c r="C18" s="19">
        <v>3</v>
      </c>
      <c r="D18" s="19">
        <v>4</v>
      </c>
      <c r="E18" s="19">
        <v>3</v>
      </c>
      <c r="F18" s="20">
        <v>5</v>
      </c>
      <c r="G18" s="19">
        <v>25</v>
      </c>
      <c r="I18" s="71"/>
      <c r="J18" s="71"/>
    </row>
    <row r="19" spans="2:10" ht="16.5" x14ac:dyDescent="0.2">
      <c r="B19" s="19">
        <v>17</v>
      </c>
      <c r="C19" s="19">
        <v>3</v>
      </c>
      <c r="D19" s="19">
        <v>5</v>
      </c>
      <c r="E19" s="19">
        <v>3</v>
      </c>
      <c r="F19" s="20">
        <v>5</v>
      </c>
      <c r="G19" s="19">
        <v>27</v>
      </c>
      <c r="I19" s="71"/>
      <c r="J19" s="71"/>
    </row>
    <row r="20" spans="2:10" ht="16.5" x14ac:dyDescent="0.2">
      <c r="B20" s="19">
        <v>18</v>
      </c>
      <c r="C20" s="19">
        <v>3</v>
      </c>
      <c r="D20" s="19">
        <v>6</v>
      </c>
      <c r="E20" s="19">
        <v>3</v>
      </c>
      <c r="F20" s="20">
        <v>5</v>
      </c>
      <c r="G20" s="19">
        <v>28</v>
      </c>
      <c r="I20" s="71"/>
      <c r="J20" s="71"/>
    </row>
    <row r="21" spans="2:10" ht="16.5" x14ac:dyDescent="0.2">
      <c r="B21" s="19">
        <v>19</v>
      </c>
      <c r="C21" s="19">
        <v>3</v>
      </c>
      <c r="D21" s="19">
        <v>7</v>
      </c>
      <c r="E21" s="19">
        <v>3</v>
      </c>
      <c r="F21" s="20">
        <v>5</v>
      </c>
      <c r="G21" s="19">
        <f>E21*10</f>
        <v>30</v>
      </c>
      <c r="I21" s="72"/>
      <c r="J21" s="72"/>
    </row>
    <row r="22" spans="2:10" ht="16.5" x14ac:dyDescent="0.2">
      <c r="B22" s="19">
        <v>20</v>
      </c>
      <c r="C22" s="19">
        <v>3</v>
      </c>
      <c r="D22" s="19">
        <v>8</v>
      </c>
      <c r="E22" s="19">
        <v>4</v>
      </c>
      <c r="F22" s="20">
        <v>5</v>
      </c>
      <c r="G22" s="19">
        <v>31</v>
      </c>
      <c r="I22" s="73">
        <v>40</v>
      </c>
      <c r="J22" s="73">
        <v>12</v>
      </c>
    </row>
    <row r="23" spans="2:10" ht="16.5" x14ac:dyDescent="0.2">
      <c r="B23" s="19">
        <v>21</v>
      </c>
      <c r="C23" s="19">
        <v>3</v>
      </c>
      <c r="D23" s="19">
        <v>9</v>
      </c>
      <c r="E23" s="19">
        <v>4</v>
      </c>
      <c r="F23" s="20">
        <v>5</v>
      </c>
      <c r="G23" s="19">
        <v>32</v>
      </c>
      <c r="I23" s="74"/>
      <c r="J23" s="74"/>
    </row>
    <row r="24" spans="2:10" ht="16.5" x14ac:dyDescent="0.2">
      <c r="B24" s="19">
        <v>22</v>
      </c>
      <c r="C24" s="19">
        <v>3</v>
      </c>
      <c r="D24" s="19">
        <v>10</v>
      </c>
      <c r="E24" s="19">
        <v>4</v>
      </c>
      <c r="F24" s="20">
        <v>5</v>
      </c>
      <c r="G24" s="19">
        <v>33</v>
      </c>
      <c r="I24" s="74"/>
      <c r="J24" s="74"/>
    </row>
    <row r="25" spans="2:10" ht="16.5" x14ac:dyDescent="0.2">
      <c r="B25" s="19">
        <v>23</v>
      </c>
      <c r="C25" s="19">
        <v>3</v>
      </c>
      <c r="D25" s="19">
        <v>11</v>
      </c>
      <c r="E25" s="19">
        <v>4</v>
      </c>
      <c r="F25" s="20">
        <v>5</v>
      </c>
      <c r="G25" s="19">
        <v>35</v>
      </c>
      <c r="I25" s="74"/>
      <c r="J25" s="74"/>
    </row>
    <row r="26" spans="2:10" ht="16.5" x14ac:dyDescent="0.2">
      <c r="B26" s="19">
        <v>24</v>
      </c>
      <c r="C26" s="19">
        <v>3</v>
      </c>
      <c r="D26" s="19">
        <v>12</v>
      </c>
      <c r="E26" s="19">
        <v>4</v>
      </c>
      <c r="F26" s="20">
        <v>5</v>
      </c>
      <c r="G26" s="19">
        <v>36</v>
      </c>
      <c r="I26" s="74"/>
      <c r="J26" s="74"/>
    </row>
    <row r="27" spans="2:10" ht="16.5" x14ac:dyDescent="0.2">
      <c r="B27" s="19">
        <v>25</v>
      </c>
      <c r="C27" s="19">
        <v>3</v>
      </c>
      <c r="D27" s="19">
        <v>13</v>
      </c>
      <c r="E27" s="19">
        <v>4</v>
      </c>
      <c r="F27" s="20">
        <v>5</v>
      </c>
      <c r="G27" s="19">
        <v>37</v>
      </c>
      <c r="I27" s="74"/>
      <c r="J27" s="74"/>
    </row>
    <row r="28" spans="2:10" ht="16.5" x14ac:dyDescent="0.2">
      <c r="B28" s="19">
        <v>26</v>
      </c>
      <c r="C28" s="19">
        <v>3</v>
      </c>
      <c r="D28" s="19">
        <v>14</v>
      </c>
      <c r="E28" s="19">
        <v>4</v>
      </c>
      <c r="F28" s="20">
        <v>5</v>
      </c>
      <c r="G28" s="19">
        <v>38</v>
      </c>
      <c r="I28" s="74"/>
      <c r="J28" s="74"/>
    </row>
    <row r="29" spans="2:10" ht="16.5" x14ac:dyDescent="0.2">
      <c r="B29" s="19">
        <v>27</v>
      </c>
      <c r="C29" s="19">
        <v>3</v>
      </c>
      <c r="D29" s="19">
        <v>15</v>
      </c>
      <c r="E29" s="19">
        <v>4</v>
      </c>
      <c r="F29" s="20">
        <v>5</v>
      </c>
      <c r="G29" s="19">
        <f>E29*10</f>
        <v>40</v>
      </c>
      <c r="I29" s="75"/>
      <c r="J29" s="75"/>
    </row>
    <row r="30" spans="2:10" ht="16.5" x14ac:dyDescent="0.2">
      <c r="B30" s="19">
        <v>28</v>
      </c>
      <c r="C30" s="19">
        <v>4</v>
      </c>
      <c r="D30" s="19">
        <v>1</v>
      </c>
      <c r="E30" s="19">
        <v>5</v>
      </c>
      <c r="F30" s="20">
        <v>5</v>
      </c>
      <c r="G30" s="19">
        <v>41</v>
      </c>
      <c r="I30" s="25"/>
      <c r="J30" s="25"/>
    </row>
    <row r="31" spans="2:10" ht="16.5" x14ac:dyDescent="0.2">
      <c r="B31" s="19">
        <v>29</v>
      </c>
      <c r="C31" s="19">
        <v>4</v>
      </c>
      <c r="D31" s="19">
        <v>2</v>
      </c>
      <c r="E31" s="19">
        <v>5</v>
      </c>
      <c r="F31" s="20">
        <v>5</v>
      </c>
      <c r="G31" s="19">
        <v>42</v>
      </c>
      <c r="I31" s="25"/>
      <c r="J31" s="25"/>
    </row>
    <row r="32" spans="2:10" ht="16.5" x14ac:dyDescent="0.2">
      <c r="B32" s="19">
        <v>30</v>
      </c>
      <c r="C32" s="19">
        <v>4</v>
      </c>
      <c r="D32" s="19">
        <v>3</v>
      </c>
      <c r="E32" s="19">
        <v>5</v>
      </c>
      <c r="F32" s="20">
        <v>5</v>
      </c>
      <c r="G32" s="19">
        <v>43</v>
      </c>
      <c r="I32" s="25"/>
      <c r="J32" s="25"/>
    </row>
    <row r="33" spans="2:10" ht="16.5" x14ac:dyDescent="0.2">
      <c r="B33" s="19">
        <v>31</v>
      </c>
      <c r="C33" s="19">
        <v>4</v>
      </c>
      <c r="D33" s="19">
        <v>4</v>
      </c>
      <c r="E33" s="19">
        <v>5</v>
      </c>
      <c r="F33" s="20">
        <v>5</v>
      </c>
      <c r="G33" s="19">
        <v>45</v>
      </c>
      <c r="I33" s="25"/>
      <c r="J33" s="25"/>
    </row>
    <row r="34" spans="2:10" ht="16.5" x14ac:dyDescent="0.2">
      <c r="B34" s="19">
        <v>32</v>
      </c>
      <c r="C34" s="19">
        <v>4</v>
      </c>
      <c r="D34" s="19">
        <v>5</v>
      </c>
      <c r="E34" s="19">
        <v>5</v>
      </c>
      <c r="F34" s="20">
        <v>5</v>
      </c>
      <c r="G34" s="19">
        <v>47</v>
      </c>
      <c r="I34" s="25"/>
      <c r="J34" s="25"/>
    </row>
    <row r="35" spans="2:10" ht="16.5" x14ac:dyDescent="0.2">
      <c r="B35" s="19">
        <v>33</v>
      </c>
      <c r="C35" s="19">
        <v>4</v>
      </c>
      <c r="D35" s="19">
        <v>6</v>
      </c>
      <c r="E35" s="19">
        <v>5</v>
      </c>
      <c r="F35" s="20">
        <v>5</v>
      </c>
      <c r="G35" s="19">
        <v>48</v>
      </c>
      <c r="I35" s="25"/>
      <c r="J35" s="25"/>
    </row>
    <row r="36" spans="2:10" ht="16.5" x14ac:dyDescent="0.2">
      <c r="B36" s="19">
        <v>34</v>
      </c>
      <c r="C36" s="19">
        <v>4</v>
      </c>
      <c r="D36" s="19">
        <v>7</v>
      </c>
      <c r="E36" s="19">
        <v>5</v>
      </c>
      <c r="F36" s="20">
        <v>5</v>
      </c>
      <c r="G36" s="19">
        <f>E36*10</f>
        <v>50</v>
      </c>
      <c r="I36" s="25"/>
      <c r="J36" s="25"/>
    </row>
    <row r="37" spans="2:10" ht="16.5" x14ac:dyDescent="0.2">
      <c r="B37" s="19">
        <v>35</v>
      </c>
      <c r="C37" s="19">
        <v>4</v>
      </c>
      <c r="D37" s="19">
        <v>8</v>
      </c>
      <c r="E37" s="19">
        <v>6</v>
      </c>
      <c r="F37" s="20">
        <v>5</v>
      </c>
      <c r="G37" s="19">
        <v>51</v>
      </c>
      <c r="I37" s="25"/>
      <c r="J37" s="25"/>
    </row>
    <row r="38" spans="2:10" ht="16.5" x14ac:dyDescent="0.2">
      <c r="B38" s="19">
        <v>36</v>
      </c>
      <c r="C38" s="19">
        <v>4</v>
      </c>
      <c r="D38" s="19">
        <v>9</v>
      </c>
      <c r="E38" s="19">
        <v>6</v>
      </c>
      <c r="F38" s="20">
        <v>5</v>
      </c>
      <c r="G38" s="19">
        <v>52</v>
      </c>
      <c r="I38" s="25"/>
      <c r="J38" s="25"/>
    </row>
    <row r="39" spans="2:10" ht="16.5" x14ac:dyDescent="0.2">
      <c r="B39" s="19">
        <v>37</v>
      </c>
      <c r="C39" s="19">
        <v>4</v>
      </c>
      <c r="D39" s="19">
        <v>10</v>
      </c>
      <c r="E39" s="19">
        <v>6</v>
      </c>
      <c r="F39" s="20">
        <v>5</v>
      </c>
      <c r="G39" s="19">
        <v>53</v>
      </c>
      <c r="I39" s="25"/>
      <c r="J39" s="25"/>
    </row>
    <row r="40" spans="2:10" ht="16.5" x14ac:dyDescent="0.2">
      <c r="B40" s="19">
        <v>38</v>
      </c>
      <c r="C40" s="19">
        <v>4</v>
      </c>
      <c r="D40" s="19">
        <v>11</v>
      </c>
      <c r="E40" s="19">
        <v>6</v>
      </c>
      <c r="F40" s="20">
        <v>5</v>
      </c>
      <c r="G40" s="19">
        <v>55</v>
      </c>
      <c r="I40" s="25"/>
      <c r="J40" s="25"/>
    </row>
    <row r="41" spans="2:10" ht="16.5" x14ac:dyDescent="0.2">
      <c r="B41" s="19">
        <v>39</v>
      </c>
      <c r="C41" s="19">
        <v>4</v>
      </c>
      <c r="D41" s="19">
        <v>12</v>
      </c>
      <c r="E41" s="19">
        <v>6</v>
      </c>
      <c r="F41" s="20">
        <v>5</v>
      </c>
      <c r="G41" s="19">
        <v>56</v>
      </c>
      <c r="I41" s="25"/>
      <c r="J41" s="25"/>
    </row>
    <row r="42" spans="2:10" ht="16.5" x14ac:dyDescent="0.2">
      <c r="B42" s="19">
        <v>40</v>
      </c>
      <c r="C42" s="19">
        <v>4</v>
      </c>
      <c r="D42" s="19">
        <v>13</v>
      </c>
      <c r="E42" s="19">
        <v>6</v>
      </c>
      <c r="F42" s="20">
        <v>5</v>
      </c>
      <c r="G42" s="19">
        <v>57</v>
      </c>
      <c r="I42" s="25"/>
      <c r="J42" s="25"/>
    </row>
    <row r="43" spans="2:10" ht="16.5" x14ac:dyDescent="0.2">
      <c r="B43" s="19">
        <v>41</v>
      </c>
      <c r="C43" s="19">
        <v>4</v>
      </c>
      <c r="D43" s="19">
        <v>14</v>
      </c>
      <c r="E43" s="19">
        <v>6</v>
      </c>
      <c r="F43" s="20">
        <v>5</v>
      </c>
      <c r="G43" s="19">
        <v>58</v>
      </c>
      <c r="I43" s="25"/>
      <c r="J43" s="25"/>
    </row>
    <row r="44" spans="2:10" ht="16.5" x14ac:dyDescent="0.2">
      <c r="B44" s="19">
        <v>42</v>
      </c>
      <c r="C44" s="19">
        <v>4</v>
      </c>
      <c r="D44" s="19">
        <v>15</v>
      </c>
      <c r="E44" s="19">
        <v>6</v>
      </c>
      <c r="F44" s="20">
        <v>5</v>
      </c>
      <c r="G44" s="19">
        <f>E44*10</f>
        <v>60</v>
      </c>
      <c r="I44" s="25"/>
      <c r="J44" s="25"/>
    </row>
    <row r="45" spans="2:10" ht="16.5" x14ac:dyDescent="0.2">
      <c r="B45" s="19">
        <v>43</v>
      </c>
      <c r="C45" s="19">
        <v>5</v>
      </c>
      <c r="D45" s="19">
        <v>1</v>
      </c>
      <c r="E45" s="19">
        <v>7</v>
      </c>
      <c r="F45" s="20">
        <v>5</v>
      </c>
      <c r="G45" s="19">
        <v>61</v>
      </c>
      <c r="I45" s="25"/>
      <c r="J45" s="25"/>
    </row>
    <row r="46" spans="2:10" ht="16.5" x14ac:dyDescent="0.2">
      <c r="B46" s="19">
        <v>44</v>
      </c>
      <c r="C46" s="19">
        <v>5</v>
      </c>
      <c r="D46" s="19">
        <v>2</v>
      </c>
      <c r="E46" s="19">
        <v>7</v>
      </c>
      <c r="F46" s="20">
        <v>5</v>
      </c>
      <c r="G46" s="19">
        <v>62</v>
      </c>
      <c r="I46" s="25"/>
      <c r="J46" s="25"/>
    </row>
    <row r="47" spans="2:10" ht="16.5" x14ac:dyDescent="0.2">
      <c r="B47" s="19">
        <v>45</v>
      </c>
      <c r="C47" s="19">
        <v>5</v>
      </c>
      <c r="D47" s="19">
        <v>3</v>
      </c>
      <c r="E47" s="19">
        <v>7</v>
      </c>
      <c r="F47" s="20">
        <v>5</v>
      </c>
      <c r="G47" s="19">
        <v>63</v>
      </c>
      <c r="I47" s="25"/>
      <c r="J47" s="25"/>
    </row>
    <row r="48" spans="2:10" ht="16.5" x14ac:dyDescent="0.2">
      <c r="B48" s="19">
        <v>46</v>
      </c>
      <c r="C48" s="19">
        <v>5</v>
      </c>
      <c r="D48" s="19">
        <v>4</v>
      </c>
      <c r="E48" s="19">
        <v>7</v>
      </c>
      <c r="F48" s="20">
        <v>5</v>
      </c>
      <c r="G48" s="19">
        <v>65</v>
      </c>
      <c r="I48" s="25"/>
      <c r="J48" s="25"/>
    </row>
    <row r="49" spans="2:10" ht="16.5" x14ac:dyDescent="0.2">
      <c r="B49" s="19">
        <v>47</v>
      </c>
      <c r="C49" s="19">
        <v>5</v>
      </c>
      <c r="D49" s="19">
        <v>5</v>
      </c>
      <c r="E49" s="19">
        <v>7</v>
      </c>
      <c r="F49" s="20">
        <v>5</v>
      </c>
      <c r="G49" s="19">
        <v>66</v>
      </c>
      <c r="I49" s="25"/>
      <c r="J49" s="25"/>
    </row>
    <row r="50" spans="2:10" ht="16.5" x14ac:dyDescent="0.2">
      <c r="B50" s="19">
        <v>48</v>
      </c>
      <c r="C50" s="19">
        <v>5</v>
      </c>
      <c r="D50" s="19">
        <v>6</v>
      </c>
      <c r="E50" s="19">
        <v>7</v>
      </c>
      <c r="F50" s="20">
        <v>5</v>
      </c>
      <c r="G50" s="19">
        <v>68</v>
      </c>
      <c r="I50" s="25"/>
      <c r="J50" s="25"/>
    </row>
    <row r="51" spans="2:10" ht="16.5" x14ac:dyDescent="0.2">
      <c r="B51" s="19">
        <v>49</v>
      </c>
      <c r="C51" s="19">
        <v>5</v>
      </c>
      <c r="D51" s="19">
        <v>7</v>
      </c>
      <c r="E51" s="19">
        <v>7</v>
      </c>
      <c r="F51" s="20">
        <v>5</v>
      </c>
      <c r="G51" s="19">
        <f>E51*10</f>
        <v>70</v>
      </c>
      <c r="I51" s="25"/>
      <c r="J51" s="25"/>
    </row>
    <row r="52" spans="2:10" ht="16.5" x14ac:dyDescent="0.2">
      <c r="B52" s="19">
        <v>50</v>
      </c>
      <c r="C52" s="19">
        <v>5</v>
      </c>
      <c r="D52" s="19">
        <v>8</v>
      </c>
      <c r="E52" s="19">
        <v>8</v>
      </c>
      <c r="F52" s="20">
        <v>5</v>
      </c>
      <c r="G52" s="19">
        <v>71</v>
      </c>
      <c r="I52" s="25"/>
      <c r="J52" s="25"/>
    </row>
    <row r="53" spans="2:10" ht="16.5" x14ac:dyDescent="0.2">
      <c r="B53" s="19">
        <v>51</v>
      </c>
      <c r="C53" s="19">
        <v>5</v>
      </c>
      <c r="D53" s="19">
        <v>9</v>
      </c>
      <c r="E53" s="19">
        <v>8</v>
      </c>
      <c r="F53" s="20">
        <v>5</v>
      </c>
      <c r="G53" s="19">
        <v>72</v>
      </c>
      <c r="I53" s="25"/>
      <c r="J53" s="25"/>
    </row>
    <row r="54" spans="2:10" ht="16.5" x14ac:dyDescent="0.2">
      <c r="B54" s="19">
        <v>52</v>
      </c>
      <c r="C54" s="19">
        <v>5</v>
      </c>
      <c r="D54" s="19">
        <v>10</v>
      </c>
      <c r="E54" s="19">
        <v>8</v>
      </c>
      <c r="F54" s="20">
        <v>5</v>
      </c>
      <c r="G54" s="19">
        <v>73</v>
      </c>
      <c r="I54" s="25"/>
      <c r="J54" s="25"/>
    </row>
    <row r="55" spans="2:10" ht="16.5" x14ac:dyDescent="0.2">
      <c r="B55" s="19">
        <v>53</v>
      </c>
      <c r="C55" s="19">
        <v>5</v>
      </c>
      <c r="D55" s="19">
        <v>11</v>
      </c>
      <c r="E55" s="19">
        <v>8</v>
      </c>
      <c r="F55" s="20">
        <v>5</v>
      </c>
      <c r="G55" s="19">
        <v>75</v>
      </c>
      <c r="I55" s="25"/>
      <c r="J55" s="25"/>
    </row>
    <row r="56" spans="2:10" ht="16.5" x14ac:dyDescent="0.2">
      <c r="B56" s="19">
        <v>54</v>
      </c>
      <c r="C56" s="19">
        <v>5</v>
      </c>
      <c r="D56" s="19">
        <v>12</v>
      </c>
      <c r="E56" s="19">
        <v>8</v>
      </c>
      <c r="F56" s="20">
        <v>5</v>
      </c>
      <c r="G56" s="19">
        <v>76</v>
      </c>
      <c r="I56" s="25"/>
      <c r="J56" s="25"/>
    </row>
    <row r="57" spans="2:10" ht="16.5" x14ac:dyDescent="0.2">
      <c r="B57" s="19">
        <v>55</v>
      </c>
      <c r="C57" s="19">
        <v>5</v>
      </c>
      <c r="D57" s="19">
        <v>13</v>
      </c>
      <c r="E57" s="19">
        <v>8</v>
      </c>
      <c r="F57" s="20">
        <v>5</v>
      </c>
      <c r="G57" s="19">
        <v>77</v>
      </c>
      <c r="I57" s="25"/>
      <c r="J57" s="25"/>
    </row>
    <row r="58" spans="2:10" ht="16.5" x14ac:dyDescent="0.2">
      <c r="B58" s="19">
        <v>56</v>
      </c>
      <c r="C58" s="19">
        <v>5</v>
      </c>
      <c r="D58" s="19">
        <v>14</v>
      </c>
      <c r="E58" s="19">
        <v>8</v>
      </c>
      <c r="F58" s="20">
        <v>5</v>
      </c>
      <c r="G58" s="19">
        <v>78</v>
      </c>
      <c r="I58" s="25"/>
      <c r="J58" s="25"/>
    </row>
    <row r="59" spans="2:10" ht="16.5" x14ac:dyDescent="0.2">
      <c r="B59" s="19">
        <v>57</v>
      </c>
      <c r="C59" s="19">
        <v>5</v>
      </c>
      <c r="D59" s="19">
        <v>15</v>
      </c>
      <c r="E59" s="19">
        <v>8</v>
      </c>
      <c r="F59" s="20">
        <v>5</v>
      </c>
      <c r="G59" s="19">
        <f>E59*10</f>
        <v>80</v>
      </c>
      <c r="I59" s="25"/>
      <c r="J59" s="25"/>
    </row>
    <row r="60" spans="2:10" ht="16.5" x14ac:dyDescent="0.2">
      <c r="B60" s="19">
        <v>58</v>
      </c>
      <c r="C60" s="19">
        <v>6</v>
      </c>
      <c r="D60" s="19">
        <v>1</v>
      </c>
      <c r="E60" s="19">
        <v>10</v>
      </c>
      <c r="F60" s="20">
        <v>5</v>
      </c>
      <c r="G60" s="19">
        <v>81</v>
      </c>
      <c r="I60" s="25"/>
      <c r="J60" s="25"/>
    </row>
    <row r="61" spans="2:10" ht="16.5" x14ac:dyDescent="0.2">
      <c r="B61" s="19">
        <v>59</v>
      </c>
      <c r="C61" s="19">
        <v>6</v>
      </c>
      <c r="D61" s="19">
        <v>2</v>
      </c>
      <c r="E61" s="19">
        <v>10</v>
      </c>
      <c r="F61" s="20">
        <v>5</v>
      </c>
      <c r="G61" s="19">
        <v>82</v>
      </c>
      <c r="I61" s="25"/>
      <c r="J61" s="25"/>
    </row>
    <row r="62" spans="2:10" ht="16.5" x14ac:dyDescent="0.2">
      <c r="B62" s="19">
        <v>60</v>
      </c>
      <c r="C62" s="19">
        <v>6</v>
      </c>
      <c r="D62" s="19">
        <v>3</v>
      </c>
      <c r="E62" s="19">
        <v>10</v>
      </c>
      <c r="F62" s="20">
        <v>5</v>
      </c>
      <c r="G62" s="19">
        <v>83</v>
      </c>
      <c r="I62" s="25"/>
      <c r="J62" s="25"/>
    </row>
    <row r="63" spans="2:10" ht="16.5" x14ac:dyDescent="0.2">
      <c r="B63" s="19">
        <v>61</v>
      </c>
      <c r="C63" s="19">
        <v>6</v>
      </c>
      <c r="D63" s="19">
        <v>4</v>
      </c>
      <c r="E63" s="19">
        <v>10</v>
      </c>
      <c r="F63" s="20">
        <v>5</v>
      </c>
      <c r="G63" s="19">
        <v>85</v>
      </c>
      <c r="I63" s="25"/>
      <c r="J63" s="25"/>
    </row>
    <row r="64" spans="2:10" ht="16.5" x14ac:dyDescent="0.2">
      <c r="B64" s="19">
        <v>62</v>
      </c>
      <c r="C64" s="19">
        <v>6</v>
      </c>
      <c r="D64" s="19">
        <v>5</v>
      </c>
      <c r="E64" s="19">
        <v>10</v>
      </c>
      <c r="F64" s="20">
        <v>5</v>
      </c>
      <c r="G64" s="19">
        <v>86</v>
      </c>
      <c r="I64" s="25"/>
      <c r="J64" s="25"/>
    </row>
    <row r="65" spans="2:10" ht="16.5" x14ac:dyDescent="0.2">
      <c r="B65" s="19">
        <v>63</v>
      </c>
      <c r="C65" s="19">
        <v>6</v>
      </c>
      <c r="D65" s="19">
        <v>6</v>
      </c>
      <c r="E65" s="19">
        <v>10</v>
      </c>
      <c r="F65" s="20">
        <v>5</v>
      </c>
      <c r="G65" s="19">
        <v>88</v>
      </c>
      <c r="I65" s="25"/>
      <c r="J65" s="25"/>
    </row>
    <row r="66" spans="2:10" ht="16.5" x14ac:dyDescent="0.2">
      <c r="B66" s="19">
        <v>64</v>
      </c>
      <c r="C66" s="19">
        <v>6</v>
      </c>
      <c r="D66" s="19">
        <v>7</v>
      </c>
      <c r="E66" s="19">
        <v>10</v>
      </c>
      <c r="F66" s="20">
        <v>5</v>
      </c>
      <c r="G66" s="19">
        <f>E66*10</f>
        <v>100</v>
      </c>
      <c r="I66" s="25"/>
      <c r="J66" s="25"/>
    </row>
    <row r="67" spans="2:10" ht="16.5" x14ac:dyDescent="0.2">
      <c r="B67" s="19">
        <v>65</v>
      </c>
      <c r="C67" s="19">
        <v>6</v>
      </c>
      <c r="D67" s="19">
        <v>8</v>
      </c>
      <c r="E67" s="19">
        <v>12</v>
      </c>
      <c r="F67" s="20">
        <v>5</v>
      </c>
      <c r="G67" s="19">
        <v>101</v>
      </c>
      <c r="I67" s="25"/>
      <c r="J67" s="25"/>
    </row>
    <row r="68" spans="2:10" ht="16.5" x14ac:dyDescent="0.2">
      <c r="B68" s="19">
        <v>66</v>
      </c>
      <c r="C68" s="19">
        <v>6</v>
      </c>
      <c r="D68" s="19">
        <v>9</v>
      </c>
      <c r="E68" s="19">
        <v>12</v>
      </c>
      <c r="F68" s="20">
        <v>5</v>
      </c>
      <c r="G68" s="19">
        <v>102</v>
      </c>
      <c r="I68" s="25"/>
      <c r="J68" s="25"/>
    </row>
    <row r="69" spans="2:10" ht="16.5" x14ac:dyDescent="0.2">
      <c r="B69" s="19">
        <v>67</v>
      </c>
      <c r="C69" s="19">
        <v>6</v>
      </c>
      <c r="D69" s="19">
        <v>10</v>
      </c>
      <c r="E69" s="19">
        <v>12</v>
      </c>
      <c r="F69" s="20">
        <v>5</v>
      </c>
      <c r="G69" s="19">
        <v>103</v>
      </c>
      <c r="I69" s="25"/>
      <c r="J69" s="25"/>
    </row>
    <row r="70" spans="2:10" ht="16.5" x14ac:dyDescent="0.2">
      <c r="B70" s="19">
        <v>68</v>
      </c>
      <c r="C70" s="19">
        <v>6</v>
      </c>
      <c r="D70" s="19">
        <v>11</v>
      </c>
      <c r="E70" s="19">
        <v>12</v>
      </c>
      <c r="F70" s="20">
        <v>5</v>
      </c>
      <c r="G70" s="19">
        <v>105</v>
      </c>
      <c r="I70" s="25"/>
      <c r="J70" s="25"/>
    </row>
    <row r="71" spans="2:10" ht="16.5" x14ac:dyDescent="0.2">
      <c r="B71" s="19">
        <v>69</v>
      </c>
      <c r="C71" s="19">
        <v>6</v>
      </c>
      <c r="D71" s="19">
        <v>12</v>
      </c>
      <c r="E71" s="19">
        <v>12</v>
      </c>
      <c r="F71" s="20">
        <v>5</v>
      </c>
      <c r="G71" s="19">
        <v>106</v>
      </c>
      <c r="I71" s="25"/>
      <c r="J71" s="25"/>
    </row>
    <row r="72" spans="2:10" ht="16.5" x14ac:dyDescent="0.2">
      <c r="B72" s="19">
        <v>70</v>
      </c>
      <c r="C72" s="19">
        <v>6</v>
      </c>
      <c r="D72" s="19">
        <v>13</v>
      </c>
      <c r="E72" s="19">
        <v>12</v>
      </c>
      <c r="F72" s="20">
        <v>5</v>
      </c>
      <c r="G72" s="19">
        <v>107</v>
      </c>
      <c r="I72" s="25"/>
      <c r="J72" s="25"/>
    </row>
    <row r="73" spans="2:10" ht="16.5" x14ac:dyDescent="0.2">
      <c r="B73" s="19">
        <v>71</v>
      </c>
      <c r="C73" s="19">
        <v>6</v>
      </c>
      <c r="D73" s="19">
        <v>14</v>
      </c>
      <c r="E73" s="19">
        <v>12</v>
      </c>
      <c r="F73" s="20">
        <v>5</v>
      </c>
      <c r="G73" s="19">
        <v>108</v>
      </c>
      <c r="I73" s="25"/>
      <c r="J73" s="25"/>
    </row>
    <row r="74" spans="2:10" ht="16.5" x14ac:dyDescent="0.2">
      <c r="B74" s="19">
        <v>72</v>
      </c>
      <c r="C74" s="19">
        <v>6</v>
      </c>
      <c r="D74" s="19">
        <v>15</v>
      </c>
      <c r="E74" s="19">
        <v>12</v>
      </c>
      <c r="F74" s="20">
        <v>5</v>
      </c>
      <c r="G74" s="19">
        <f>ROUND((E74/10)^0.5*20,0)*5</f>
        <v>110</v>
      </c>
      <c r="I74" s="25"/>
      <c r="J74" s="25"/>
    </row>
    <row r="75" spans="2:10" ht="16.5" x14ac:dyDescent="0.2">
      <c r="B75" s="19">
        <v>73</v>
      </c>
      <c r="C75" s="19">
        <v>7</v>
      </c>
      <c r="D75" s="19">
        <v>1</v>
      </c>
      <c r="E75" s="19">
        <v>15</v>
      </c>
      <c r="F75" s="20">
        <v>5</v>
      </c>
      <c r="G75" s="19">
        <v>111</v>
      </c>
      <c r="I75" s="25"/>
      <c r="J75" s="25"/>
    </row>
    <row r="76" spans="2:10" ht="16.5" x14ac:dyDescent="0.2">
      <c r="B76" s="19">
        <v>74</v>
      </c>
      <c r="C76" s="19">
        <v>7</v>
      </c>
      <c r="D76" s="19">
        <v>2</v>
      </c>
      <c r="E76" s="19">
        <v>15</v>
      </c>
      <c r="F76" s="20">
        <v>5</v>
      </c>
      <c r="G76" s="19">
        <v>112</v>
      </c>
      <c r="I76" s="25"/>
      <c r="J76" s="25"/>
    </row>
    <row r="77" spans="2:10" ht="16.5" x14ac:dyDescent="0.2">
      <c r="B77" s="19">
        <v>75</v>
      </c>
      <c r="C77" s="19">
        <v>7</v>
      </c>
      <c r="D77" s="19">
        <v>3</v>
      </c>
      <c r="E77" s="19">
        <v>15</v>
      </c>
      <c r="F77" s="20">
        <v>5</v>
      </c>
      <c r="G77" s="19">
        <v>113</v>
      </c>
      <c r="I77" s="25"/>
      <c r="J77" s="25"/>
    </row>
    <row r="78" spans="2:10" ht="16.5" x14ac:dyDescent="0.2">
      <c r="B78" s="19">
        <v>76</v>
      </c>
      <c r="C78" s="19">
        <v>7</v>
      </c>
      <c r="D78" s="19">
        <v>4</v>
      </c>
      <c r="E78" s="19">
        <v>15</v>
      </c>
      <c r="F78" s="20">
        <v>5</v>
      </c>
      <c r="G78" s="19">
        <v>115</v>
      </c>
      <c r="I78" s="25"/>
      <c r="J78" s="25"/>
    </row>
    <row r="79" spans="2:10" ht="16.5" x14ac:dyDescent="0.2">
      <c r="B79" s="19">
        <v>77</v>
      </c>
      <c r="C79" s="19">
        <v>7</v>
      </c>
      <c r="D79" s="19">
        <v>5</v>
      </c>
      <c r="E79" s="19">
        <v>15</v>
      </c>
      <c r="F79" s="20">
        <v>5</v>
      </c>
      <c r="G79" s="19">
        <v>117</v>
      </c>
      <c r="I79" s="25"/>
      <c r="J79" s="25"/>
    </row>
    <row r="80" spans="2:10" ht="16.5" x14ac:dyDescent="0.2">
      <c r="B80" s="19">
        <v>78</v>
      </c>
      <c r="C80" s="19">
        <v>7</v>
      </c>
      <c r="D80" s="19">
        <v>6</v>
      </c>
      <c r="E80" s="19">
        <v>15</v>
      </c>
      <c r="F80" s="20">
        <v>5</v>
      </c>
      <c r="G80" s="19">
        <v>118</v>
      </c>
      <c r="I80" s="25"/>
      <c r="J80" s="25"/>
    </row>
    <row r="81" spans="2:10" ht="16.5" x14ac:dyDescent="0.2">
      <c r="B81" s="19">
        <v>79</v>
      </c>
      <c r="C81" s="19">
        <v>7</v>
      </c>
      <c r="D81" s="19">
        <v>7</v>
      </c>
      <c r="E81" s="19">
        <v>15</v>
      </c>
      <c r="F81" s="20">
        <v>5</v>
      </c>
      <c r="G81" s="19">
        <f>ROUND((E81/10)^0.5*20,0)*5</f>
        <v>120</v>
      </c>
      <c r="I81" s="25"/>
      <c r="J81" s="25"/>
    </row>
    <row r="82" spans="2:10" ht="16.5" x14ac:dyDescent="0.2">
      <c r="B82" s="19">
        <v>80</v>
      </c>
      <c r="C82" s="19">
        <v>7</v>
      </c>
      <c r="D82" s="19">
        <v>8</v>
      </c>
      <c r="E82" s="19">
        <v>18</v>
      </c>
      <c r="F82" s="20">
        <v>5</v>
      </c>
      <c r="G82" s="19">
        <v>121</v>
      </c>
      <c r="I82" s="25"/>
      <c r="J82" s="25"/>
    </row>
    <row r="83" spans="2:10" ht="16.5" x14ac:dyDescent="0.2">
      <c r="B83" s="19">
        <v>81</v>
      </c>
      <c r="C83" s="19">
        <v>7</v>
      </c>
      <c r="D83" s="19">
        <v>9</v>
      </c>
      <c r="E83" s="19">
        <v>18</v>
      </c>
      <c r="F83" s="20">
        <v>5</v>
      </c>
      <c r="G83" s="19">
        <v>123</v>
      </c>
      <c r="I83" s="25"/>
      <c r="J83" s="25"/>
    </row>
    <row r="84" spans="2:10" ht="16.5" x14ac:dyDescent="0.2">
      <c r="B84" s="19">
        <v>82</v>
      </c>
      <c r="C84" s="19">
        <v>7</v>
      </c>
      <c r="D84" s="19">
        <v>10</v>
      </c>
      <c r="E84" s="19">
        <v>18</v>
      </c>
      <c r="F84" s="20">
        <v>5</v>
      </c>
      <c r="G84" s="20">
        <v>125</v>
      </c>
      <c r="I84" s="25"/>
      <c r="J84" s="25"/>
    </row>
    <row r="85" spans="2:10" ht="16.5" x14ac:dyDescent="0.2">
      <c r="B85" s="19">
        <v>83</v>
      </c>
      <c r="C85" s="19">
        <v>7</v>
      </c>
      <c r="D85" s="19">
        <v>11</v>
      </c>
      <c r="E85" s="19">
        <v>18</v>
      </c>
      <c r="F85" s="20">
        <v>5</v>
      </c>
      <c r="G85" s="20">
        <v>127</v>
      </c>
      <c r="I85" s="25"/>
      <c r="J85" s="25"/>
    </row>
    <row r="86" spans="2:10" ht="16.5" x14ac:dyDescent="0.2">
      <c r="B86" s="19">
        <v>84</v>
      </c>
      <c r="C86" s="19">
        <v>7</v>
      </c>
      <c r="D86" s="19">
        <v>12</v>
      </c>
      <c r="E86" s="19">
        <v>18</v>
      </c>
      <c r="F86" s="20">
        <v>5</v>
      </c>
      <c r="G86" s="20">
        <v>129</v>
      </c>
      <c r="I86" s="25"/>
      <c r="J86" s="25"/>
    </row>
    <row r="87" spans="2:10" ht="16.5" x14ac:dyDescent="0.2">
      <c r="B87" s="19">
        <v>85</v>
      </c>
      <c r="C87" s="19">
        <v>7</v>
      </c>
      <c r="D87" s="19">
        <v>13</v>
      </c>
      <c r="E87" s="19">
        <v>18</v>
      </c>
      <c r="F87" s="20">
        <v>5</v>
      </c>
      <c r="G87" s="20">
        <v>131</v>
      </c>
      <c r="I87" s="25"/>
      <c r="J87" s="25"/>
    </row>
    <row r="88" spans="2:10" ht="16.5" x14ac:dyDescent="0.2">
      <c r="B88" s="19">
        <v>86</v>
      </c>
      <c r="C88" s="19">
        <v>7</v>
      </c>
      <c r="D88" s="19">
        <v>14</v>
      </c>
      <c r="E88" s="19">
        <v>18</v>
      </c>
      <c r="F88" s="20">
        <v>5</v>
      </c>
      <c r="G88" s="20">
        <v>133</v>
      </c>
      <c r="I88" s="25"/>
      <c r="J88" s="25"/>
    </row>
    <row r="89" spans="2:10" ht="16.5" x14ac:dyDescent="0.2">
      <c r="B89" s="19">
        <v>87</v>
      </c>
      <c r="C89" s="19">
        <v>7</v>
      </c>
      <c r="D89" s="19">
        <v>15</v>
      </c>
      <c r="E89" s="19">
        <v>18</v>
      </c>
      <c r="F89" s="20">
        <v>5</v>
      </c>
      <c r="G89" s="19">
        <f>ROUND((E89/10)^0.5*20,0)*5</f>
        <v>135</v>
      </c>
      <c r="I89" s="25"/>
      <c r="J89" s="25"/>
    </row>
    <row r="90" spans="2:10" ht="16.5" x14ac:dyDescent="0.2">
      <c r="B90" s="19">
        <v>88</v>
      </c>
      <c r="C90" s="19">
        <v>8</v>
      </c>
      <c r="D90" s="19">
        <v>1</v>
      </c>
      <c r="E90" s="19">
        <v>21</v>
      </c>
      <c r="F90" s="20">
        <v>5</v>
      </c>
      <c r="G90" s="19">
        <v>136</v>
      </c>
      <c r="I90" s="25"/>
      <c r="J90" s="25"/>
    </row>
    <row r="91" spans="2:10" ht="16.5" x14ac:dyDescent="0.2">
      <c r="B91" s="19">
        <v>89</v>
      </c>
      <c r="C91" s="19">
        <v>8</v>
      </c>
      <c r="D91" s="19">
        <v>2</v>
      </c>
      <c r="E91" s="19">
        <v>21</v>
      </c>
      <c r="F91" s="20">
        <v>5</v>
      </c>
      <c r="G91" s="19">
        <v>137</v>
      </c>
      <c r="I91" s="25"/>
      <c r="J91" s="25"/>
    </row>
    <row r="92" spans="2:10" ht="16.5" x14ac:dyDescent="0.2">
      <c r="B92" s="19">
        <v>90</v>
      </c>
      <c r="C92" s="19">
        <v>8</v>
      </c>
      <c r="D92" s="19">
        <v>3</v>
      </c>
      <c r="E92" s="19">
        <v>21</v>
      </c>
      <c r="F92" s="20">
        <v>5</v>
      </c>
      <c r="G92" s="20">
        <v>138</v>
      </c>
      <c r="I92" s="25"/>
      <c r="J92" s="25"/>
    </row>
    <row r="93" spans="2:10" ht="16.5" x14ac:dyDescent="0.2">
      <c r="B93" s="19">
        <v>91</v>
      </c>
      <c r="C93" s="19">
        <v>8</v>
      </c>
      <c r="D93" s="19">
        <v>4</v>
      </c>
      <c r="E93" s="19">
        <v>21</v>
      </c>
      <c r="F93" s="20">
        <v>5</v>
      </c>
      <c r="G93" s="20">
        <v>140</v>
      </c>
      <c r="I93" s="25"/>
      <c r="J93" s="25"/>
    </row>
    <row r="94" spans="2:10" ht="16.5" x14ac:dyDescent="0.2">
      <c r="B94" s="19">
        <v>92</v>
      </c>
      <c r="C94" s="19">
        <v>8</v>
      </c>
      <c r="D94" s="19">
        <v>5</v>
      </c>
      <c r="E94" s="19">
        <v>21</v>
      </c>
      <c r="F94" s="20">
        <v>5</v>
      </c>
      <c r="G94" s="19">
        <v>142</v>
      </c>
      <c r="I94" s="25"/>
      <c r="J94" s="25"/>
    </row>
    <row r="95" spans="2:10" ht="16.5" x14ac:dyDescent="0.2">
      <c r="B95" s="19">
        <v>93</v>
      </c>
      <c r="C95" s="19">
        <v>8</v>
      </c>
      <c r="D95" s="19">
        <v>6</v>
      </c>
      <c r="E95" s="19">
        <v>21</v>
      </c>
      <c r="F95" s="20">
        <v>5</v>
      </c>
      <c r="G95" s="19">
        <v>143</v>
      </c>
      <c r="I95" s="25"/>
      <c r="J95" s="25"/>
    </row>
    <row r="96" spans="2:10" ht="16.5" x14ac:dyDescent="0.2">
      <c r="B96" s="19">
        <v>94</v>
      </c>
      <c r="C96" s="19">
        <v>8</v>
      </c>
      <c r="D96" s="19">
        <v>7</v>
      </c>
      <c r="E96" s="19">
        <v>21</v>
      </c>
      <c r="F96" s="20">
        <v>5</v>
      </c>
      <c r="G96" s="19">
        <f>ROUND((E96/10)^0.5*20,0)*5</f>
        <v>145</v>
      </c>
      <c r="I96" s="25"/>
      <c r="J96" s="25"/>
    </row>
    <row r="97" spans="2:10" ht="16.5" x14ac:dyDescent="0.2">
      <c r="B97" s="19">
        <v>95</v>
      </c>
      <c r="C97" s="19">
        <v>8</v>
      </c>
      <c r="D97" s="19">
        <v>8</v>
      </c>
      <c r="E97" s="19">
        <v>24</v>
      </c>
      <c r="F97" s="20">
        <v>5</v>
      </c>
      <c r="G97" s="19">
        <v>146</v>
      </c>
      <c r="I97" s="25"/>
      <c r="J97" s="25"/>
    </row>
    <row r="98" spans="2:10" ht="16.5" x14ac:dyDescent="0.2">
      <c r="B98" s="19">
        <v>96</v>
      </c>
      <c r="C98" s="19">
        <v>8</v>
      </c>
      <c r="D98" s="19">
        <v>9</v>
      </c>
      <c r="E98" s="19">
        <v>24</v>
      </c>
      <c r="F98" s="20">
        <v>5</v>
      </c>
      <c r="G98" s="19">
        <v>147</v>
      </c>
      <c r="I98" s="25"/>
      <c r="J98" s="25"/>
    </row>
    <row r="99" spans="2:10" ht="16.5" x14ac:dyDescent="0.2">
      <c r="B99" s="19">
        <v>97</v>
      </c>
      <c r="C99" s="19">
        <v>8</v>
      </c>
      <c r="D99" s="19">
        <v>10</v>
      </c>
      <c r="E99" s="19">
        <v>24</v>
      </c>
      <c r="F99" s="20">
        <v>5</v>
      </c>
      <c r="G99" s="20">
        <v>148</v>
      </c>
      <c r="I99" s="25"/>
      <c r="J99" s="25"/>
    </row>
    <row r="100" spans="2:10" ht="16.5" x14ac:dyDescent="0.2">
      <c r="B100" s="19">
        <v>98</v>
      </c>
      <c r="C100" s="19">
        <v>8</v>
      </c>
      <c r="D100" s="19">
        <v>11</v>
      </c>
      <c r="E100" s="19">
        <v>24</v>
      </c>
      <c r="F100" s="20">
        <v>5</v>
      </c>
      <c r="G100" s="19">
        <v>150</v>
      </c>
      <c r="I100" s="25"/>
      <c r="J100" s="25"/>
    </row>
    <row r="101" spans="2:10" ht="16.5" x14ac:dyDescent="0.2">
      <c r="B101" s="19">
        <v>99</v>
      </c>
      <c r="C101" s="19">
        <v>8</v>
      </c>
      <c r="D101" s="19">
        <v>12</v>
      </c>
      <c r="E101" s="19">
        <v>24</v>
      </c>
      <c r="F101" s="20">
        <v>5</v>
      </c>
      <c r="G101" s="19">
        <v>151</v>
      </c>
      <c r="I101" s="25"/>
      <c r="J101" s="25"/>
    </row>
    <row r="102" spans="2:10" ht="16.5" x14ac:dyDescent="0.2">
      <c r="B102" s="19">
        <v>100</v>
      </c>
      <c r="C102" s="19">
        <v>8</v>
      </c>
      <c r="D102" s="19">
        <v>13</v>
      </c>
      <c r="E102" s="19">
        <v>24</v>
      </c>
      <c r="F102" s="20">
        <v>5</v>
      </c>
      <c r="G102" s="19">
        <v>152</v>
      </c>
      <c r="I102" s="25"/>
      <c r="J102" s="25"/>
    </row>
    <row r="103" spans="2:10" ht="16.5" x14ac:dyDescent="0.2">
      <c r="B103" s="19">
        <v>101</v>
      </c>
      <c r="C103" s="19">
        <v>8</v>
      </c>
      <c r="D103" s="19">
        <v>14</v>
      </c>
      <c r="E103" s="19">
        <v>24</v>
      </c>
      <c r="F103" s="20">
        <v>5</v>
      </c>
      <c r="G103" s="19">
        <v>153</v>
      </c>
      <c r="I103" s="25"/>
      <c r="J103" s="25"/>
    </row>
    <row r="104" spans="2:10" ht="16.5" x14ac:dyDescent="0.2">
      <c r="B104" s="19">
        <v>102</v>
      </c>
      <c r="C104" s="19">
        <v>8</v>
      </c>
      <c r="D104" s="19">
        <v>15</v>
      </c>
      <c r="E104" s="19">
        <v>24</v>
      </c>
      <c r="F104" s="20">
        <v>5</v>
      </c>
      <c r="G104" s="19">
        <f>ROUND((E104/10)^0.5*20,0)*5</f>
        <v>155</v>
      </c>
      <c r="I104" s="25"/>
      <c r="J104" s="25"/>
    </row>
    <row r="105" spans="2:10" ht="16.5" x14ac:dyDescent="0.2">
      <c r="B105" s="19">
        <v>103</v>
      </c>
      <c r="C105" s="19">
        <v>9</v>
      </c>
      <c r="D105" s="19">
        <v>1</v>
      </c>
      <c r="E105" s="19">
        <v>27</v>
      </c>
      <c r="F105" s="20">
        <v>5</v>
      </c>
      <c r="G105" s="19">
        <v>157</v>
      </c>
      <c r="I105" s="25"/>
      <c r="J105" s="25"/>
    </row>
    <row r="106" spans="2:10" ht="16.5" x14ac:dyDescent="0.2">
      <c r="B106" s="19">
        <v>104</v>
      </c>
      <c r="C106" s="19">
        <v>9</v>
      </c>
      <c r="D106" s="19">
        <v>2</v>
      </c>
      <c r="E106" s="19">
        <v>27</v>
      </c>
      <c r="F106" s="20">
        <v>5</v>
      </c>
      <c r="G106" s="19">
        <v>158</v>
      </c>
      <c r="I106" s="25"/>
      <c r="J106" s="25"/>
    </row>
    <row r="107" spans="2:10" ht="16.5" x14ac:dyDescent="0.2">
      <c r="B107" s="19">
        <v>105</v>
      </c>
      <c r="C107" s="19">
        <v>9</v>
      </c>
      <c r="D107" s="19">
        <v>3</v>
      </c>
      <c r="E107" s="19">
        <v>27</v>
      </c>
      <c r="F107" s="20">
        <v>5</v>
      </c>
      <c r="G107" s="19">
        <v>160</v>
      </c>
      <c r="I107" s="25"/>
      <c r="J107" s="25"/>
    </row>
    <row r="108" spans="2:10" ht="16.5" x14ac:dyDescent="0.2">
      <c r="B108" s="19">
        <v>106</v>
      </c>
      <c r="C108" s="19">
        <v>9</v>
      </c>
      <c r="D108" s="19">
        <v>4</v>
      </c>
      <c r="E108" s="19">
        <v>27</v>
      </c>
      <c r="F108" s="20">
        <v>5</v>
      </c>
      <c r="G108" s="19">
        <v>161</v>
      </c>
      <c r="I108" s="25"/>
      <c r="J108" s="25"/>
    </row>
    <row r="109" spans="2:10" ht="16.5" x14ac:dyDescent="0.2">
      <c r="B109" s="19">
        <v>107</v>
      </c>
      <c r="C109" s="19">
        <v>9</v>
      </c>
      <c r="D109" s="19">
        <v>5</v>
      </c>
      <c r="E109" s="19">
        <v>27</v>
      </c>
      <c r="F109" s="20">
        <v>5</v>
      </c>
      <c r="G109" s="19">
        <v>162</v>
      </c>
      <c r="I109" s="25"/>
      <c r="J109" s="25"/>
    </row>
    <row r="110" spans="2:10" ht="16.5" x14ac:dyDescent="0.2">
      <c r="B110" s="19">
        <v>108</v>
      </c>
      <c r="C110" s="19">
        <v>9</v>
      </c>
      <c r="D110" s="19">
        <v>6</v>
      </c>
      <c r="E110" s="19">
        <v>27</v>
      </c>
      <c r="F110" s="20">
        <v>5</v>
      </c>
      <c r="G110" s="19">
        <v>163</v>
      </c>
      <c r="I110" s="25"/>
      <c r="J110" s="25"/>
    </row>
    <row r="111" spans="2:10" ht="16.5" x14ac:dyDescent="0.2">
      <c r="B111" s="19">
        <v>109</v>
      </c>
      <c r="C111" s="19">
        <v>9</v>
      </c>
      <c r="D111" s="19">
        <v>7</v>
      </c>
      <c r="E111" s="19">
        <v>27</v>
      </c>
      <c r="F111" s="20">
        <v>5</v>
      </c>
      <c r="G111" s="19">
        <f>ROUND((E111/10)^0.5*20,0)*5</f>
        <v>165</v>
      </c>
      <c r="I111" s="25"/>
      <c r="J111" s="25"/>
    </row>
    <row r="112" spans="2:10" ht="16.5" x14ac:dyDescent="0.2">
      <c r="B112" s="19">
        <v>110</v>
      </c>
      <c r="C112" s="19">
        <v>9</v>
      </c>
      <c r="D112" s="19">
        <v>8</v>
      </c>
      <c r="E112" s="19">
        <v>30</v>
      </c>
      <c r="F112" s="20">
        <v>5</v>
      </c>
      <c r="G112" s="19">
        <v>166</v>
      </c>
      <c r="I112" s="25"/>
      <c r="J112" s="25"/>
    </row>
    <row r="113" spans="2:10" ht="16.5" x14ac:dyDescent="0.2">
      <c r="B113" s="19">
        <v>111</v>
      </c>
      <c r="C113" s="19">
        <v>9</v>
      </c>
      <c r="D113" s="19">
        <v>9</v>
      </c>
      <c r="E113" s="19">
        <v>30</v>
      </c>
      <c r="F113" s="20">
        <v>5</v>
      </c>
      <c r="G113" s="19">
        <v>167</v>
      </c>
      <c r="I113" s="25"/>
      <c r="J113" s="25"/>
    </row>
    <row r="114" spans="2:10" ht="16.5" x14ac:dyDescent="0.2">
      <c r="B114" s="19">
        <v>112</v>
      </c>
      <c r="C114" s="19">
        <v>9</v>
      </c>
      <c r="D114" s="19">
        <v>10</v>
      </c>
      <c r="E114" s="19">
        <v>30</v>
      </c>
      <c r="F114" s="20">
        <v>5</v>
      </c>
      <c r="G114" s="19">
        <v>168</v>
      </c>
      <c r="I114" s="25"/>
      <c r="J114" s="25"/>
    </row>
    <row r="115" spans="2:10" ht="16.5" x14ac:dyDescent="0.2">
      <c r="B115" s="19">
        <v>113</v>
      </c>
      <c r="C115" s="19">
        <v>9</v>
      </c>
      <c r="D115" s="19">
        <v>11</v>
      </c>
      <c r="E115" s="19">
        <v>30</v>
      </c>
      <c r="F115" s="20">
        <v>5</v>
      </c>
      <c r="G115" s="19">
        <v>170</v>
      </c>
      <c r="I115" s="25"/>
      <c r="J115" s="25"/>
    </row>
    <row r="116" spans="2:10" ht="16.5" x14ac:dyDescent="0.2">
      <c r="B116" s="19">
        <v>114</v>
      </c>
      <c r="C116" s="19">
        <v>9</v>
      </c>
      <c r="D116" s="19">
        <v>12</v>
      </c>
      <c r="E116" s="19">
        <v>30</v>
      </c>
      <c r="F116" s="20">
        <v>5</v>
      </c>
      <c r="G116" s="19">
        <v>171</v>
      </c>
      <c r="I116" s="25"/>
      <c r="J116" s="25"/>
    </row>
    <row r="117" spans="2:10" ht="16.5" x14ac:dyDescent="0.2">
      <c r="B117" s="19">
        <v>115</v>
      </c>
      <c r="C117" s="19">
        <v>9</v>
      </c>
      <c r="D117" s="19">
        <v>13</v>
      </c>
      <c r="E117" s="19">
        <v>30</v>
      </c>
      <c r="F117" s="20">
        <v>5</v>
      </c>
      <c r="G117" s="19">
        <v>172</v>
      </c>
      <c r="I117" s="25"/>
      <c r="J117" s="25"/>
    </row>
    <row r="118" spans="2:10" ht="16.5" x14ac:dyDescent="0.2">
      <c r="B118" s="19">
        <v>116</v>
      </c>
      <c r="C118" s="19">
        <v>9</v>
      </c>
      <c r="D118" s="19">
        <v>14</v>
      </c>
      <c r="E118" s="19">
        <v>30</v>
      </c>
      <c r="F118" s="20">
        <v>5</v>
      </c>
      <c r="G118" s="19">
        <v>173</v>
      </c>
      <c r="I118" s="25"/>
      <c r="J118" s="25"/>
    </row>
    <row r="119" spans="2:10" ht="16.5" x14ac:dyDescent="0.2">
      <c r="B119" s="19">
        <v>117</v>
      </c>
      <c r="C119" s="19">
        <v>9</v>
      </c>
      <c r="D119" s="19">
        <v>15</v>
      </c>
      <c r="E119" s="19">
        <v>30</v>
      </c>
      <c r="F119" s="20">
        <v>5</v>
      </c>
      <c r="G119" s="19">
        <f>ROUND((E119/10)^0.5*20,0)*5</f>
        <v>175</v>
      </c>
      <c r="I119" s="25"/>
      <c r="J119" s="25"/>
    </row>
    <row r="120" spans="2:10" ht="16.5" x14ac:dyDescent="0.2">
      <c r="B120" s="19">
        <v>118</v>
      </c>
      <c r="C120" s="19">
        <v>10</v>
      </c>
      <c r="D120" s="19">
        <v>1</v>
      </c>
      <c r="E120" s="19">
        <v>35</v>
      </c>
      <c r="F120" s="20">
        <v>5</v>
      </c>
      <c r="G120" s="19">
        <v>176</v>
      </c>
      <c r="I120" s="25"/>
      <c r="J120" s="25"/>
    </row>
    <row r="121" spans="2:10" ht="16.5" x14ac:dyDescent="0.2">
      <c r="B121" s="19">
        <v>119</v>
      </c>
      <c r="C121" s="19">
        <v>10</v>
      </c>
      <c r="D121" s="19">
        <v>2</v>
      </c>
      <c r="E121" s="19">
        <v>35</v>
      </c>
      <c r="F121" s="20">
        <v>5</v>
      </c>
      <c r="G121" s="19">
        <v>178</v>
      </c>
      <c r="I121" s="25"/>
      <c r="J121" s="25"/>
    </row>
    <row r="122" spans="2:10" ht="16.5" x14ac:dyDescent="0.2">
      <c r="B122" s="19">
        <v>120</v>
      </c>
      <c r="C122" s="19">
        <v>10</v>
      </c>
      <c r="D122" s="19">
        <v>3</v>
      </c>
      <c r="E122" s="19">
        <v>35</v>
      </c>
      <c r="F122" s="20">
        <v>5</v>
      </c>
      <c r="G122" s="19">
        <v>180</v>
      </c>
      <c r="I122" s="25"/>
      <c r="J122" s="25"/>
    </row>
    <row r="123" spans="2:10" ht="16.5" x14ac:dyDescent="0.2">
      <c r="B123" s="19">
        <v>121</v>
      </c>
      <c r="C123" s="19">
        <v>10</v>
      </c>
      <c r="D123" s="19">
        <v>4</v>
      </c>
      <c r="E123" s="19">
        <v>35</v>
      </c>
      <c r="F123" s="20">
        <v>5</v>
      </c>
      <c r="G123" s="19">
        <v>181</v>
      </c>
      <c r="I123" s="25"/>
      <c r="J123" s="25"/>
    </row>
    <row r="124" spans="2:10" ht="16.5" x14ac:dyDescent="0.2">
      <c r="B124" s="19">
        <v>122</v>
      </c>
      <c r="C124" s="19">
        <v>10</v>
      </c>
      <c r="D124" s="19">
        <v>5</v>
      </c>
      <c r="E124" s="19">
        <v>35</v>
      </c>
      <c r="F124" s="20">
        <v>5</v>
      </c>
      <c r="G124" s="19">
        <v>182</v>
      </c>
      <c r="I124" s="25"/>
      <c r="J124" s="25"/>
    </row>
    <row r="125" spans="2:10" ht="16.5" x14ac:dyDescent="0.2">
      <c r="B125" s="19">
        <v>123</v>
      </c>
      <c r="C125" s="19">
        <v>10</v>
      </c>
      <c r="D125" s="19">
        <v>6</v>
      </c>
      <c r="E125" s="19">
        <v>35</v>
      </c>
      <c r="F125" s="20">
        <v>5</v>
      </c>
      <c r="G125" s="19">
        <v>183</v>
      </c>
      <c r="I125" s="25"/>
      <c r="J125" s="25"/>
    </row>
    <row r="126" spans="2:10" ht="16.5" x14ac:dyDescent="0.2">
      <c r="B126" s="19">
        <v>124</v>
      </c>
      <c r="C126" s="19">
        <v>10</v>
      </c>
      <c r="D126" s="19">
        <v>7</v>
      </c>
      <c r="E126" s="19">
        <v>35</v>
      </c>
      <c r="F126" s="20">
        <v>5</v>
      </c>
      <c r="G126" s="19">
        <f>ROUND((E126/10)^0.5*20,0)*5</f>
        <v>185</v>
      </c>
      <c r="I126" s="25"/>
      <c r="J126" s="25"/>
    </row>
    <row r="127" spans="2:10" ht="16.5" x14ac:dyDescent="0.2">
      <c r="B127" s="19">
        <v>125</v>
      </c>
      <c r="C127" s="19">
        <v>10</v>
      </c>
      <c r="D127" s="19">
        <v>8</v>
      </c>
      <c r="E127" s="19">
        <v>40</v>
      </c>
      <c r="F127" s="20">
        <v>5</v>
      </c>
      <c r="G127" s="19">
        <v>187</v>
      </c>
      <c r="I127" s="25"/>
      <c r="J127" s="25"/>
    </row>
    <row r="128" spans="2:10" ht="16.5" x14ac:dyDescent="0.2">
      <c r="B128" s="19">
        <v>126</v>
      </c>
      <c r="C128" s="19">
        <v>10</v>
      </c>
      <c r="D128" s="19">
        <v>9</v>
      </c>
      <c r="E128" s="19">
        <v>40</v>
      </c>
      <c r="F128" s="20">
        <v>5</v>
      </c>
      <c r="G128" s="19">
        <v>188</v>
      </c>
      <c r="I128" s="25"/>
      <c r="J128" s="25"/>
    </row>
    <row r="129" spans="2:10" ht="16.5" x14ac:dyDescent="0.2">
      <c r="B129" s="19">
        <v>127</v>
      </c>
      <c r="C129" s="19">
        <v>10</v>
      </c>
      <c r="D129" s="19">
        <v>10</v>
      </c>
      <c r="E129" s="19">
        <v>40</v>
      </c>
      <c r="F129" s="20">
        <v>5</v>
      </c>
      <c r="G129" s="19">
        <v>190</v>
      </c>
      <c r="I129" s="25"/>
      <c r="J129" s="25"/>
    </row>
    <row r="130" spans="2:10" ht="16.5" x14ac:dyDescent="0.2">
      <c r="B130" s="19">
        <v>128</v>
      </c>
      <c r="C130" s="19">
        <v>10</v>
      </c>
      <c r="D130" s="19">
        <v>11</v>
      </c>
      <c r="E130" s="19">
        <v>40</v>
      </c>
      <c r="F130" s="20">
        <v>5</v>
      </c>
      <c r="G130" s="19">
        <v>192</v>
      </c>
      <c r="I130" s="25"/>
      <c r="J130" s="25"/>
    </row>
    <row r="131" spans="2:10" ht="16.5" x14ac:dyDescent="0.2">
      <c r="B131" s="19">
        <v>129</v>
      </c>
      <c r="C131" s="19">
        <v>10</v>
      </c>
      <c r="D131" s="19">
        <v>12</v>
      </c>
      <c r="E131" s="19">
        <v>40</v>
      </c>
      <c r="F131" s="20">
        <v>5</v>
      </c>
      <c r="G131" s="20">
        <v>194</v>
      </c>
      <c r="I131" s="25"/>
      <c r="J131" s="25"/>
    </row>
    <row r="132" spans="2:10" ht="16.5" x14ac:dyDescent="0.2">
      <c r="B132" s="19">
        <v>130</v>
      </c>
      <c r="C132" s="19">
        <v>10</v>
      </c>
      <c r="D132" s="19">
        <v>13</v>
      </c>
      <c r="E132" s="19">
        <v>40</v>
      </c>
      <c r="F132" s="20">
        <v>5</v>
      </c>
      <c r="G132" s="20">
        <v>196</v>
      </c>
      <c r="I132" s="25"/>
      <c r="J132" s="25"/>
    </row>
    <row r="133" spans="2:10" ht="16.5" x14ac:dyDescent="0.2">
      <c r="B133" s="19">
        <v>131</v>
      </c>
      <c r="C133" s="19">
        <v>10</v>
      </c>
      <c r="D133" s="19">
        <v>14</v>
      </c>
      <c r="E133" s="19">
        <v>40</v>
      </c>
      <c r="F133" s="20">
        <v>5</v>
      </c>
      <c r="G133" s="20">
        <v>198</v>
      </c>
      <c r="I133" s="25"/>
      <c r="J133" s="25"/>
    </row>
    <row r="134" spans="2:10" ht="16.5" x14ac:dyDescent="0.2">
      <c r="B134" s="19">
        <v>132</v>
      </c>
      <c r="C134" s="19">
        <v>10</v>
      </c>
      <c r="D134" s="19">
        <v>15</v>
      </c>
      <c r="E134" s="19">
        <v>40</v>
      </c>
      <c r="F134" s="20">
        <v>5</v>
      </c>
      <c r="G134" s="19">
        <f>ROUND((E134/10)^0.5*20,0)*5</f>
        <v>200</v>
      </c>
      <c r="I134" s="25"/>
      <c r="J134" s="25"/>
    </row>
    <row r="135" spans="2:10" ht="16.5" x14ac:dyDescent="0.2">
      <c r="B135" s="19">
        <v>133</v>
      </c>
      <c r="C135" s="19">
        <v>11</v>
      </c>
      <c r="D135" s="19">
        <v>1</v>
      </c>
      <c r="E135" s="19">
        <v>45</v>
      </c>
      <c r="F135" s="20">
        <v>5</v>
      </c>
      <c r="G135" s="19">
        <v>202</v>
      </c>
      <c r="I135" s="25"/>
      <c r="J135" s="25"/>
    </row>
    <row r="136" spans="2:10" ht="16.5" x14ac:dyDescent="0.2">
      <c r="B136" s="19">
        <v>134</v>
      </c>
      <c r="C136" s="19">
        <v>11</v>
      </c>
      <c r="D136" s="19">
        <v>2</v>
      </c>
      <c r="E136" s="19">
        <v>45</v>
      </c>
      <c r="F136" s="20">
        <v>5</v>
      </c>
      <c r="G136" s="19">
        <v>203</v>
      </c>
      <c r="I136" s="25"/>
      <c r="J136" s="25"/>
    </row>
    <row r="137" spans="2:10" ht="16.5" x14ac:dyDescent="0.2">
      <c r="B137" s="19">
        <v>135</v>
      </c>
      <c r="C137" s="19">
        <v>11</v>
      </c>
      <c r="D137" s="19">
        <v>3</v>
      </c>
      <c r="E137" s="19">
        <v>45</v>
      </c>
      <c r="F137" s="20">
        <v>5</v>
      </c>
      <c r="G137" s="19">
        <v>205</v>
      </c>
      <c r="I137" s="25"/>
      <c r="J137" s="25"/>
    </row>
    <row r="138" spans="2:10" ht="16.5" x14ac:dyDescent="0.2">
      <c r="B138" s="19">
        <v>136</v>
      </c>
      <c r="C138" s="19">
        <v>11</v>
      </c>
      <c r="D138" s="19">
        <v>4</v>
      </c>
      <c r="E138" s="19">
        <v>45</v>
      </c>
      <c r="F138" s="20">
        <v>5</v>
      </c>
      <c r="G138" s="19">
        <v>206</v>
      </c>
      <c r="I138" s="25"/>
      <c r="J138" s="25"/>
    </row>
    <row r="139" spans="2:10" ht="16.5" x14ac:dyDescent="0.2">
      <c r="B139" s="19">
        <v>137</v>
      </c>
      <c r="C139" s="19">
        <v>11</v>
      </c>
      <c r="D139" s="19">
        <v>5</v>
      </c>
      <c r="E139" s="19">
        <v>45</v>
      </c>
      <c r="F139" s="20">
        <v>5</v>
      </c>
      <c r="G139" s="20">
        <v>207</v>
      </c>
      <c r="I139" s="25"/>
      <c r="J139" s="25"/>
    </row>
    <row r="140" spans="2:10" ht="16.5" x14ac:dyDescent="0.2">
      <c r="B140" s="19">
        <v>138</v>
      </c>
      <c r="C140" s="19">
        <v>11</v>
      </c>
      <c r="D140" s="19">
        <v>6</v>
      </c>
      <c r="E140" s="19">
        <v>45</v>
      </c>
      <c r="F140" s="20">
        <v>5</v>
      </c>
      <c r="G140" s="20">
        <v>208</v>
      </c>
      <c r="I140" s="25"/>
      <c r="J140" s="25"/>
    </row>
    <row r="141" spans="2:10" ht="16.5" x14ac:dyDescent="0.2">
      <c r="B141" s="19">
        <v>139</v>
      </c>
      <c r="C141" s="19">
        <v>11</v>
      </c>
      <c r="D141" s="19">
        <v>7</v>
      </c>
      <c r="E141" s="19">
        <v>45</v>
      </c>
      <c r="F141" s="20">
        <v>5</v>
      </c>
      <c r="G141" s="19">
        <f>ROUND((E141/10)^0.5*20,0)*5</f>
        <v>210</v>
      </c>
      <c r="I141" s="25"/>
      <c r="J141" s="25"/>
    </row>
    <row r="142" spans="2:10" ht="16.5" x14ac:dyDescent="0.2">
      <c r="B142" s="19">
        <v>140</v>
      </c>
      <c r="C142" s="19">
        <v>11</v>
      </c>
      <c r="D142" s="19">
        <v>8</v>
      </c>
      <c r="E142" s="19">
        <v>50</v>
      </c>
      <c r="F142" s="20">
        <v>5</v>
      </c>
      <c r="G142" s="19">
        <v>212</v>
      </c>
      <c r="I142" s="25"/>
      <c r="J142" s="25"/>
    </row>
    <row r="143" spans="2:10" ht="16.5" x14ac:dyDescent="0.2">
      <c r="B143" s="19">
        <v>141</v>
      </c>
      <c r="C143" s="19">
        <v>11</v>
      </c>
      <c r="D143" s="19">
        <v>9</v>
      </c>
      <c r="E143" s="19">
        <v>50</v>
      </c>
      <c r="F143" s="20">
        <v>5</v>
      </c>
      <c r="G143" s="19">
        <v>214</v>
      </c>
      <c r="I143" s="25"/>
      <c r="J143" s="25"/>
    </row>
    <row r="144" spans="2:10" ht="16.5" x14ac:dyDescent="0.2">
      <c r="B144" s="19">
        <v>142</v>
      </c>
      <c r="C144" s="19">
        <v>11</v>
      </c>
      <c r="D144" s="19">
        <v>10</v>
      </c>
      <c r="E144" s="19">
        <v>50</v>
      </c>
      <c r="F144" s="20">
        <v>5</v>
      </c>
      <c r="G144" s="20">
        <v>216</v>
      </c>
      <c r="I144" s="25"/>
      <c r="J144" s="25"/>
    </row>
    <row r="145" spans="2:10" ht="16.5" x14ac:dyDescent="0.2">
      <c r="B145" s="19">
        <v>143</v>
      </c>
      <c r="C145" s="19">
        <v>11</v>
      </c>
      <c r="D145" s="19">
        <v>11</v>
      </c>
      <c r="E145" s="19">
        <v>50</v>
      </c>
      <c r="F145" s="20">
        <v>5</v>
      </c>
      <c r="G145" s="20">
        <v>218</v>
      </c>
      <c r="I145" s="25"/>
      <c r="J145" s="25"/>
    </row>
    <row r="146" spans="2:10" ht="16.5" x14ac:dyDescent="0.2">
      <c r="B146" s="19">
        <v>144</v>
      </c>
      <c r="C146" s="19">
        <v>11</v>
      </c>
      <c r="D146" s="19">
        <v>12</v>
      </c>
      <c r="E146" s="19">
        <v>50</v>
      </c>
      <c r="F146" s="20">
        <v>5</v>
      </c>
      <c r="G146" s="20">
        <v>220</v>
      </c>
      <c r="I146" s="25"/>
      <c r="J146" s="25"/>
    </row>
    <row r="147" spans="2:10" ht="16.5" x14ac:dyDescent="0.2">
      <c r="B147" s="19">
        <v>145</v>
      </c>
      <c r="C147" s="19">
        <v>11</v>
      </c>
      <c r="D147" s="19">
        <v>13</v>
      </c>
      <c r="E147" s="19">
        <v>50</v>
      </c>
      <c r="F147" s="20">
        <v>5</v>
      </c>
      <c r="G147" s="20">
        <v>222</v>
      </c>
      <c r="I147" s="25"/>
      <c r="J147" s="25"/>
    </row>
    <row r="148" spans="2:10" ht="16.5" x14ac:dyDescent="0.2">
      <c r="B148" s="19">
        <v>146</v>
      </c>
      <c r="C148" s="19">
        <v>11</v>
      </c>
      <c r="D148" s="19">
        <v>14</v>
      </c>
      <c r="E148" s="19">
        <v>50</v>
      </c>
      <c r="F148" s="20">
        <v>5</v>
      </c>
      <c r="G148" s="20">
        <v>224</v>
      </c>
      <c r="I148" s="25"/>
      <c r="J148" s="25"/>
    </row>
    <row r="149" spans="2:10" ht="16.5" x14ac:dyDescent="0.2">
      <c r="B149" s="19">
        <v>147</v>
      </c>
      <c r="C149" s="19">
        <v>11</v>
      </c>
      <c r="D149" s="19">
        <v>15</v>
      </c>
      <c r="E149" s="19">
        <v>50</v>
      </c>
      <c r="F149" s="20">
        <v>5</v>
      </c>
      <c r="G149" s="19">
        <f>ROUND((E149/10)^0.5*20,0)*5</f>
        <v>225</v>
      </c>
      <c r="I149" s="25"/>
      <c r="J149" s="25"/>
    </row>
    <row r="150" spans="2:10" ht="16.5" x14ac:dyDescent="0.2">
      <c r="B150" s="19">
        <v>148</v>
      </c>
      <c r="C150" s="19">
        <v>12</v>
      </c>
      <c r="D150" s="19">
        <v>1</v>
      </c>
      <c r="E150" s="19">
        <v>55</v>
      </c>
      <c r="F150" s="20">
        <v>5</v>
      </c>
      <c r="G150" s="19">
        <v>227</v>
      </c>
      <c r="I150" s="25"/>
      <c r="J150" s="25"/>
    </row>
    <row r="151" spans="2:10" ht="16.5" x14ac:dyDescent="0.2">
      <c r="B151" s="19">
        <v>149</v>
      </c>
      <c r="C151" s="19">
        <v>12</v>
      </c>
      <c r="D151" s="19">
        <v>2</v>
      </c>
      <c r="E151" s="19">
        <v>55</v>
      </c>
      <c r="F151" s="20">
        <v>5</v>
      </c>
      <c r="G151" s="19">
        <v>229</v>
      </c>
      <c r="I151" s="25"/>
      <c r="J151" s="25"/>
    </row>
    <row r="152" spans="2:10" ht="16.5" x14ac:dyDescent="0.2">
      <c r="B152" s="19">
        <v>150</v>
      </c>
      <c r="C152" s="19">
        <v>12</v>
      </c>
      <c r="D152" s="19">
        <v>3</v>
      </c>
      <c r="E152" s="19">
        <v>55</v>
      </c>
      <c r="F152" s="20">
        <v>5</v>
      </c>
      <c r="G152" s="19">
        <v>230</v>
      </c>
      <c r="I152" s="25"/>
      <c r="J152" s="25"/>
    </row>
    <row r="153" spans="2:10" ht="16.5" x14ac:dyDescent="0.2">
      <c r="B153" s="19">
        <v>151</v>
      </c>
      <c r="C153" s="19">
        <v>12</v>
      </c>
      <c r="D153" s="19">
        <v>4</v>
      </c>
      <c r="E153" s="19">
        <v>55</v>
      </c>
      <c r="F153" s="20">
        <v>5</v>
      </c>
      <c r="G153" s="19">
        <v>231</v>
      </c>
      <c r="I153" s="25"/>
      <c r="J153" s="25"/>
    </row>
    <row r="154" spans="2:10" ht="16.5" x14ac:dyDescent="0.2">
      <c r="B154" s="19">
        <v>152</v>
      </c>
      <c r="C154" s="19">
        <v>12</v>
      </c>
      <c r="D154" s="19">
        <v>5</v>
      </c>
      <c r="E154" s="19">
        <v>55</v>
      </c>
      <c r="F154" s="20">
        <v>5</v>
      </c>
      <c r="G154" s="20">
        <v>232</v>
      </c>
      <c r="I154" s="25"/>
      <c r="J154" s="25"/>
    </row>
    <row r="155" spans="2:10" ht="16.5" x14ac:dyDescent="0.2">
      <c r="B155" s="19">
        <v>153</v>
      </c>
      <c r="C155" s="19">
        <v>12</v>
      </c>
      <c r="D155" s="19">
        <v>6</v>
      </c>
      <c r="E155" s="19">
        <v>55</v>
      </c>
      <c r="F155" s="20">
        <v>5</v>
      </c>
      <c r="G155" s="20">
        <v>233</v>
      </c>
      <c r="I155" s="25"/>
      <c r="J155" s="25"/>
    </row>
    <row r="156" spans="2:10" ht="16.5" x14ac:dyDescent="0.2">
      <c r="B156" s="19">
        <v>154</v>
      </c>
      <c r="C156" s="19">
        <v>12</v>
      </c>
      <c r="D156" s="19">
        <v>7</v>
      </c>
      <c r="E156" s="19">
        <v>55</v>
      </c>
      <c r="F156" s="20">
        <v>5</v>
      </c>
      <c r="G156" s="19">
        <f>ROUND((E156/10)^0.5*20,0)*5</f>
        <v>235</v>
      </c>
      <c r="I156" s="25"/>
      <c r="J156" s="25"/>
    </row>
    <row r="157" spans="2:10" ht="16.5" x14ac:dyDescent="0.2">
      <c r="B157" s="19">
        <v>155</v>
      </c>
      <c r="C157" s="19">
        <v>12</v>
      </c>
      <c r="D157" s="19">
        <v>8</v>
      </c>
      <c r="E157" s="19">
        <v>60</v>
      </c>
      <c r="F157" s="20">
        <v>5</v>
      </c>
      <c r="G157" s="19">
        <v>236</v>
      </c>
      <c r="I157" s="25"/>
      <c r="J157" s="25"/>
    </row>
    <row r="158" spans="2:10" ht="16.5" x14ac:dyDescent="0.2">
      <c r="B158" s="19">
        <v>156</v>
      </c>
      <c r="C158" s="19">
        <v>12</v>
      </c>
      <c r="D158" s="19">
        <v>9</v>
      </c>
      <c r="E158" s="19">
        <v>60</v>
      </c>
      <c r="F158" s="20">
        <v>5</v>
      </c>
      <c r="G158" s="19">
        <v>237</v>
      </c>
      <c r="I158" s="25"/>
      <c r="J158" s="25"/>
    </row>
    <row r="159" spans="2:10" ht="16.5" x14ac:dyDescent="0.2">
      <c r="B159" s="19">
        <v>157</v>
      </c>
      <c r="C159" s="19">
        <v>12</v>
      </c>
      <c r="D159" s="19">
        <v>10</v>
      </c>
      <c r="E159" s="19">
        <v>60</v>
      </c>
      <c r="F159" s="20">
        <v>5</v>
      </c>
      <c r="G159" s="20">
        <v>238</v>
      </c>
      <c r="I159" s="25"/>
      <c r="J159" s="25"/>
    </row>
    <row r="160" spans="2:10" ht="16.5" x14ac:dyDescent="0.2">
      <c r="B160" s="19">
        <v>158</v>
      </c>
      <c r="C160" s="19">
        <v>12</v>
      </c>
      <c r="D160" s="19">
        <v>11</v>
      </c>
      <c r="E160" s="19">
        <v>60</v>
      </c>
      <c r="F160" s="20">
        <v>5</v>
      </c>
      <c r="G160" s="19">
        <v>240</v>
      </c>
      <c r="I160" s="25"/>
      <c r="J160" s="25"/>
    </row>
    <row r="161" spans="2:10" ht="16.5" x14ac:dyDescent="0.2">
      <c r="B161" s="19">
        <v>159</v>
      </c>
      <c r="C161" s="19">
        <v>12</v>
      </c>
      <c r="D161" s="19">
        <v>12</v>
      </c>
      <c r="E161" s="19">
        <v>60</v>
      </c>
      <c r="F161" s="20">
        <v>5</v>
      </c>
      <c r="G161" s="19">
        <v>241</v>
      </c>
      <c r="I161" s="25"/>
      <c r="J161" s="25"/>
    </row>
    <row r="162" spans="2:10" ht="16.5" x14ac:dyDescent="0.2">
      <c r="B162" s="19">
        <v>160</v>
      </c>
      <c r="C162" s="19">
        <v>12</v>
      </c>
      <c r="D162" s="19">
        <v>13</v>
      </c>
      <c r="E162" s="19">
        <v>60</v>
      </c>
      <c r="F162" s="20">
        <v>5</v>
      </c>
      <c r="G162" s="19">
        <v>242</v>
      </c>
      <c r="I162" s="25"/>
      <c r="J162" s="25"/>
    </row>
    <row r="163" spans="2:10" ht="16.5" x14ac:dyDescent="0.2">
      <c r="B163" s="19">
        <v>161</v>
      </c>
      <c r="C163" s="19">
        <v>12</v>
      </c>
      <c r="D163" s="19">
        <v>14</v>
      </c>
      <c r="E163" s="19">
        <v>60</v>
      </c>
      <c r="F163" s="20">
        <v>5</v>
      </c>
      <c r="G163" s="19">
        <v>243</v>
      </c>
      <c r="I163" s="25"/>
      <c r="J163" s="25"/>
    </row>
    <row r="164" spans="2:10" ht="16.5" x14ac:dyDescent="0.2">
      <c r="B164" s="19">
        <v>162</v>
      </c>
      <c r="C164" s="19">
        <v>12</v>
      </c>
      <c r="D164" s="19">
        <v>15</v>
      </c>
      <c r="E164" s="19">
        <v>60</v>
      </c>
      <c r="F164" s="20">
        <v>5</v>
      </c>
      <c r="G164" s="19">
        <f>ROUND((E164/10)^0.5*20,0)*5</f>
        <v>245</v>
      </c>
      <c r="I164" s="25"/>
      <c r="J164" s="25"/>
    </row>
    <row r="165" spans="2:10" ht="16.5" x14ac:dyDescent="0.2">
      <c r="B165" s="19">
        <v>163</v>
      </c>
      <c r="C165" s="19">
        <v>13</v>
      </c>
      <c r="D165" s="19">
        <v>1</v>
      </c>
      <c r="E165" s="19">
        <v>65</v>
      </c>
      <c r="F165" s="20">
        <v>5</v>
      </c>
      <c r="G165" s="19">
        <v>246</v>
      </c>
      <c r="I165" s="25"/>
      <c r="J165" s="25"/>
    </row>
    <row r="166" spans="2:10" ht="16.5" x14ac:dyDescent="0.2">
      <c r="B166" s="19">
        <v>164</v>
      </c>
      <c r="C166" s="19">
        <v>13</v>
      </c>
      <c r="D166" s="19">
        <v>2</v>
      </c>
      <c r="E166" s="19">
        <v>65</v>
      </c>
      <c r="F166" s="20">
        <v>5</v>
      </c>
      <c r="G166" s="19">
        <v>248</v>
      </c>
      <c r="I166" s="25"/>
      <c r="J166" s="25"/>
    </row>
    <row r="167" spans="2:10" ht="16.5" x14ac:dyDescent="0.2">
      <c r="B167" s="19">
        <v>165</v>
      </c>
      <c r="C167" s="19">
        <v>13</v>
      </c>
      <c r="D167" s="19">
        <v>3</v>
      </c>
      <c r="E167" s="19">
        <v>65</v>
      </c>
      <c r="F167" s="20">
        <v>5</v>
      </c>
      <c r="G167" s="20">
        <v>250</v>
      </c>
      <c r="I167" s="25"/>
      <c r="J167" s="25"/>
    </row>
    <row r="168" spans="2:10" ht="16.5" x14ac:dyDescent="0.2">
      <c r="B168" s="19">
        <v>166</v>
      </c>
      <c r="C168" s="19">
        <v>13</v>
      </c>
      <c r="D168" s="19">
        <v>4</v>
      </c>
      <c r="E168" s="19">
        <v>65</v>
      </c>
      <c r="F168" s="20">
        <v>5</v>
      </c>
      <c r="G168" s="19">
        <v>251</v>
      </c>
      <c r="I168" s="25"/>
      <c r="J168" s="25"/>
    </row>
    <row r="169" spans="2:10" ht="16.5" x14ac:dyDescent="0.2">
      <c r="B169" s="19">
        <v>167</v>
      </c>
      <c r="C169" s="19">
        <v>13</v>
      </c>
      <c r="D169" s="19">
        <v>5</v>
      </c>
      <c r="E169" s="19">
        <v>65</v>
      </c>
      <c r="F169" s="20">
        <v>5</v>
      </c>
      <c r="G169" s="20">
        <v>252</v>
      </c>
      <c r="I169" s="25"/>
      <c r="J169" s="25"/>
    </row>
    <row r="170" spans="2:10" ht="16.5" x14ac:dyDescent="0.2">
      <c r="B170" s="19">
        <v>168</v>
      </c>
      <c r="C170" s="19">
        <v>13</v>
      </c>
      <c r="D170" s="19">
        <v>6</v>
      </c>
      <c r="E170" s="19">
        <v>65</v>
      </c>
      <c r="F170" s="20">
        <v>5</v>
      </c>
      <c r="G170" s="20">
        <v>253</v>
      </c>
      <c r="I170" s="25"/>
      <c r="J170" s="25"/>
    </row>
    <row r="171" spans="2:10" ht="16.5" x14ac:dyDescent="0.2">
      <c r="B171" s="19">
        <v>169</v>
      </c>
      <c r="C171" s="19">
        <v>13</v>
      </c>
      <c r="D171" s="19">
        <v>7</v>
      </c>
      <c r="E171" s="19">
        <v>65</v>
      </c>
      <c r="F171" s="20">
        <v>5</v>
      </c>
      <c r="G171" s="19">
        <f>ROUND((E171/10)^0.5*20,0)*5</f>
        <v>255</v>
      </c>
      <c r="I171" s="25"/>
      <c r="J171" s="25"/>
    </row>
    <row r="172" spans="2:10" ht="16.5" x14ac:dyDescent="0.2">
      <c r="B172" s="19">
        <v>170</v>
      </c>
      <c r="C172" s="19">
        <v>13</v>
      </c>
      <c r="D172" s="19">
        <v>8</v>
      </c>
      <c r="E172" s="19">
        <v>70</v>
      </c>
      <c r="F172" s="20">
        <v>5</v>
      </c>
      <c r="G172" s="19">
        <v>256</v>
      </c>
      <c r="I172" s="25"/>
      <c r="J172" s="25"/>
    </row>
    <row r="173" spans="2:10" ht="16.5" x14ac:dyDescent="0.2">
      <c r="B173" s="19">
        <v>171</v>
      </c>
      <c r="C173" s="19">
        <v>13</v>
      </c>
      <c r="D173" s="19">
        <v>9</v>
      </c>
      <c r="E173" s="19">
        <v>70</v>
      </c>
      <c r="F173" s="20">
        <v>5</v>
      </c>
      <c r="G173" s="19">
        <v>257</v>
      </c>
      <c r="I173" s="25"/>
      <c r="J173" s="25"/>
    </row>
    <row r="174" spans="2:10" ht="16.5" x14ac:dyDescent="0.2">
      <c r="B174" s="19">
        <v>172</v>
      </c>
      <c r="C174" s="19">
        <v>13</v>
      </c>
      <c r="D174" s="19">
        <v>10</v>
      </c>
      <c r="E174" s="19">
        <v>70</v>
      </c>
      <c r="F174" s="20">
        <v>5</v>
      </c>
      <c r="G174" s="20">
        <v>258</v>
      </c>
      <c r="I174" s="25"/>
      <c r="J174" s="25"/>
    </row>
    <row r="175" spans="2:10" ht="16.5" x14ac:dyDescent="0.2">
      <c r="B175" s="19">
        <v>173</v>
      </c>
      <c r="C175" s="19">
        <v>13</v>
      </c>
      <c r="D175" s="19">
        <v>11</v>
      </c>
      <c r="E175" s="19">
        <v>70</v>
      </c>
      <c r="F175" s="20">
        <v>5</v>
      </c>
      <c r="G175" s="19">
        <v>260</v>
      </c>
      <c r="I175" s="25"/>
      <c r="J175" s="25"/>
    </row>
    <row r="176" spans="2:10" ht="16.5" x14ac:dyDescent="0.2">
      <c r="B176" s="19">
        <v>174</v>
      </c>
      <c r="C176" s="19">
        <v>13</v>
      </c>
      <c r="D176" s="19">
        <v>12</v>
      </c>
      <c r="E176" s="19">
        <v>70</v>
      </c>
      <c r="F176" s="20">
        <v>5</v>
      </c>
      <c r="G176" s="19">
        <v>261</v>
      </c>
      <c r="I176" s="25"/>
      <c r="J176" s="25"/>
    </row>
    <row r="177" spans="2:10" ht="16.5" x14ac:dyDescent="0.2">
      <c r="B177" s="19">
        <v>175</v>
      </c>
      <c r="C177" s="19">
        <v>13</v>
      </c>
      <c r="D177" s="19">
        <v>13</v>
      </c>
      <c r="E177" s="19">
        <v>70</v>
      </c>
      <c r="F177" s="20">
        <v>5</v>
      </c>
      <c r="G177" s="20">
        <v>262</v>
      </c>
      <c r="I177" s="25"/>
      <c r="J177" s="25"/>
    </row>
    <row r="178" spans="2:10" ht="16.5" x14ac:dyDescent="0.2">
      <c r="B178" s="19">
        <v>176</v>
      </c>
      <c r="C178" s="19">
        <v>13</v>
      </c>
      <c r="D178" s="19">
        <v>14</v>
      </c>
      <c r="E178" s="19">
        <v>70</v>
      </c>
      <c r="F178" s="20">
        <v>5</v>
      </c>
      <c r="G178" s="20">
        <v>263</v>
      </c>
      <c r="I178" s="25"/>
      <c r="J178" s="25"/>
    </row>
    <row r="179" spans="2:10" ht="16.5" x14ac:dyDescent="0.2">
      <c r="B179" s="19">
        <v>177</v>
      </c>
      <c r="C179" s="19">
        <v>13</v>
      </c>
      <c r="D179" s="19">
        <v>15</v>
      </c>
      <c r="E179" s="19">
        <v>70</v>
      </c>
      <c r="F179" s="20">
        <v>5</v>
      </c>
      <c r="G179" s="19">
        <f>ROUND((E179/10)^0.5*20,0)*5</f>
        <v>265</v>
      </c>
      <c r="I179" s="25"/>
      <c r="J179" s="25"/>
    </row>
    <row r="180" spans="2:10" ht="16.5" x14ac:dyDescent="0.2">
      <c r="B180" s="19">
        <v>178</v>
      </c>
      <c r="C180" s="19">
        <v>14</v>
      </c>
      <c r="D180" s="19">
        <v>1</v>
      </c>
      <c r="E180" s="19">
        <v>75</v>
      </c>
      <c r="F180" s="20">
        <v>5</v>
      </c>
      <c r="G180" s="19">
        <v>266</v>
      </c>
      <c r="I180" s="25"/>
      <c r="J180" s="25"/>
    </row>
    <row r="181" spans="2:10" ht="16.5" x14ac:dyDescent="0.2">
      <c r="B181" s="19">
        <v>179</v>
      </c>
      <c r="C181" s="19">
        <v>14</v>
      </c>
      <c r="D181" s="19">
        <v>2</v>
      </c>
      <c r="E181" s="19">
        <v>75</v>
      </c>
      <c r="F181" s="20">
        <v>5</v>
      </c>
      <c r="G181" s="19">
        <v>268</v>
      </c>
      <c r="I181" s="25"/>
      <c r="J181" s="25"/>
    </row>
    <row r="182" spans="2:10" ht="16.5" x14ac:dyDescent="0.2">
      <c r="B182" s="19">
        <v>180</v>
      </c>
      <c r="C182" s="19">
        <v>14</v>
      </c>
      <c r="D182" s="19">
        <v>3</v>
      </c>
      <c r="E182" s="19">
        <v>75</v>
      </c>
      <c r="F182" s="20">
        <v>5</v>
      </c>
      <c r="G182" s="19">
        <v>270</v>
      </c>
      <c r="I182" s="25"/>
      <c r="J182" s="25"/>
    </row>
    <row r="183" spans="2:10" ht="16.5" x14ac:dyDescent="0.2">
      <c r="B183" s="19">
        <v>181</v>
      </c>
      <c r="C183" s="19">
        <v>14</v>
      </c>
      <c r="D183" s="19">
        <v>4</v>
      </c>
      <c r="E183" s="19">
        <v>75</v>
      </c>
      <c r="F183" s="20">
        <v>5</v>
      </c>
      <c r="G183" s="19">
        <v>271</v>
      </c>
      <c r="I183" s="25"/>
      <c r="J183" s="25"/>
    </row>
    <row r="184" spans="2:10" ht="16.5" x14ac:dyDescent="0.2">
      <c r="B184" s="19">
        <v>182</v>
      </c>
      <c r="C184" s="19">
        <v>14</v>
      </c>
      <c r="D184" s="19">
        <v>5</v>
      </c>
      <c r="E184" s="19">
        <v>75</v>
      </c>
      <c r="F184" s="20">
        <v>5</v>
      </c>
      <c r="G184" s="19">
        <v>272</v>
      </c>
      <c r="I184" s="25"/>
      <c r="J184" s="25"/>
    </row>
    <row r="185" spans="2:10" ht="16.5" x14ac:dyDescent="0.2">
      <c r="B185" s="19">
        <v>183</v>
      </c>
      <c r="C185" s="19">
        <v>14</v>
      </c>
      <c r="D185" s="19">
        <v>6</v>
      </c>
      <c r="E185" s="19">
        <v>75</v>
      </c>
      <c r="F185" s="20">
        <v>5</v>
      </c>
      <c r="G185" s="19">
        <v>273</v>
      </c>
      <c r="I185" s="25"/>
      <c r="J185" s="25"/>
    </row>
    <row r="186" spans="2:10" ht="16.5" x14ac:dyDescent="0.2">
      <c r="B186" s="19">
        <v>184</v>
      </c>
      <c r="C186" s="19">
        <v>14</v>
      </c>
      <c r="D186" s="19">
        <v>7</v>
      </c>
      <c r="E186" s="19">
        <v>75</v>
      </c>
      <c r="F186" s="20">
        <v>5</v>
      </c>
      <c r="G186" s="19">
        <f>ROUND((E186/10)^0.5*20,0)*5</f>
        <v>275</v>
      </c>
      <c r="I186" s="25"/>
      <c r="J186" s="25"/>
    </row>
    <row r="187" spans="2:10" ht="16.5" x14ac:dyDescent="0.2">
      <c r="B187" s="19">
        <v>185</v>
      </c>
      <c r="C187" s="19">
        <v>14</v>
      </c>
      <c r="D187" s="19">
        <v>8</v>
      </c>
      <c r="E187" s="19">
        <v>80</v>
      </c>
      <c r="F187" s="20">
        <v>5</v>
      </c>
      <c r="G187" s="19">
        <v>276</v>
      </c>
      <c r="I187" s="25"/>
      <c r="J187" s="25"/>
    </row>
    <row r="188" spans="2:10" ht="16.5" x14ac:dyDescent="0.2">
      <c r="B188" s="19">
        <v>186</v>
      </c>
      <c r="C188" s="19">
        <v>14</v>
      </c>
      <c r="D188" s="19">
        <v>9</v>
      </c>
      <c r="E188" s="19">
        <v>80</v>
      </c>
      <c r="F188" s="20">
        <v>5</v>
      </c>
      <c r="G188" s="19">
        <v>277</v>
      </c>
      <c r="I188" s="25"/>
      <c r="J188" s="25"/>
    </row>
    <row r="189" spans="2:10" ht="16.5" x14ac:dyDescent="0.2">
      <c r="B189" s="19">
        <v>187</v>
      </c>
      <c r="C189" s="19">
        <v>14</v>
      </c>
      <c r="D189" s="19">
        <v>10</v>
      </c>
      <c r="E189" s="19">
        <v>80</v>
      </c>
      <c r="F189" s="20">
        <v>5</v>
      </c>
      <c r="G189" s="19">
        <v>278</v>
      </c>
      <c r="I189" s="25"/>
      <c r="J189" s="25"/>
    </row>
    <row r="190" spans="2:10" ht="16.5" x14ac:dyDescent="0.2">
      <c r="B190" s="19">
        <v>188</v>
      </c>
      <c r="C190" s="19">
        <v>14</v>
      </c>
      <c r="D190" s="19">
        <v>11</v>
      </c>
      <c r="E190" s="19">
        <v>80</v>
      </c>
      <c r="F190" s="20">
        <v>5</v>
      </c>
      <c r="G190" s="19">
        <v>280</v>
      </c>
      <c r="I190" s="25"/>
      <c r="J190" s="25"/>
    </row>
    <row r="191" spans="2:10" ht="16.5" x14ac:dyDescent="0.2">
      <c r="B191" s="19">
        <v>189</v>
      </c>
      <c r="C191" s="19">
        <v>14</v>
      </c>
      <c r="D191" s="19">
        <v>12</v>
      </c>
      <c r="E191" s="19">
        <v>80</v>
      </c>
      <c r="F191" s="20">
        <v>5</v>
      </c>
      <c r="G191" s="19">
        <v>281</v>
      </c>
      <c r="I191" s="25"/>
      <c r="J191" s="25"/>
    </row>
    <row r="192" spans="2:10" ht="16.5" x14ac:dyDescent="0.2">
      <c r="B192" s="19">
        <v>190</v>
      </c>
      <c r="C192" s="19">
        <v>14</v>
      </c>
      <c r="D192" s="19">
        <v>13</v>
      </c>
      <c r="E192" s="19">
        <v>80</v>
      </c>
      <c r="F192" s="20">
        <v>5</v>
      </c>
      <c r="G192" s="19">
        <v>282</v>
      </c>
      <c r="I192" s="25"/>
      <c r="J192" s="25"/>
    </row>
    <row r="193" spans="2:10" ht="16.5" x14ac:dyDescent="0.2">
      <c r="B193" s="19">
        <v>191</v>
      </c>
      <c r="C193" s="19">
        <v>14</v>
      </c>
      <c r="D193" s="19">
        <v>14</v>
      </c>
      <c r="E193" s="19">
        <v>80</v>
      </c>
      <c r="F193" s="20">
        <v>5</v>
      </c>
      <c r="G193" s="19">
        <v>283</v>
      </c>
      <c r="I193" s="25"/>
      <c r="J193" s="25"/>
    </row>
    <row r="194" spans="2:10" ht="16.5" x14ac:dyDescent="0.2">
      <c r="B194" s="19">
        <v>192</v>
      </c>
      <c r="C194" s="19">
        <v>14</v>
      </c>
      <c r="D194" s="19">
        <v>15</v>
      </c>
      <c r="E194" s="19">
        <v>80</v>
      </c>
      <c r="F194" s="20">
        <v>5</v>
      </c>
      <c r="G194" s="19">
        <f>ROUND((E194/10)^0.5*20,0)*5</f>
        <v>285</v>
      </c>
      <c r="I194" s="25"/>
      <c r="J194" s="25"/>
    </row>
    <row r="195" spans="2:10" ht="16.5" x14ac:dyDescent="0.2">
      <c r="B195" s="19">
        <v>193</v>
      </c>
      <c r="C195" s="19">
        <v>15</v>
      </c>
      <c r="D195" s="19">
        <v>1</v>
      </c>
      <c r="E195" s="19">
        <v>85</v>
      </c>
      <c r="F195" s="20">
        <v>5</v>
      </c>
      <c r="G195" s="19">
        <v>286</v>
      </c>
      <c r="I195" s="25"/>
      <c r="J195" s="25"/>
    </row>
    <row r="196" spans="2:10" ht="16.5" x14ac:dyDescent="0.2">
      <c r="B196" s="19">
        <v>194</v>
      </c>
      <c r="C196" s="19">
        <v>15</v>
      </c>
      <c r="D196" s="19">
        <v>2</v>
      </c>
      <c r="E196" s="19">
        <v>85</v>
      </c>
      <c r="F196" s="20">
        <v>5</v>
      </c>
      <c r="G196" s="19">
        <v>287</v>
      </c>
      <c r="I196" s="25"/>
      <c r="J196" s="25"/>
    </row>
    <row r="197" spans="2:10" ht="16.5" x14ac:dyDescent="0.2">
      <c r="B197" s="19">
        <v>195</v>
      </c>
      <c r="C197" s="19">
        <v>15</v>
      </c>
      <c r="D197" s="19">
        <v>3</v>
      </c>
      <c r="E197" s="19">
        <v>85</v>
      </c>
      <c r="F197" s="20">
        <v>5</v>
      </c>
      <c r="G197" s="20">
        <v>288</v>
      </c>
      <c r="I197" s="25"/>
      <c r="J197" s="25"/>
    </row>
    <row r="198" spans="2:10" ht="16.5" x14ac:dyDescent="0.2">
      <c r="B198" s="19">
        <v>196</v>
      </c>
      <c r="C198" s="19">
        <v>15</v>
      </c>
      <c r="D198" s="19">
        <v>4</v>
      </c>
      <c r="E198" s="19">
        <v>85</v>
      </c>
      <c r="F198" s="20">
        <v>5</v>
      </c>
      <c r="G198" s="20">
        <v>289</v>
      </c>
      <c r="I198" s="25"/>
      <c r="J198" s="25"/>
    </row>
    <row r="199" spans="2:10" ht="16.5" x14ac:dyDescent="0.2">
      <c r="B199" s="19">
        <v>197</v>
      </c>
      <c r="C199" s="19">
        <v>15</v>
      </c>
      <c r="D199" s="19">
        <v>5</v>
      </c>
      <c r="E199" s="19">
        <v>85</v>
      </c>
      <c r="F199" s="20">
        <v>5</v>
      </c>
      <c r="G199" s="20">
        <v>290</v>
      </c>
      <c r="I199" s="25"/>
      <c r="J199" s="25"/>
    </row>
    <row r="200" spans="2:10" ht="16.5" x14ac:dyDescent="0.2">
      <c r="B200" s="19">
        <v>198</v>
      </c>
      <c r="C200" s="19">
        <v>15</v>
      </c>
      <c r="D200" s="19">
        <v>6</v>
      </c>
      <c r="E200" s="19">
        <v>85</v>
      </c>
      <c r="F200" s="20">
        <v>5</v>
      </c>
      <c r="G200" s="20">
        <v>291</v>
      </c>
      <c r="I200" s="25"/>
      <c r="J200" s="25"/>
    </row>
    <row r="201" spans="2:10" ht="16.5" x14ac:dyDescent="0.2">
      <c r="B201" s="19">
        <v>199</v>
      </c>
      <c r="C201" s="19">
        <v>15</v>
      </c>
      <c r="D201" s="19">
        <v>7</v>
      </c>
      <c r="E201" s="19">
        <v>85</v>
      </c>
      <c r="F201" s="20">
        <v>5</v>
      </c>
      <c r="G201" s="20">
        <v>292</v>
      </c>
      <c r="I201" s="25"/>
      <c r="J201" s="25"/>
    </row>
    <row r="202" spans="2:10" ht="16.5" x14ac:dyDescent="0.2">
      <c r="B202" s="19">
        <v>200</v>
      </c>
      <c r="C202" s="19">
        <v>15</v>
      </c>
      <c r="D202" s="19">
        <v>8</v>
      </c>
      <c r="E202" s="19">
        <v>90</v>
      </c>
      <c r="F202" s="20">
        <v>5</v>
      </c>
      <c r="G202" s="20">
        <v>293</v>
      </c>
      <c r="I202" s="25"/>
      <c r="J202" s="25"/>
    </row>
    <row r="203" spans="2:10" ht="16.5" x14ac:dyDescent="0.2">
      <c r="B203" s="19">
        <v>201</v>
      </c>
      <c r="C203" s="19">
        <v>15</v>
      </c>
      <c r="D203" s="19">
        <v>9</v>
      </c>
      <c r="E203" s="19">
        <v>90</v>
      </c>
      <c r="F203" s="20">
        <v>5</v>
      </c>
      <c r="G203" s="20">
        <v>294</v>
      </c>
      <c r="I203" s="25"/>
      <c r="J203" s="25"/>
    </row>
    <row r="204" spans="2:10" ht="16.5" x14ac:dyDescent="0.2">
      <c r="B204" s="19">
        <v>202</v>
      </c>
      <c r="C204" s="19">
        <v>15</v>
      </c>
      <c r="D204" s="19">
        <v>10</v>
      </c>
      <c r="E204" s="19">
        <v>90</v>
      </c>
      <c r="F204" s="20">
        <v>5</v>
      </c>
      <c r="G204" s="20">
        <v>295</v>
      </c>
      <c r="I204" s="25"/>
      <c r="J204" s="25"/>
    </row>
    <row r="205" spans="2:10" ht="16.5" x14ac:dyDescent="0.2">
      <c r="B205" s="19">
        <v>203</v>
      </c>
      <c r="C205" s="19">
        <v>15</v>
      </c>
      <c r="D205" s="19">
        <v>11</v>
      </c>
      <c r="E205" s="19">
        <v>90</v>
      </c>
      <c r="F205" s="20">
        <v>5</v>
      </c>
      <c r="G205" s="20">
        <v>296</v>
      </c>
      <c r="I205" s="25"/>
      <c r="J205" s="25"/>
    </row>
    <row r="206" spans="2:10" ht="16.5" x14ac:dyDescent="0.2">
      <c r="B206" s="19">
        <v>204</v>
      </c>
      <c r="C206" s="19">
        <v>15</v>
      </c>
      <c r="D206" s="19">
        <v>12</v>
      </c>
      <c r="E206" s="19">
        <v>90</v>
      </c>
      <c r="F206" s="20">
        <v>5</v>
      </c>
      <c r="G206" s="20">
        <v>297</v>
      </c>
      <c r="I206" s="25"/>
      <c r="J206" s="25"/>
    </row>
    <row r="207" spans="2:10" ht="16.5" x14ac:dyDescent="0.2">
      <c r="B207" s="19">
        <v>205</v>
      </c>
      <c r="C207" s="19">
        <v>15</v>
      </c>
      <c r="D207" s="19">
        <v>13</v>
      </c>
      <c r="E207" s="19">
        <v>90</v>
      </c>
      <c r="F207" s="20">
        <v>5</v>
      </c>
      <c r="G207" s="20">
        <v>298</v>
      </c>
      <c r="I207" s="25"/>
      <c r="J207" s="25"/>
    </row>
    <row r="208" spans="2:10" ht="16.5" x14ac:dyDescent="0.2">
      <c r="B208" s="19">
        <v>206</v>
      </c>
      <c r="C208" s="19">
        <v>15</v>
      </c>
      <c r="D208" s="19">
        <v>14</v>
      </c>
      <c r="E208" s="19">
        <v>90</v>
      </c>
      <c r="F208" s="20">
        <v>5</v>
      </c>
      <c r="G208" s="20">
        <v>299</v>
      </c>
      <c r="I208" s="25"/>
      <c r="J208" s="25"/>
    </row>
    <row r="209" spans="2:10" ht="16.5" x14ac:dyDescent="0.2">
      <c r="B209" s="19">
        <v>207</v>
      </c>
      <c r="C209" s="19">
        <v>15</v>
      </c>
      <c r="D209" s="19">
        <v>15</v>
      </c>
      <c r="E209" s="19">
        <v>90</v>
      </c>
      <c r="F209" s="20">
        <v>5</v>
      </c>
      <c r="G209" s="20">
        <v>300</v>
      </c>
      <c r="I209" s="25"/>
      <c r="J209" s="25"/>
    </row>
  </sheetData>
  <mergeCells count="8">
    <mergeCell ref="J22:J29"/>
    <mergeCell ref="I22:I29"/>
    <mergeCell ref="I3:I6"/>
    <mergeCell ref="J3:J6"/>
    <mergeCell ref="I7:I14"/>
    <mergeCell ref="J7:J14"/>
    <mergeCell ref="J15:J21"/>
    <mergeCell ref="I15:I2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5"/>
  <sheetViews>
    <sheetView workbookViewId="0">
      <selection activeCell="H35" sqref="H35"/>
    </sheetView>
  </sheetViews>
  <sheetFormatPr defaultRowHeight="14.25" x14ac:dyDescent="0.2"/>
  <cols>
    <col min="2" max="2" width="9.625" customWidth="1"/>
    <col min="3" max="3" width="10.5" customWidth="1"/>
    <col min="4" max="4" width="10.625" customWidth="1"/>
  </cols>
  <sheetData>
    <row r="3" spans="1:9" ht="20.25" x14ac:dyDescent="0.2">
      <c r="A3" s="47" t="s">
        <v>48</v>
      </c>
      <c r="B3" s="47"/>
      <c r="C3" s="47"/>
      <c r="D3" s="47"/>
      <c r="F3" s="47" t="s">
        <v>49</v>
      </c>
      <c r="G3" s="47"/>
      <c r="H3" s="47"/>
      <c r="I3" s="47"/>
    </row>
    <row r="4" spans="1:9" ht="17.25" x14ac:dyDescent="0.2">
      <c r="A4" s="12" t="s">
        <v>40</v>
      </c>
      <c r="B4" s="12" t="s">
        <v>41</v>
      </c>
      <c r="C4" s="12" t="s">
        <v>42</v>
      </c>
      <c r="D4" s="12" t="s">
        <v>47</v>
      </c>
      <c r="F4" s="12" t="s">
        <v>40</v>
      </c>
      <c r="G4" s="12" t="s">
        <v>41</v>
      </c>
      <c r="H4" s="12" t="s">
        <v>42</v>
      </c>
      <c r="I4" s="12" t="s">
        <v>47</v>
      </c>
    </row>
    <row r="5" spans="1:9" ht="16.5" x14ac:dyDescent="0.2">
      <c r="A5" s="20">
        <v>1</v>
      </c>
      <c r="B5" s="20">
        <v>1</v>
      </c>
      <c r="C5" s="20">
        <v>1</v>
      </c>
      <c r="D5" s="20">
        <v>50</v>
      </c>
      <c r="F5" s="20">
        <v>1</v>
      </c>
      <c r="G5" s="20">
        <v>1</v>
      </c>
      <c r="H5" s="20">
        <v>1</v>
      </c>
      <c r="I5" s="20">
        <v>100</v>
      </c>
    </row>
    <row r="6" spans="1:9" ht="16.5" x14ac:dyDescent="0.2">
      <c r="A6" s="20">
        <v>2</v>
      </c>
      <c r="B6" s="20">
        <v>1</v>
      </c>
      <c r="C6" s="20">
        <v>2</v>
      </c>
      <c r="D6" s="20">
        <v>50</v>
      </c>
      <c r="F6" s="20">
        <v>2</v>
      </c>
      <c r="G6" s="20">
        <v>1</v>
      </c>
      <c r="H6" s="20">
        <v>2</v>
      </c>
      <c r="I6" s="20">
        <v>100</v>
      </c>
    </row>
    <row r="7" spans="1:9" ht="16.5" x14ac:dyDescent="0.2">
      <c r="A7" s="20">
        <v>3</v>
      </c>
      <c r="B7" s="20">
        <v>1</v>
      </c>
      <c r="C7" s="20">
        <v>3</v>
      </c>
      <c r="D7" s="20">
        <v>50</v>
      </c>
      <c r="F7" s="20">
        <v>3</v>
      </c>
      <c r="G7" s="20">
        <v>1</v>
      </c>
      <c r="H7" s="20">
        <v>3</v>
      </c>
      <c r="I7" s="20">
        <v>100</v>
      </c>
    </row>
    <row r="8" spans="1:9" ht="16.5" x14ac:dyDescent="0.2">
      <c r="A8" s="20">
        <v>4</v>
      </c>
      <c r="B8" s="20">
        <v>1</v>
      </c>
      <c r="C8" s="20">
        <v>4</v>
      </c>
      <c r="D8" s="20">
        <v>50</v>
      </c>
      <c r="F8" s="20">
        <v>4</v>
      </c>
      <c r="G8" s="20">
        <v>1</v>
      </c>
      <c r="H8" s="20">
        <v>4</v>
      </c>
      <c r="I8" s="20">
        <v>100</v>
      </c>
    </row>
    <row r="9" spans="1:9" ht="16.5" x14ac:dyDescent="0.2">
      <c r="A9" s="20">
        <v>5</v>
      </c>
      <c r="B9" s="20">
        <v>1</v>
      </c>
      <c r="C9" s="20">
        <v>5</v>
      </c>
      <c r="D9" s="20">
        <v>50</v>
      </c>
      <c r="F9" s="20">
        <v>5</v>
      </c>
      <c r="G9" s="20">
        <v>1</v>
      </c>
      <c r="H9" s="20">
        <v>5</v>
      </c>
      <c r="I9" s="20">
        <v>100</v>
      </c>
    </row>
    <row r="10" spans="1:9" ht="16.5" x14ac:dyDescent="0.2">
      <c r="A10" s="20">
        <v>6</v>
      </c>
      <c r="B10" s="20">
        <v>1</v>
      </c>
      <c r="C10" s="20">
        <v>6</v>
      </c>
      <c r="D10" s="20">
        <v>50</v>
      </c>
      <c r="F10" s="20">
        <v>6</v>
      </c>
      <c r="G10" s="20">
        <v>1</v>
      </c>
      <c r="H10" s="20">
        <v>6</v>
      </c>
      <c r="I10" s="20">
        <v>100</v>
      </c>
    </row>
    <row r="11" spans="1:9" ht="16.5" x14ac:dyDescent="0.2">
      <c r="A11" s="20">
        <v>7</v>
      </c>
      <c r="B11" s="20">
        <v>1</v>
      </c>
      <c r="C11" s="20">
        <v>7</v>
      </c>
      <c r="D11" s="20">
        <v>50</v>
      </c>
      <c r="F11" s="20">
        <v>7</v>
      </c>
      <c r="G11" s="20">
        <v>2</v>
      </c>
      <c r="H11" s="20">
        <v>1</v>
      </c>
      <c r="I11" s="20">
        <v>150</v>
      </c>
    </row>
    <row r="12" spans="1:9" ht="16.5" x14ac:dyDescent="0.2">
      <c r="A12" s="20">
        <v>8</v>
      </c>
      <c r="B12" s="20">
        <v>2</v>
      </c>
      <c r="C12" s="20">
        <v>1</v>
      </c>
      <c r="D12" s="20">
        <v>75</v>
      </c>
      <c r="F12" s="20">
        <v>8</v>
      </c>
      <c r="G12" s="20">
        <v>2</v>
      </c>
      <c r="H12" s="20">
        <v>2</v>
      </c>
      <c r="I12" s="20">
        <v>150</v>
      </c>
    </row>
    <row r="13" spans="1:9" ht="16.5" x14ac:dyDescent="0.2">
      <c r="A13" s="20">
        <v>9</v>
      </c>
      <c r="B13" s="20">
        <v>2</v>
      </c>
      <c r="C13" s="20">
        <v>2</v>
      </c>
      <c r="D13" s="20">
        <v>75</v>
      </c>
      <c r="F13" s="20">
        <v>9</v>
      </c>
      <c r="G13" s="20">
        <v>2</v>
      </c>
      <c r="H13" s="20">
        <v>3</v>
      </c>
      <c r="I13" s="20">
        <v>150</v>
      </c>
    </row>
    <row r="14" spans="1:9" ht="16.5" x14ac:dyDescent="0.2">
      <c r="A14" s="20">
        <v>10</v>
      </c>
      <c r="B14" s="20">
        <v>2</v>
      </c>
      <c r="C14" s="20">
        <v>3</v>
      </c>
      <c r="D14" s="20">
        <v>75</v>
      </c>
      <c r="F14" s="20">
        <v>10</v>
      </c>
      <c r="G14" s="20">
        <v>2</v>
      </c>
      <c r="H14" s="20">
        <v>4</v>
      </c>
      <c r="I14" s="20">
        <v>150</v>
      </c>
    </row>
    <row r="15" spans="1:9" ht="16.5" x14ac:dyDescent="0.2">
      <c r="A15" s="20">
        <v>11</v>
      </c>
      <c r="B15" s="20">
        <v>2</v>
      </c>
      <c r="C15" s="20">
        <v>4</v>
      </c>
      <c r="D15" s="20">
        <v>75</v>
      </c>
      <c r="F15" s="20">
        <v>11</v>
      </c>
      <c r="G15" s="20">
        <v>2</v>
      </c>
      <c r="H15" s="20">
        <v>5</v>
      </c>
      <c r="I15" s="20">
        <v>150</v>
      </c>
    </row>
    <row r="16" spans="1:9" ht="16.5" x14ac:dyDescent="0.2">
      <c r="A16" s="20">
        <v>12</v>
      </c>
      <c r="B16" s="20">
        <v>2</v>
      </c>
      <c r="C16" s="20">
        <v>5</v>
      </c>
      <c r="D16" s="20">
        <v>75</v>
      </c>
      <c r="F16" s="20">
        <v>12</v>
      </c>
      <c r="G16" s="20">
        <v>2</v>
      </c>
      <c r="H16" s="20">
        <v>6</v>
      </c>
      <c r="I16" s="20">
        <v>150</v>
      </c>
    </row>
    <row r="17" spans="1:9" ht="16.5" x14ac:dyDescent="0.2">
      <c r="A17" s="20">
        <v>13</v>
      </c>
      <c r="B17" s="20">
        <v>2</v>
      </c>
      <c r="C17" s="20">
        <v>6</v>
      </c>
      <c r="D17" s="20">
        <v>75</v>
      </c>
      <c r="F17" s="20">
        <v>13</v>
      </c>
      <c r="G17" s="20">
        <v>2</v>
      </c>
      <c r="H17" s="20">
        <v>7</v>
      </c>
      <c r="I17" s="20">
        <v>150</v>
      </c>
    </row>
    <row r="18" spans="1:9" ht="16.5" x14ac:dyDescent="0.2">
      <c r="A18" s="20">
        <v>14</v>
      </c>
      <c r="B18" s="20">
        <v>2</v>
      </c>
      <c r="C18" s="20">
        <v>7</v>
      </c>
      <c r="D18" s="20">
        <v>75</v>
      </c>
      <c r="F18" s="20">
        <v>14</v>
      </c>
      <c r="G18" s="20">
        <v>2</v>
      </c>
      <c r="H18" s="20">
        <v>8</v>
      </c>
      <c r="I18" s="20">
        <v>150</v>
      </c>
    </row>
    <row r="19" spans="1:9" ht="16.5" x14ac:dyDescent="0.2">
      <c r="A19" s="20">
        <v>15</v>
      </c>
      <c r="B19" s="20">
        <v>2</v>
      </c>
      <c r="C19" s="20">
        <v>8</v>
      </c>
      <c r="D19" s="20">
        <v>75</v>
      </c>
      <c r="F19" s="20">
        <v>15</v>
      </c>
      <c r="G19" s="20">
        <v>2</v>
      </c>
      <c r="H19" s="20">
        <v>9</v>
      </c>
      <c r="I19" s="20">
        <v>150</v>
      </c>
    </row>
    <row r="20" spans="1:9" ht="16.5" x14ac:dyDescent="0.2">
      <c r="A20" s="20">
        <v>16</v>
      </c>
      <c r="B20" s="20">
        <v>2</v>
      </c>
      <c r="C20" s="20">
        <v>9</v>
      </c>
      <c r="D20" s="20">
        <v>75</v>
      </c>
      <c r="F20" s="20">
        <v>16</v>
      </c>
      <c r="G20" s="20">
        <v>3</v>
      </c>
      <c r="H20" s="20">
        <v>1</v>
      </c>
      <c r="I20" s="20">
        <v>200</v>
      </c>
    </row>
    <row r="21" spans="1:9" ht="16.5" x14ac:dyDescent="0.2">
      <c r="A21" s="20">
        <v>17</v>
      </c>
      <c r="B21" s="20">
        <v>3</v>
      </c>
      <c r="C21" s="20">
        <v>1</v>
      </c>
      <c r="D21" s="20">
        <v>100</v>
      </c>
      <c r="F21" s="20">
        <v>17</v>
      </c>
      <c r="G21" s="20">
        <v>3</v>
      </c>
      <c r="H21" s="20">
        <v>2</v>
      </c>
      <c r="I21" s="20">
        <v>200</v>
      </c>
    </row>
    <row r="22" spans="1:9" ht="16.5" x14ac:dyDescent="0.2">
      <c r="A22" s="20">
        <v>18</v>
      </c>
      <c r="B22" s="20">
        <v>3</v>
      </c>
      <c r="C22" s="20">
        <v>2</v>
      </c>
      <c r="D22" s="20">
        <v>100</v>
      </c>
      <c r="F22" s="20">
        <v>18</v>
      </c>
      <c r="G22" s="20">
        <v>3</v>
      </c>
      <c r="H22" s="20">
        <v>3</v>
      </c>
      <c r="I22" s="20">
        <v>200</v>
      </c>
    </row>
    <row r="23" spans="1:9" ht="16.5" x14ac:dyDescent="0.2">
      <c r="A23" s="20">
        <v>19</v>
      </c>
      <c r="B23" s="20">
        <v>3</v>
      </c>
      <c r="C23" s="20">
        <v>3</v>
      </c>
      <c r="D23" s="20">
        <v>100</v>
      </c>
      <c r="F23" s="20">
        <v>19</v>
      </c>
      <c r="G23" s="20">
        <v>3</v>
      </c>
      <c r="H23" s="20">
        <v>4</v>
      </c>
      <c r="I23" s="20">
        <v>200</v>
      </c>
    </row>
    <row r="24" spans="1:9" ht="16.5" x14ac:dyDescent="0.2">
      <c r="A24" s="20">
        <v>20</v>
      </c>
      <c r="B24" s="20">
        <v>3</v>
      </c>
      <c r="C24" s="20">
        <v>4</v>
      </c>
      <c r="D24" s="20">
        <v>100</v>
      </c>
      <c r="F24" s="20">
        <v>20</v>
      </c>
      <c r="G24" s="20">
        <v>3</v>
      </c>
      <c r="H24" s="20">
        <v>5</v>
      </c>
      <c r="I24" s="20">
        <v>200</v>
      </c>
    </row>
    <row r="25" spans="1:9" ht="16.5" x14ac:dyDescent="0.2">
      <c r="A25" s="20">
        <v>21</v>
      </c>
      <c r="B25" s="20">
        <v>3</v>
      </c>
      <c r="C25" s="20">
        <v>5</v>
      </c>
      <c r="D25" s="20">
        <v>100</v>
      </c>
      <c r="F25" s="20">
        <v>21</v>
      </c>
      <c r="G25" s="20">
        <v>3</v>
      </c>
      <c r="H25" s="20">
        <v>6</v>
      </c>
      <c r="I25" s="20">
        <v>200</v>
      </c>
    </row>
    <row r="26" spans="1:9" ht="16.5" x14ac:dyDescent="0.2">
      <c r="A26" s="20">
        <v>22</v>
      </c>
      <c r="B26" s="20">
        <v>3</v>
      </c>
      <c r="C26" s="20">
        <v>6</v>
      </c>
      <c r="D26" s="20">
        <v>100</v>
      </c>
      <c r="F26" s="20">
        <v>22</v>
      </c>
      <c r="G26" s="20">
        <v>3</v>
      </c>
      <c r="H26" s="20">
        <v>7</v>
      </c>
      <c r="I26" s="20">
        <v>200</v>
      </c>
    </row>
    <row r="27" spans="1:9" ht="16.5" x14ac:dyDescent="0.2">
      <c r="A27" s="20">
        <v>23</v>
      </c>
      <c r="B27" s="20">
        <v>3</v>
      </c>
      <c r="C27" s="20">
        <v>7</v>
      </c>
      <c r="D27" s="20">
        <v>100</v>
      </c>
      <c r="F27" s="20">
        <v>23</v>
      </c>
      <c r="G27" s="20">
        <v>3</v>
      </c>
      <c r="H27" s="20">
        <v>8</v>
      </c>
      <c r="I27" s="20">
        <v>200</v>
      </c>
    </row>
    <row r="28" spans="1:9" ht="16.5" x14ac:dyDescent="0.2">
      <c r="A28" s="20">
        <v>24</v>
      </c>
      <c r="B28" s="20">
        <v>3</v>
      </c>
      <c r="C28" s="20">
        <v>8</v>
      </c>
      <c r="D28" s="20">
        <v>125</v>
      </c>
      <c r="F28" s="20">
        <v>24</v>
      </c>
      <c r="G28" s="20">
        <v>3</v>
      </c>
      <c r="H28" s="20">
        <v>9</v>
      </c>
      <c r="I28" s="20">
        <v>200</v>
      </c>
    </row>
    <row r="29" spans="1:9" ht="16.5" x14ac:dyDescent="0.2">
      <c r="A29" s="20">
        <v>25</v>
      </c>
      <c r="B29" s="20">
        <v>3</v>
      </c>
      <c r="C29" s="20">
        <v>9</v>
      </c>
      <c r="D29" s="20">
        <v>125</v>
      </c>
      <c r="F29" s="20">
        <v>25</v>
      </c>
      <c r="G29" s="20">
        <v>3</v>
      </c>
      <c r="H29" s="20">
        <v>10</v>
      </c>
      <c r="I29" s="20">
        <v>200</v>
      </c>
    </row>
    <row r="30" spans="1:9" ht="16.5" x14ac:dyDescent="0.2">
      <c r="A30" s="20">
        <v>26</v>
      </c>
      <c r="B30" s="20">
        <v>3</v>
      </c>
      <c r="C30" s="20">
        <v>10</v>
      </c>
      <c r="D30" s="20">
        <v>125</v>
      </c>
      <c r="F30" s="20">
        <v>26</v>
      </c>
      <c r="G30" s="20">
        <v>3</v>
      </c>
      <c r="H30" s="20">
        <v>11</v>
      </c>
      <c r="I30" s="20">
        <v>200</v>
      </c>
    </row>
    <row r="31" spans="1:9" ht="16.5" x14ac:dyDescent="0.2">
      <c r="A31" s="20">
        <v>27</v>
      </c>
      <c r="B31" s="20">
        <v>3</v>
      </c>
      <c r="C31" s="20">
        <v>11</v>
      </c>
      <c r="D31" s="20">
        <v>125</v>
      </c>
      <c r="F31" s="20">
        <v>27</v>
      </c>
      <c r="G31" s="20">
        <v>3</v>
      </c>
      <c r="H31" s="20">
        <v>12</v>
      </c>
      <c r="I31" s="20">
        <v>200</v>
      </c>
    </row>
    <row r="32" spans="1:9" ht="16.5" x14ac:dyDescent="0.2">
      <c r="A32" s="20">
        <v>28</v>
      </c>
      <c r="B32" s="20">
        <v>3</v>
      </c>
      <c r="C32" s="20">
        <v>12</v>
      </c>
      <c r="D32" s="20">
        <v>125</v>
      </c>
      <c r="F32" s="20">
        <v>28</v>
      </c>
      <c r="G32" s="20">
        <v>3</v>
      </c>
      <c r="H32" s="20">
        <v>13</v>
      </c>
      <c r="I32" s="20">
        <v>200</v>
      </c>
    </row>
    <row r="33" spans="1:9" ht="16.5" x14ac:dyDescent="0.2">
      <c r="A33" s="20">
        <v>29</v>
      </c>
      <c r="B33" s="20">
        <v>3</v>
      </c>
      <c r="C33" s="20">
        <v>13</v>
      </c>
      <c r="D33" s="20">
        <v>125</v>
      </c>
      <c r="F33" s="20">
        <v>29</v>
      </c>
      <c r="G33" s="20">
        <v>3</v>
      </c>
      <c r="H33" s="20">
        <v>14</v>
      </c>
      <c r="I33" s="20">
        <v>200</v>
      </c>
    </row>
    <row r="34" spans="1:9" ht="16.5" x14ac:dyDescent="0.2">
      <c r="A34" s="20">
        <v>30</v>
      </c>
      <c r="B34" s="20">
        <v>3</v>
      </c>
      <c r="C34" s="20">
        <v>14</v>
      </c>
      <c r="D34" s="20">
        <v>125</v>
      </c>
      <c r="F34" s="20">
        <v>30</v>
      </c>
      <c r="G34" s="20">
        <v>3</v>
      </c>
      <c r="H34" s="20">
        <v>15</v>
      </c>
      <c r="I34" s="20">
        <v>200</v>
      </c>
    </row>
    <row r="35" spans="1:9" ht="16.5" x14ac:dyDescent="0.2">
      <c r="A35" s="20">
        <v>31</v>
      </c>
      <c r="B35" s="20">
        <v>3</v>
      </c>
      <c r="C35" s="20">
        <v>15</v>
      </c>
      <c r="D35" s="20">
        <v>125</v>
      </c>
      <c r="F35" s="20">
        <v>31</v>
      </c>
      <c r="G35" s="20">
        <v>4</v>
      </c>
      <c r="H35" s="20">
        <v>1</v>
      </c>
      <c r="I35" s="20">
        <v>250</v>
      </c>
    </row>
    <row r="36" spans="1:9" ht="16.5" x14ac:dyDescent="0.2">
      <c r="A36" s="20">
        <v>32</v>
      </c>
      <c r="B36" s="20">
        <v>4</v>
      </c>
      <c r="C36" s="20">
        <v>1</v>
      </c>
      <c r="D36" s="20">
        <v>150</v>
      </c>
      <c r="F36" s="20">
        <v>32</v>
      </c>
      <c r="G36" s="20">
        <v>4</v>
      </c>
      <c r="H36" s="20">
        <v>2</v>
      </c>
      <c r="I36" s="20">
        <v>250</v>
      </c>
    </row>
    <row r="37" spans="1:9" ht="16.5" x14ac:dyDescent="0.2">
      <c r="A37" s="20">
        <v>33</v>
      </c>
      <c r="B37" s="20">
        <v>4</v>
      </c>
      <c r="C37" s="20">
        <v>2</v>
      </c>
      <c r="D37" s="20">
        <v>150</v>
      </c>
      <c r="F37" s="20">
        <v>33</v>
      </c>
      <c r="G37" s="20">
        <v>4</v>
      </c>
      <c r="H37" s="20">
        <v>3</v>
      </c>
      <c r="I37" s="20">
        <v>250</v>
      </c>
    </row>
    <row r="38" spans="1:9" ht="16.5" x14ac:dyDescent="0.2">
      <c r="A38" s="20">
        <v>34</v>
      </c>
      <c r="B38" s="20">
        <v>4</v>
      </c>
      <c r="C38" s="20">
        <v>3</v>
      </c>
      <c r="D38" s="20">
        <v>150</v>
      </c>
      <c r="F38" s="20">
        <v>34</v>
      </c>
      <c r="G38" s="20">
        <v>4</v>
      </c>
      <c r="H38" s="20">
        <v>4</v>
      </c>
      <c r="I38" s="20">
        <v>250</v>
      </c>
    </row>
    <row r="39" spans="1:9" ht="16.5" x14ac:dyDescent="0.2">
      <c r="A39" s="20">
        <v>35</v>
      </c>
      <c r="B39" s="20">
        <v>4</v>
      </c>
      <c r="C39" s="20">
        <v>4</v>
      </c>
      <c r="D39" s="20">
        <v>150</v>
      </c>
      <c r="F39" s="20">
        <v>35</v>
      </c>
      <c r="G39" s="20">
        <v>4</v>
      </c>
      <c r="H39" s="20">
        <v>5</v>
      </c>
      <c r="I39" s="20">
        <v>250</v>
      </c>
    </row>
    <row r="40" spans="1:9" ht="16.5" x14ac:dyDescent="0.2">
      <c r="A40" s="20">
        <v>36</v>
      </c>
      <c r="B40" s="20">
        <v>4</v>
      </c>
      <c r="C40" s="20">
        <v>5</v>
      </c>
      <c r="D40" s="20">
        <v>150</v>
      </c>
      <c r="F40" s="20">
        <v>36</v>
      </c>
      <c r="G40" s="20">
        <v>4</v>
      </c>
      <c r="H40" s="20">
        <v>6</v>
      </c>
      <c r="I40" s="20">
        <v>250</v>
      </c>
    </row>
    <row r="41" spans="1:9" ht="16.5" x14ac:dyDescent="0.2">
      <c r="A41" s="20">
        <v>37</v>
      </c>
      <c r="B41" s="20">
        <v>4</v>
      </c>
      <c r="C41" s="20">
        <v>6</v>
      </c>
      <c r="D41" s="20">
        <v>150</v>
      </c>
      <c r="F41" s="20">
        <v>37</v>
      </c>
      <c r="G41" s="20">
        <v>4</v>
      </c>
      <c r="H41" s="20">
        <v>7</v>
      </c>
      <c r="I41" s="20">
        <v>250</v>
      </c>
    </row>
    <row r="42" spans="1:9" ht="16.5" x14ac:dyDescent="0.2">
      <c r="A42" s="20">
        <v>38</v>
      </c>
      <c r="B42" s="20">
        <v>4</v>
      </c>
      <c r="C42" s="20">
        <v>7</v>
      </c>
      <c r="D42" s="20">
        <v>150</v>
      </c>
      <c r="F42" s="20">
        <v>38</v>
      </c>
      <c r="G42" s="20">
        <v>4</v>
      </c>
      <c r="H42" s="20">
        <v>8</v>
      </c>
      <c r="I42" s="20">
        <v>250</v>
      </c>
    </row>
    <row r="43" spans="1:9" ht="16.5" x14ac:dyDescent="0.2">
      <c r="A43" s="20">
        <v>39</v>
      </c>
      <c r="B43" s="20">
        <v>4</v>
      </c>
      <c r="C43" s="20">
        <v>8</v>
      </c>
      <c r="D43" s="20">
        <v>150</v>
      </c>
      <c r="F43" s="20">
        <v>39</v>
      </c>
      <c r="G43" s="20">
        <v>4</v>
      </c>
      <c r="H43" s="20">
        <v>9</v>
      </c>
      <c r="I43" s="20">
        <v>250</v>
      </c>
    </row>
    <row r="44" spans="1:9" ht="16.5" x14ac:dyDescent="0.2">
      <c r="A44" s="20">
        <v>40</v>
      </c>
      <c r="B44" s="20">
        <v>4</v>
      </c>
      <c r="C44" s="20">
        <v>9</v>
      </c>
      <c r="D44" s="20">
        <v>150</v>
      </c>
      <c r="F44" s="20">
        <v>40</v>
      </c>
      <c r="G44" s="20">
        <v>4</v>
      </c>
      <c r="H44" s="20">
        <v>10</v>
      </c>
      <c r="I44" s="20">
        <v>250</v>
      </c>
    </row>
    <row r="45" spans="1:9" ht="16.5" x14ac:dyDescent="0.2">
      <c r="A45" s="20">
        <v>41</v>
      </c>
      <c r="B45" s="20">
        <v>4</v>
      </c>
      <c r="C45" s="20">
        <v>10</v>
      </c>
      <c r="D45" s="20">
        <v>150</v>
      </c>
      <c r="F45" s="20">
        <v>41</v>
      </c>
      <c r="G45" s="20">
        <v>4</v>
      </c>
      <c r="H45" s="20">
        <v>11</v>
      </c>
      <c r="I45" s="20">
        <v>250</v>
      </c>
    </row>
    <row r="46" spans="1:9" ht="16.5" x14ac:dyDescent="0.2">
      <c r="A46" s="20">
        <v>42</v>
      </c>
      <c r="B46" s="20">
        <v>4</v>
      </c>
      <c r="C46" s="20">
        <v>11</v>
      </c>
      <c r="D46" s="20">
        <v>150</v>
      </c>
      <c r="F46" s="20">
        <v>42</v>
      </c>
      <c r="G46" s="20">
        <v>4</v>
      </c>
      <c r="H46" s="20">
        <v>12</v>
      </c>
      <c r="I46" s="20">
        <v>250</v>
      </c>
    </row>
    <row r="47" spans="1:9" ht="16.5" x14ac:dyDescent="0.2">
      <c r="A47" s="20">
        <v>43</v>
      </c>
      <c r="B47" s="20">
        <v>4</v>
      </c>
      <c r="C47" s="20">
        <v>12</v>
      </c>
      <c r="D47" s="20">
        <v>150</v>
      </c>
      <c r="F47" s="20">
        <v>43</v>
      </c>
      <c r="G47" s="20">
        <v>4</v>
      </c>
      <c r="H47" s="20">
        <v>13</v>
      </c>
      <c r="I47" s="20">
        <v>250</v>
      </c>
    </row>
    <row r="48" spans="1:9" ht="16.5" x14ac:dyDescent="0.2">
      <c r="A48" s="20">
        <v>44</v>
      </c>
      <c r="B48" s="20">
        <v>4</v>
      </c>
      <c r="C48" s="20">
        <v>13</v>
      </c>
      <c r="D48" s="20">
        <v>150</v>
      </c>
      <c r="F48" s="20">
        <v>44</v>
      </c>
      <c r="G48" s="20">
        <v>4</v>
      </c>
      <c r="H48" s="20">
        <v>14</v>
      </c>
      <c r="I48" s="20">
        <v>250</v>
      </c>
    </row>
    <row r="49" spans="1:9" ht="16.5" x14ac:dyDescent="0.2">
      <c r="A49" s="20">
        <v>45</v>
      </c>
      <c r="B49" s="20">
        <v>4</v>
      </c>
      <c r="C49" s="20">
        <v>14</v>
      </c>
      <c r="D49" s="20">
        <v>150</v>
      </c>
      <c r="F49" s="20">
        <v>45</v>
      </c>
      <c r="G49" s="20">
        <v>4</v>
      </c>
      <c r="H49" s="20">
        <v>15</v>
      </c>
      <c r="I49" s="20">
        <v>250</v>
      </c>
    </row>
    <row r="50" spans="1:9" ht="16.5" x14ac:dyDescent="0.2">
      <c r="A50" s="20">
        <v>46</v>
      </c>
      <c r="B50" s="20">
        <v>4</v>
      </c>
      <c r="C50" s="20">
        <v>15</v>
      </c>
      <c r="D50" s="20">
        <v>150</v>
      </c>
      <c r="F50" s="20">
        <v>46</v>
      </c>
      <c r="G50" s="20">
        <v>5</v>
      </c>
      <c r="H50" s="20">
        <v>1</v>
      </c>
      <c r="I50" s="20">
        <v>250</v>
      </c>
    </row>
    <row r="51" spans="1:9" ht="16.5" x14ac:dyDescent="0.2">
      <c r="A51" s="20">
        <v>47</v>
      </c>
      <c r="B51" s="20">
        <v>5</v>
      </c>
      <c r="C51" s="20">
        <v>1</v>
      </c>
      <c r="D51" s="20">
        <v>150</v>
      </c>
      <c r="F51" s="20">
        <v>47</v>
      </c>
      <c r="G51" s="20">
        <v>5</v>
      </c>
      <c r="H51" s="20">
        <v>2</v>
      </c>
      <c r="I51" s="20">
        <v>250</v>
      </c>
    </row>
    <row r="52" spans="1:9" ht="16.5" x14ac:dyDescent="0.2">
      <c r="A52" s="20">
        <v>48</v>
      </c>
      <c r="B52" s="20">
        <v>5</v>
      </c>
      <c r="C52" s="20">
        <v>2</v>
      </c>
      <c r="D52" s="20">
        <v>150</v>
      </c>
      <c r="F52" s="20">
        <v>48</v>
      </c>
      <c r="G52" s="20">
        <v>5</v>
      </c>
      <c r="H52" s="20">
        <v>3</v>
      </c>
      <c r="I52" s="20">
        <v>250</v>
      </c>
    </row>
    <row r="53" spans="1:9" ht="16.5" x14ac:dyDescent="0.2">
      <c r="A53" s="20">
        <v>49</v>
      </c>
      <c r="B53" s="20">
        <v>5</v>
      </c>
      <c r="C53" s="20">
        <v>3</v>
      </c>
      <c r="D53" s="20">
        <v>150</v>
      </c>
      <c r="F53" s="20">
        <v>49</v>
      </c>
      <c r="G53" s="20">
        <v>5</v>
      </c>
      <c r="H53" s="20">
        <v>4</v>
      </c>
      <c r="I53" s="20">
        <v>250</v>
      </c>
    </row>
    <row r="54" spans="1:9" ht="16.5" x14ac:dyDescent="0.2">
      <c r="A54" s="20">
        <v>50</v>
      </c>
      <c r="B54" s="20">
        <v>5</v>
      </c>
      <c r="C54" s="20">
        <v>4</v>
      </c>
      <c r="D54" s="20">
        <v>150</v>
      </c>
      <c r="F54" s="20">
        <v>50</v>
      </c>
      <c r="G54" s="20">
        <v>5</v>
      </c>
      <c r="H54" s="20">
        <v>5</v>
      </c>
      <c r="I54" s="20">
        <v>250</v>
      </c>
    </row>
    <row r="55" spans="1:9" ht="16.5" x14ac:dyDescent="0.2">
      <c r="A55" s="20">
        <v>51</v>
      </c>
      <c r="B55" s="20">
        <v>5</v>
      </c>
      <c r="C55" s="20">
        <v>5</v>
      </c>
      <c r="D55" s="20">
        <v>150</v>
      </c>
      <c r="F55" s="20">
        <v>51</v>
      </c>
      <c r="G55" s="20">
        <v>5</v>
      </c>
      <c r="H55" s="20">
        <v>6</v>
      </c>
      <c r="I55" s="20">
        <v>250</v>
      </c>
    </row>
    <row r="56" spans="1:9" ht="16.5" x14ac:dyDescent="0.2">
      <c r="A56" s="20">
        <v>52</v>
      </c>
      <c r="B56" s="20">
        <v>5</v>
      </c>
      <c r="C56" s="20">
        <v>6</v>
      </c>
      <c r="D56" s="20">
        <v>150</v>
      </c>
      <c r="F56" s="20">
        <v>52</v>
      </c>
      <c r="G56" s="20">
        <v>5</v>
      </c>
      <c r="H56" s="20">
        <v>7</v>
      </c>
      <c r="I56" s="20">
        <v>250</v>
      </c>
    </row>
    <row r="57" spans="1:9" ht="16.5" x14ac:dyDescent="0.2">
      <c r="A57" s="20">
        <v>53</v>
      </c>
      <c r="B57" s="20">
        <v>5</v>
      </c>
      <c r="C57" s="20">
        <v>7</v>
      </c>
      <c r="D57" s="20">
        <v>150</v>
      </c>
      <c r="F57" s="20">
        <v>53</v>
      </c>
      <c r="G57" s="20">
        <v>5</v>
      </c>
      <c r="H57" s="20">
        <v>8</v>
      </c>
      <c r="I57" s="20">
        <v>250</v>
      </c>
    </row>
    <row r="58" spans="1:9" ht="16.5" x14ac:dyDescent="0.2">
      <c r="A58" s="20">
        <v>54</v>
      </c>
      <c r="B58" s="20">
        <v>5</v>
      </c>
      <c r="C58" s="20">
        <v>8</v>
      </c>
      <c r="D58" s="20">
        <v>150</v>
      </c>
      <c r="F58" s="20">
        <v>54</v>
      </c>
      <c r="G58" s="20">
        <v>5</v>
      </c>
      <c r="H58" s="20">
        <v>9</v>
      </c>
      <c r="I58" s="20">
        <v>250</v>
      </c>
    </row>
    <row r="59" spans="1:9" ht="16.5" x14ac:dyDescent="0.2">
      <c r="A59" s="20">
        <v>55</v>
      </c>
      <c r="B59" s="20">
        <v>5</v>
      </c>
      <c r="C59" s="20">
        <v>9</v>
      </c>
      <c r="D59" s="20">
        <v>150</v>
      </c>
      <c r="F59" s="20">
        <v>55</v>
      </c>
      <c r="G59" s="20">
        <v>5</v>
      </c>
      <c r="H59" s="20">
        <v>10</v>
      </c>
      <c r="I59" s="20">
        <v>250</v>
      </c>
    </row>
    <row r="60" spans="1:9" ht="16.5" x14ac:dyDescent="0.2">
      <c r="A60" s="20">
        <v>56</v>
      </c>
      <c r="B60" s="20">
        <v>5</v>
      </c>
      <c r="C60" s="20">
        <v>10</v>
      </c>
      <c r="D60" s="20">
        <v>150</v>
      </c>
      <c r="F60" s="20">
        <v>56</v>
      </c>
      <c r="G60" s="20">
        <v>5</v>
      </c>
      <c r="H60" s="20">
        <v>11</v>
      </c>
      <c r="I60" s="20">
        <v>250</v>
      </c>
    </row>
    <row r="61" spans="1:9" ht="16.5" x14ac:dyDescent="0.2">
      <c r="A61" s="20">
        <v>57</v>
      </c>
      <c r="B61" s="20">
        <v>5</v>
      </c>
      <c r="C61" s="20">
        <v>11</v>
      </c>
      <c r="D61" s="20">
        <v>150</v>
      </c>
      <c r="F61" s="20">
        <v>57</v>
      </c>
      <c r="G61" s="20">
        <v>5</v>
      </c>
      <c r="H61" s="20">
        <v>12</v>
      </c>
      <c r="I61" s="20">
        <v>250</v>
      </c>
    </row>
    <row r="62" spans="1:9" ht="16.5" x14ac:dyDescent="0.2">
      <c r="A62" s="20">
        <v>58</v>
      </c>
      <c r="B62" s="20">
        <v>5</v>
      </c>
      <c r="C62" s="20">
        <v>12</v>
      </c>
      <c r="D62" s="20">
        <v>150</v>
      </c>
      <c r="F62" s="20">
        <v>58</v>
      </c>
      <c r="G62" s="20">
        <v>5</v>
      </c>
      <c r="H62" s="20">
        <v>13</v>
      </c>
      <c r="I62" s="20">
        <v>250</v>
      </c>
    </row>
    <row r="63" spans="1:9" ht="16.5" x14ac:dyDescent="0.2">
      <c r="A63" s="20">
        <v>59</v>
      </c>
      <c r="B63" s="20">
        <v>5</v>
      </c>
      <c r="C63" s="20">
        <v>13</v>
      </c>
      <c r="D63" s="20">
        <v>150</v>
      </c>
      <c r="F63" s="20">
        <v>59</v>
      </c>
      <c r="G63" s="20">
        <v>5</v>
      </c>
      <c r="H63" s="20">
        <v>14</v>
      </c>
      <c r="I63" s="20">
        <v>250</v>
      </c>
    </row>
    <row r="64" spans="1:9" ht="16.5" x14ac:dyDescent="0.2">
      <c r="A64" s="20">
        <v>60</v>
      </c>
      <c r="B64" s="20">
        <v>5</v>
      </c>
      <c r="C64" s="20">
        <v>14</v>
      </c>
      <c r="D64" s="20">
        <v>150</v>
      </c>
      <c r="F64" s="20">
        <v>60</v>
      </c>
      <c r="G64" s="20">
        <v>5</v>
      </c>
      <c r="H64" s="20">
        <v>15</v>
      </c>
      <c r="I64" s="20">
        <v>250</v>
      </c>
    </row>
    <row r="65" spans="1:9" ht="16.5" x14ac:dyDescent="0.2">
      <c r="A65" s="20">
        <v>61</v>
      </c>
      <c r="B65" s="20">
        <v>5</v>
      </c>
      <c r="C65" s="20">
        <v>15</v>
      </c>
      <c r="D65" s="20">
        <v>150</v>
      </c>
      <c r="F65" s="20">
        <v>61</v>
      </c>
      <c r="G65" s="20">
        <v>6</v>
      </c>
      <c r="H65" s="20">
        <v>1</v>
      </c>
      <c r="I65" s="20">
        <v>250</v>
      </c>
    </row>
    <row r="66" spans="1:9" ht="16.5" x14ac:dyDescent="0.2">
      <c r="A66" s="20">
        <v>62</v>
      </c>
      <c r="B66" s="20">
        <v>6</v>
      </c>
      <c r="C66" s="20">
        <v>1</v>
      </c>
      <c r="D66" s="20">
        <v>150</v>
      </c>
      <c r="F66" s="20">
        <v>62</v>
      </c>
      <c r="G66" s="20">
        <v>6</v>
      </c>
      <c r="H66" s="20">
        <v>2</v>
      </c>
      <c r="I66" s="20">
        <v>250</v>
      </c>
    </row>
    <row r="67" spans="1:9" ht="16.5" x14ac:dyDescent="0.2">
      <c r="A67" s="20">
        <v>63</v>
      </c>
      <c r="B67" s="20">
        <v>6</v>
      </c>
      <c r="C67" s="20">
        <v>2</v>
      </c>
      <c r="D67" s="20">
        <v>150</v>
      </c>
      <c r="F67" s="20">
        <v>63</v>
      </c>
      <c r="G67" s="20">
        <v>6</v>
      </c>
      <c r="H67" s="20">
        <v>3</v>
      </c>
      <c r="I67" s="20">
        <v>250</v>
      </c>
    </row>
    <row r="68" spans="1:9" ht="16.5" x14ac:dyDescent="0.2">
      <c r="A68" s="20">
        <v>64</v>
      </c>
      <c r="B68" s="20">
        <v>6</v>
      </c>
      <c r="C68" s="20">
        <v>3</v>
      </c>
      <c r="D68" s="20">
        <v>150</v>
      </c>
      <c r="F68" s="20">
        <v>64</v>
      </c>
      <c r="G68" s="20">
        <v>6</v>
      </c>
      <c r="H68" s="20">
        <v>4</v>
      </c>
      <c r="I68" s="20">
        <v>250</v>
      </c>
    </row>
    <row r="69" spans="1:9" ht="16.5" x14ac:dyDescent="0.2">
      <c r="A69" s="20">
        <v>65</v>
      </c>
      <c r="B69" s="20">
        <v>6</v>
      </c>
      <c r="C69" s="20">
        <v>4</v>
      </c>
      <c r="D69" s="20">
        <v>150</v>
      </c>
      <c r="F69" s="20">
        <v>65</v>
      </c>
      <c r="G69" s="20">
        <v>6</v>
      </c>
      <c r="H69" s="20">
        <v>5</v>
      </c>
      <c r="I69" s="20">
        <v>250</v>
      </c>
    </row>
    <row r="70" spans="1:9" ht="16.5" x14ac:dyDescent="0.2">
      <c r="A70" s="20">
        <v>66</v>
      </c>
      <c r="B70" s="20">
        <v>6</v>
      </c>
      <c r="C70" s="20">
        <v>5</v>
      </c>
      <c r="D70" s="20">
        <v>150</v>
      </c>
      <c r="F70" s="20">
        <v>66</v>
      </c>
      <c r="G70" s="20">
        <v>6</v>
      </c>
      <c r="H70" s="20">
        <v>6</v>
      </c>
      <c r="I70" s="20">
        <v>250</v>
      </c>
    </row>
    <row r="71" spans="1:9" ht="16.5" x14ac:dyDescent="0.2">
      <c r="A71" s="20">
        <v>67</v>
      </c>
      <c r="B71" s="20">
        <v>6</v>
      </c>
      <c r="C71" s="20">
        <v>6</v>
      </c>
      <c r="D71" s="20">
        <v>150</v>
      </c>
      <c r="F71" s="20">
        <v>67</v>
      </c>
      <c r="G71" s="20">
        <v>6</v>
      </c>
      <c r="H71" s="20">
        <v>7</v>
      </c>
      <c r="I71" s="20">
        <v>250</v>
      </c>
    </row>
    <row r="72" spans="1:9" ht="16.5" x14ac:dyDescent="0.2">
      <c r="A72" s="20">
        <v>68</v>
      </c>
      <c r="B72" s="20">
        <v>6</v>
      </c>
      <c r="C72" s="20">
        <v>7</v>
      </c>
      <c r="D72" s="20">
        <v>150</v>
      </c>
      <c r="F72" s="20">
        <v>68</v>
      </c>
      <c r="G72" s="20">
        <v>6</v>
      </c>
      <c r="H72" s="20">
        <v>8</v>
      </c>
      <c r="I72" s="20">
        <v>250</v>
      </c>
    </row>
    <row r="73" spans="1:9" ht="16.5" x14ac:dyDescent="0.2">
      <c r="A73" s="20">
        <v>69</v>
      </c>
      <c r="B73" s="20">
        <v>6</v>
      </c>
      <c r="C73" s="20">
        <v>8</v>
      </c>
      <c r="D73" s="20">
        <v>150</v>
      </c>
      <c r="F73" s="20">
        <v>69</v>
      </c>
      <c r="G73" s="20">
        <v>6</v>
      </c>
      <c r="H73" s="20">
        <v>9</v>
      </c>
      <c r="I73" s="20">
        <v>250</v>
      </c>
    </row>
    <row r="74" spans="1:9" ht="16.5" x14ac:dyDescent="0.2">
      <c r="A74" s="20">
        <v>70</v>
      </c>
      <c r="B74" s="20">
        <v>6</v>
      </c>
      <c r="C74" s="20">
        <v>9</v>
      </c>
      <c r="D74" s="20">
        <v>150</v>
      </c>
      <c r="F74" s="20">
        <v>70</v>
      </c>
      <c r="G74" s="20">
        <v>6</v>
      </c>
      <c r="H74" s="20">
        <v>10</v>
      </c>
      <c r="I74" s="20">
        <v>250</v>
      </c>
    </row>
    <row r="75" spans="1:9" ht="16.5" x14ac:dyDescent="0.2">
      <c r="A75" s="20">
        <v>71</v>
      </c>
      <c r="B75" s="20">
        <v>6</v>
      </c>
      <c r="C75" s="20">
        <v>10</v>
      </c>
      <c r="D75" s="20">
        <v>150</v>
      </c>
      <c r="F75" s="20">
        <v>71</v>
      </c>
      <c r="G75" s="20">
        <v>6</v>
      </c>
      <c r="H75" s="20">
        <v>11</v>
      </c>
      <c r="I75" s="20">
        <v>250</v>
      </c>
    </row>
    <row r="76" spans="1:9" ht="16.5" x14ac:dyDescent="0.2">
      <c r="A76" s="20">
        <v>72</v>
      </c>
      <c r="B76" s="20">
        <v>6</v>
      </c>
      <c r="C76" s="20">
        <v>11</v>
      </c>
      <c r="D76" s="20">
        <v>150</v>
      </c>
      <c r="F76" s="20">
        <v>72</v>
      </c>
      <c r="G76" s="20">
        <v>6</v>
      </c>
      <c r="H76" s="20">
        <v>12</v>
      </c>
      <c r="I76" s="20">
        <v>250</v>
      </c>
    </row>
    <row r="77" spans="1:9" ht="16.5" x14ac:dyDescent="0.2">
      <c r="A77" s="20">
        <v>73</v>
      </c>
      <c r="B77" s="20">
        <v>6</v>
      </c>
      <c r="C77" s="20">
        <v>12</v>
      </c>
      <c r="D77" s="20">
        <v>150</v>
      </c>
      <c r="F77" s="20">
        <v>73</v>
      </c>
      <c r="G77" s="20">
        <v>6</v>
      </c>
      <c r="H77" s="20">
        <v>13</v>
      </c>
      <c r="I77" s="20">
        <v>250</v>
      </c>
    </row>
    <row r="78" spans="1:9" ht="16.5" x14ac:dyDescent="0.2">
      <c r="A78" s="20">
        <v>74</v>
      </c>
      <c r="B78" s="20">
        <v>6</v>
      </c>
      <c r="C78" s="20">
        <v>13</v>
      </c>
      <c r="D78" s="20">
        <v>150</v>
      </c>
      <c r="F78" s="20">
        <v>74</v>
      </c>
      <c r="G78" s="20">
        <v>6</v>
      </c>
      <c r="H78" s="20">
        <v>14</v>
      </c>
      <c r="I78" s="20">
        <v>250</v>
      </c>
    </row>
    <row r="79" spans="1:9" ht="16.5" x14ac:dyDescent="0.2">
      <c r="A79" s="20">
        <v>75</v>
      </c>
      <c r="B79" s="20">
        <v>6</v>
      </c>
      <c r="C79" s="20">
        <v>14</v>
      </c>
      <c r="D79" s="20">
        <v>150</v>
      </c>
      <c r="F79" s="20">
        <v>75</v>
      </c>
      <c r="G79" s="20">
        <v>6</v>
      </c>
      <c r="H79" s="20">
        <v>15</v>
      </c>
      <c r="I79" s="20">
        <v>250</v>
      </c>
    </row>
    <row r="80" spans="1:9" ht="16.5" x14ac:dyDescent="0.2">
      <c r="A80" s="20">
        <v>76</v>
      </c>
      <c r="B80" s="20">
        <v>6</v>
      </c>
      <c r="C80" s="20">
        <v>15</v>
      </c>
      <c r="D80" s="20">
        <v>150</v>
      </c>
      <c r="F80" s="20">
        <v>76</v>
      </c>
      <c r="G80" s="20">
        <v>7</v>
      </c>
      <c r="H80" s="20">
        <v>1</v>
      </c>
      <c r="I80" s="20">
        <v>250</v>
      </c>
    </row>
    <row r="81" spans="1:9" ht="16.5" x14ac:dyDescent="0.2">
      <c r="A81" s="20">
        <v>77</v>
      </c>
      <c r="B81" s="20">
        <v>7</v>
      </c>
      <c r="C81" s="20">
        <v>1</v>
      </c>
      <c r="D81" s="20">
        <v>150</v>
      </c>
      <c r="F81" s="20">
        <v>77</v>
      </c>
      <c r="G81" s="20">
        <v>7</v>
      </c>
      <c r="H81" s="20">
        <v>2</v>
      </c>
      <c r="I81" s="20">
        <v>250</v>
      </c>
    </row>
    <row r="82" spans="1:9" ht="16.5" x14ac:dyDescent="0.2">
      <c r="A82" s="20">
        <v>78</v>
      </c>
      <c r="B82" s="20">
        <v>7</v>
      </c>
      <c r="C82" s="20">
        <v>2</v>
      </c>
      <c r="D82" s="20">
        <v>150</v>
      </c>
      <c r="F82" s="20">
        <v>78</v>
      </c>
      <c r="G82" s="20">
        <v>7</v>
      </c>
      <c r="H82" s="20">
        <v>3</v>
      </c>
      <c r="I82" s="20">
        <v>250</v>
      </c>
    </row>
    <row r="83" spans="1:9" ht="16.5" x14ac:dyDescent="0.2">
      <c r="A83" s="20">
        <v>79</v>
      </c>
      <c r="B83" s="20">
        <v>7</v>
      </c>
      <c r="C83" s="20">
        <v>3</v>
      </c>
      <c r="D83" s="20">
        <v>150</v>
      </c>
      <c r="F83" s="20">
        <v>79</v>
      </c>
      <c r="G83" s="20">
        <v>7</v>
      </c>
      <c r="H83" s="20">
        <v>4</v>
      </c>
      <c r="I83" s="20">
        <v>250</v>
      </c>
    </row>
    <row r="84" spans="1:9" ht="16.5" x14ac:dyDescent="0.2">
      <c r="A84" s="20">
        <v>80</v>
      </c>
      <c r="B84" s="20">
        <v>7</v>
      </c>
      <c r="C84" s="20">
        <v>4</v>
      </c>
      <c r="D84" s="20">
        <v>150</v>
      </c>
      <c r="F84" s="20">
        <v>80</v>
      </c>
      <c r="G84" s="20">
        <v>7</v>
      </c>
      <c r="H84" s="20">
        <v>5</v>
      </c>
      <c r="I84" s="20">
        <v>250</v>
      </c>
    </row>
    <row r="85" spans="1:9" ht="16.5" x14ac:dyDescent="0.2">
      <c r="A85" s="20">
        <v>81</v>
      </c>
      <c r="B85" s="20">
        <v>7</v>
      </c>
      <c r="C85" s="20">
        <v>5</v>
      </c>
      <c r="D85" s="20">
        <v>150</v>
      </c>
      <c r="F85" s="20">
        <v>81</v>
      </c>
      <c r="G85" s="20">
        <v>7</v>
      </c>
      <c r="H85" s="20">
        <v>6</v>
      </c>
      <c r="I85" s="20">
        <v>250</v>
      </c>
    </row>
    <row r="86" spans="1:9" ht="16.5" x14ac:dyDescent="0.2">
      <c r="A86" s="20">
        <v>82</v>
      </c>
      <c r="B86" s="20">
        <v>7</v>
      </c>
      <c r="C86" s="20">
        <v>6</v>
      </c>
      <c r="D86" s="20">
        <v>150</v>
      </c>
      <c r="F86" s="20">
        <v>82</v>
      </c>
      <c r="G86" s="20">
        <v>7</v>
      </c>
      <c r="H86" s="20">
        <v>7</v>
      </c>
      <c r="I86" s="20">
        <v>250</v>
      </c>
    </row>
    <row r="87" spans="1:9" ht="16.5" x14ac:dyDescent="0.2">
      <c r="A87" s="20">
        <v>83</v>
      </c>
      <c r="B87" s="20">
        <v>7</v>
      </c>
      <c r="C87" s="20">
        <v>7</v>
      </c>
      <c r="D87" s="20">
        <v>150</v>
      </c>
      <c r="F87" s="20">
        <v>83</v>
      </c>
      <c r="G87" s="20">
        <v>7</v>
      </c>
      <c r="H87" s="20">
        <v>8</v>
      </c>
      <c r="I87" s="20">
        <v>250</v>
      </c>
    </row>
    <row r="88" spans="1:9" ht="16.5" x14ac:dyDescent="0.2">
      <c r="A88" s="20">
        <v>84</v>
      </c>
      <c r="B88" s="20">
        <v>7</v>
      </c>
      <c r="C88" s="20">
        <v>8</v>
      </c>
      <c r="D88" s="20">
        <v>150</v>
      </c>
      <c r="F88" s="20">
        <v>84</v>
      </c>
      <c r="G88" s="20">
        <v>7</v>
      </c>
      <c r="H88" s="20">
        <v>9</v>
      </c>
      <c r="I88" s="20">
        <v>250</v>
      </c>
    </row>
    <row r="89" spans="1:9" ht="16.5" x14ac:dyDescent="0.2">
      <c r="A89" s="20">
        <v>85</v>
      </c>
      <c r="B89" s="20">
        <v>7</v>
      </c>
      <c r="C89" s="20">
        <v>9</v>
      </c>
      <c r="D89" s="20">
        <v>150</v>
      </c>
      <c r="F89" s="20">
        <v>85</v>
      </c>
      <c r="G89" s="20">
        <v>7</v>
      </c>
      <c r="H89" s="20">
        <v>10</v>
      </c>
      <c r="I89" s="20">
        <v>250</v>
      </c>
    </row>
    <row r="90" spans="1:9" ht="16.5" x14ac:dyDescent="0.2">
      <c r="A90" s="20">
        <v>86</v>
      </c>
      <c r="B90" s="20">
        <v>7</v>
      </c>
      <c r="C90" s="20">
        <v>10</v>
      </c>
      <c r="D90" s="20">
        <v>150</v>
      </c>
      <c r="F90" s="20">
        <v>86</v>
      </c>
      <c r="G90" s="20">
        <v>7</v>
      </c>
      <c r="H90" s="20">
        <v>11</v>
      </c>
      <c r="I90" s="20">
        <v>250</v>
      </c>
    </row>
    <row r="91" spans="1:9" ht="16.5" x14ac:dyDescent="0.2">
      <c r="A91" s="20">
        <v>87</v>
      </c>
      <c r="B91" s="20">
        <v>7</v>
      </c>
      <c r="C91" s="20">
        <v>11</v>
      </c>
      <c r="D91" s="20">
        <v>150</v>
      </c>
      <c r="F91" s="20">
        <v>87</v>
      </c>
      <c r="G91" s="20">
        <v>7</v>
      </c>
      <c r="H91" s="20">
        <v>12</v>
      </c>
      <c r="I91" s="20">
        <v>250</v>
      </c>
    </row>
    <row r="92" spans="1:9" ht="16.5" x14ac:dyDescent="0.2">
      <c r="A92" s="20">
        <v>88</v>
      </c>
      <c r="B92" s="20">
        <v>7</v>
      </c>
      <c r="C92" s="20">
        <v>12</v>
      </c>
      <c r="D92" s="20">
        <v>150</v>
      </c>
      <c r="F92" s="20">
        <v>88</v>
      </c>
      <c r="G92" s="20">
        <v>7</v>
      </c>
      <c r="H92" s="20">
        <v>13</v>
      </c>
      <c r="I92" s="20">
        <v>250</v>
      </c>
    </row>
    <row r="93" spans="1:9" ht="16.5" x14ac:dyDescent="0.2">
      <c r="A93" s="20">
        <v>89</v>
      </c>
      <c r="B93" s="20">
        <v>7</v>
      </c>
      <c r="C93" s="20">
        <v>13</v>
      </c>
      <c r="D93" s="20">
        <v>150</v>
      </c>
      <c r="F93" s="20">
        <v>89</v>
      </c>
      <c r="G93" s="20">
        <v>7</v>
      </c>
      <c r="H93" s="20">
        <v>14</v>
      </c>
      <c r="I93" s="20">
        <v>250</v>
      </c>
    </row>
    <row r="94" spans="1:9" ht="16.5" x14ac:dyDescent="0.2">
      <c r="A94" s="20">
        <v>90</v>
      </c>
      <c r="B94" s="20">
        <v>7</v>
      </c>
      <c r="C94" s="20">
        <v>14</v>
      </c>
      <c r="D94" s="20">
        <v>150</v>
      </c>
      <c r="F94" s="20">
        <v>90</v>
      </c>
      <c r="G94" s="20">
        <v>7</v>
      </c>
      <c r="H94" s="20">
        <v>15</v>
      </c>
      <c r="I94" s="20">
        <v>250</v>
      </c>
    </row>
    <row r="95" spans="1:9" ht="16.5" x14ac:dyDescent="0.2">
      <c r="A95" s="20">
        <v>91</v>
      </c>
      <c r="B95" s="20">
        <v>7</v>
      </c>
      <c r="C95" s="20">
        <v>15</v>
      </c>
      <c r="D95" s="20">
        <v>150</v>
      </c>
      <c r="F95" s="20">
        <v>91</v>
      </c>
      <c r="G95" s="20">
        <v>8</v>
      </c>
      <c r="H95" s="20">
        <v>1</v>
      </c>
      <c r="I95" s="20">
        <v>250</v>
      </c>
    </row>
    <row r="96" spans="1:9" ht="16.5" x14ac:dyDescent="0.2">
      <c r="A96" s="20">
        <v>92</v>
      </c>
      <c r="B96" s="20">
        <v>8</v>
      </c>
      <c r="C96" s="20">
        <v>1</v>
      </c>
      <c r="D96" s="20">
        <v>150</v>
      </c>
      <c r="F96" s="20">
        <v>92</v>
      </c>
      <c r="G96" s="20">
        <v>8</v>
      </c>
      <c r="H96" s="20">
        <v>2</v>
      </c>
      <c r="I96" s="20">
        <v>250</v>
      </c>
    </row>
    <row r="97" spans="1:9" ht="16.5" x14ac:dyDescent="0.2">
      <c r="A97" s="20">
        <v>93</v>
      </c>
      <c r="B97" s="20">
        <v>8</v>
      </c>
      <c r="C97" s="20">
        <v>2</v>
      </c>
      <c r="D97" s="20">
        <v>150</v>
      </c>
      <c r="F97" s="20">
        <v>93</v>
      </c>
      <c r="G97" s="20">
        <v>8</v>
      </c>
      <c r="H97" s="20">
        <v>3</v>
      </c>
      <c r="I97" s="20">
        <v>250</v>
      </c>
    </row>
    <row r="98" spans="1:9" ht="16.5" x14ac:dyDescent="0.2">
      <c r="A98" s="20">
        <v>94</v>
      </c>
      <c r="B98" s="20">
        <v>8</v>
      </c>
      <c r="C98" s="20">
        <v>3</v>
      </c>
      <c r="D98" s="20">
        <v>150</v>
      </c>
      <c r="F98" s="20">
        <v>94</v>
      </c>
      <c r="G98" s="20">
        <v>8</v>
      </c>
      <c r="H98" s="20">
        <v>4</v>
      </c>
      <c r="I98" s="20">
        <v>250</v>
      </c>
    </row>
    <row r="99" spans="1:9" ht="16.5" x14ac:dyDescent="0.2">
      <c r="A99" s="20">
        <v>95</v>
      </c>
      <c r="B99" s="20">
        <v>8</v>
      </c>
      <c r="C99" s="20">
        <v>4</v>
      </c>
      <c r="D99" s="20">
        <v>150</v>
      </c>
      <c r="F99" s="20">
        <v>95</v>
      </c>
      <c r="G99" s="20">
        <v>8</v>
      </c>
      <c r="H99" s="20">
        <v>5</v>
      </c>
      <c r="I99" s="20">
        <v>250</v>
      </c>
    </row>
    <row r="100" spans="1:9" ht="16.5" x14ac:dyDescent="0.2">
      <c r="A100" s="20">
        <v>96</v>
      </c>
      <c r="B100" s="20">
        <v>8</v>
      </c>
      <c r="C100" s="20">
        <v>5</v>
      </c>
      <c r="D100" s="20">
        <v>150</v>
      </c>
      <c r="F100" s="20">
        <v>96</v>
      </c>
      <c r="G100" s="20">
        <v>8</v>
      </c>
      <c r="H100" s="20">
        <v>6</v>
      </c>
      <c r="I100" s="20">
        <v>250</v>
      </c>
    </row>
    <row r="101" spans="1:9" ht="16.5" x14ac:dyDescent="0.2">
      <c r="A101" s="20">
        <v>97</v>
      </c>
      <c r="B101" s="20">
        <v>8</v>
      </c>
      <c r="C101" s="20">
        <v>6</v>
      </c>
      <c r="D101" s="20">
        <v>150</v>
      </c>
      <c r="F101" s="20">
        <v>97</v>
      </c>
      <c r="G101" s="20">
        <v>8</v>
      </c>
      <c r="H101" s="20">
        <v>7</v>
      </c>
      <c r="I101" s="20">
        <v>250</v>
      </c>
    </row>
    <row r="102" spans="1:9" ht="16.5" x14ac:dyDescent="0.2">
      <c r="A102" s="20">
        <v>98</v>
      </c>
      <c r="B102" s="20">
        <v>8</v>
      </c>
      <c r="C102" s="20">
        <v>7</v>
      </c>
      <c r="D102" s="20">
        <v>150</v>
      </c>
      <c r="F102" s="20">
        <v>98</v>
      </c>
      <c r="G102" s="20">
        <v>8</v>
      </c>
      <c r="H102" s="20">
        <v>8</v>
      </c>
      <c r="I102" s="20">
        <v>250</v>
      </c>
    </row>
    <row r="103" spans="1:9" ht="16.5" x14ac:dyDescent="0.2">
      <c r="A103" s="20">
        <v>99</v>
      </c>
      <c r="B103" s="20">
        <v>8</v>
      </c>
      <c r="C103" s="20">
        <v>8</v>
      </c>
      <c r="D103" s="20">
        <v>150</v>
      </c>
      <c r="F103" s="20">
        <v>99</v>
      </c>
      <c r="G103" s="20">
        <v>8</v>
      </c>
      <c r="H103" s="20">
        <v>9</v>
      </c>
      <c r="I103" s="20">
        <v>250</v>
      </c>
    </row>
    <row r="104" spans="1:9" ht="16.5" x14ac:dyDescent="0.2">
      <c r="A104" s="20">
        <v>100</v>
      </c>
      <c r="B104" s="20">
        <v>8</v>
      </c>
      <c r="C104" s="20">
        <v>9</v>
      </c>
      <c r="D104" s="20">
        <v>150</v>
      </c>
      <c r="F104" s="20">
        <v>100</v>
      </c>
      <c r="G104" s="20">
        <v>8</v>
      </c>
      <c r="H104" s="20">
        <v>10</v>
      </c>
      <c r="I104" s="20">
        <v>250</v>
      </c>
    </row>
    <row r="105" spans="1:9" ht="16.5" x14ac:dyDescent="0.2">
      <c r="A105" s="20">
        <v>101</v>
      </c>
      <c r="B105" s="20">
        <v>8</v>
      </c>
      <c r="C105" s="20">
        <v>10</v>
      </c>
      <c r="D105" s="20">
        <v>150</v>
      </c>
      <c r="F105" s="20">
        <v>101</v>
      </c>
      <c r="G105" s="20">
        <v>8</v>
      </c>
      <c r="H105" s="20">
        <v>11</v>
      </c>
      <c r="I105" s="20">
        <v>250</v>
      </c>
    </row>
    <row r="106" spans="1:9" ht="16.5" x14ac:dyDescent="0.2">
      <c r="A106" s="20">
        <v>102</v>
      </c>
      <c r="B106" s="20">
        <v>8</v>
      </c>
      <c r="C106" s="20">
        <v>11</v>
      </c>
      <c r="D106" s="20">
        <v>150</v>
      </c>
      <c r="F106" s="20">
        <v>102</v>
      </c>
      <c r="G106" s="20">
        <v>8</v>
      </c>
      <c r="H106" s="20">
        <v>12</v>
      </c>
      <c r="I106" s="20">
        <v>250</v>
      </c>
    </row>
    <row r="107" spans="1:9" ht="16.5" x14ac:dyDescent="0.2">
      <c r="A107" s="20">
        <v>103</v>
      </c>
      <c r="B107" s="20">
        <v>8</v>
      </c>
      <c r="C107" s="20">
        <v>12</v>
      </c>
      <c r="D107" s="20">
        <v>150</v>
      </c>
      <c r="F107" s="20">
        <v>103</v>
      </c>
      <c r="G107" s="20">
        <v>8</v>
      </c>
      <c r="H107" s="20">
        <v>13</v>
      </c>
      <c r="I107" s="20">
        <v>250</v>
      </c>
    </row>
    <row r="108" spans="1:9" ht="16.5" x14ac:dyDescent="0.2">
      <c r="A108" s="20">
        <v>104</v>
      </c>
      <c r="B108" s="20">
        <v>8</v>
      </c>
      <c r="C108" s="20">
        <v>13</v>
      </c>
      <c r="D108" s="20">
        <v>150</v>
      </c>
      <c r="F108" s="20">
        <v>104</v>
      </c>
      <c r="G108" s="20">
        <v>8</v>
      </c>
      <c r="H108" s="20">
        <v>14</v>
      </c>
      <c r="I108" s="20">
        <v>250</v>
      </c>
    </row>
    <row r="109" spans="1:9" ht="16.5" x14ac:dyDescent="0.2">
      <c r="A109" s="20">
        <v>105</v>
      </c>
      <c r="B109" s="20">
        <v>8</v>
      </c>
      <c r="C109" s="20">
        <v>14</v>
      </c>
      <c r="D109" s="20">
        <v>150</v>
      </c>
      <c r="F109" s="20">
        <v>105</v>
      </c>
      <c r="G109" s="20">
        <v>8</v>
      </c>
      <c r="H109" s="20">
        <v>15</v>
      </c>
      <c r="I109" s="20">
        <v>250</v>
      </c>
    </row>
    <row r="110" spans="1:9" ht="16.5" x14ac:dyDescent="0.2">
      <c r="A110" s="20">
        <v>106</v>
      </c>
      <c r="B110" s="20">
        <v>8</v>
      </c>
      <c r="C110" s="20">
        <v>15</v>
      </c>
      <c r="D110" s="20">
        <v>150</v>
      </c>
      <c r="F110" s="20">
        <v>106</v>
      </c>
      <c r="G110" s="20">
        <v>9</v>
      </c>
      <c r="H110" s="20">
        <v>1</v>
      </c>
      <c r="I110" s="20">
        <v>250</v>
      </c>
    </row>
    <row r="111" spans="1:9" ht="16.5" x14ac:dyDescent="0.2">
      <c r="A111" s="20">
        <v>107</v>
      </c>
      <c r="B111" s="20">
        <v>9</v>
      </c>
      <c r="C111" s="20">
        <v>1</v>
      </c>
      <c r="D111" s="20">
        <v>150</v>
      </c>
      <c r="F111" s="20">
        <v>107</v>
      </c>
      <c r="G111" s="20">
        <v>9</v>
      </c>
      <c r="H111" s="20">
        <v>2</v>
      </c>
      <c r="I111" s="20">
        <v>250</v>
      </c>
    </row>
    <row r="112" spans="1:9" ht="16.5" x14ac:dyDescent="0.2">
      <c r="A112" s="20">
        <v>108</v>
      </c>
      <c r="B112" s="20">
        <v>9</v>
      </c>
      <c r="C112" s="20">
        <v>2</v>
      </c>
      <c r="D112" s="20">
        <v>150</v>
      </c>
      <c r="F112" s="20">
        <v>108</v>
      </c>
      <c r="G112" s="20">
        <v>9</v>
      </c>
      <c r="H112" s="20">
        <v>3</v>
      </c>
      <c r="I112" s="20">
        <v>250</v>
      </c>
    </row>
    <row r="113" spans="1:9" ht="16.5" x14ac:dyDescent="0.2">
      <c r="A113" s="20">
        <v>109</v>
      </c>
      <c r="B113" s="20">
        <v>9</v>
      </c>
      <c r="C113" s="20">
        <v>3</v>
      </c>
      <c r="D113" s="20">
        <v>150</v>
      </c>
      <c r="F113" s="20">
        <v>109</v>
      </c>
      <c r="G113" s="20">
        <v>9</v>
      </c>
      <c r="H113" s="20">
        <v>4</v>
      </c>
      <c r="I113" s="20">
        <v>250</v>
      </c>
    </row>
    <row r="114" spans="1:9" ht="16.5" x14ac:dyDescent="0.2">
      <c r="A114" s="20">
        <v>110</v>
      </c>
      <c r="B114" s="20">
        <v>9</v>
      </c>
      <c r="C114" s="20">
        <v>4</v>
      </c>
      <c r="D114" s="20">
        <v>150</v>
      </c>
      <c r="F114" s="20">
        <v>110</v>
      </c>
      <c r="G114" s="20">
        <v>9</v>
      </c>
      <c r="H114" s="20">
        <v>5</v>
      </c>
      <c r="I114" s="20">
        <v>250</v>
      </c>
    </row>
    <row r="115" spans="1:9" ht="16.5" x14ac:dyDescent="0.2">
      <c r="A115" s="20">
        <v>111</v>
      </c>
      <c r="B115" s="20">
        <v>9</v>
      </c>
      <c r="C115" s="20">
        <v>5</v>
      </c>
      <c r="D115" s="20">
        <v>150</v>
      </c>
      <c r="F115" s="20">
        <v>111</v>
      </c>
      <c r="G115" s="20">
        <v>9</v>
      </c>
      <c r="H115" s="20">
        <v>6</v>
      </c>
      <c r="I115" s="20">
        <v>250</v>
      </c>
    </row>
    <row r="116" spans="1:9" ht="16.5" x14ac:dyDescent="0.2">
      <c r="A116" s="20">
        <v>112</v>
      </c>
      <c r="B116" s="20">
        <v>9</v>
      </c>
      <c r="C116" s="20">
        <v>6</v>
      </c>
      <c r="D116" s="20">
        <v>150</v>
      </c>
      <c r="F116" s="20">
        <v>112</v>
      </c>
      <c r="G116" s="20">
        <v>9</v>
      </c>
      <c r="H116" s="20">
        <v>7</v>
      </c>
      <c r="I116" s="20">
        <v>250</v>
      </c>
    </row>
    <row r="117" spans="1:9" ht="16.5" x14ac:dyDescent="0.2">
      <c r="A117" s="20">
        <v>113</v>
      </c>
      <c r="B117" s="20">
        <v>9</v>
      </c>
      <c r="C117" s="20">
        <v>7</v>
      </c>
      <c r="D117" s="20">
        <v>150</v>
      </c>
      <c r="F117" s="20">
        <v>113</v>
      </c>
      <c r="G117" s="20">
        <v>9</v>
      </c>
      <c r="H117" s="20">
        <v>8</v>
      </c>
      <c r="I117" s="20">
        <v>250</v>
      </c>
    </row>
    <row r="118" spans="1:9" ht="16.5" x14ac:dyDescent="0.2">
      <c r="A118" s="20">
        <v>114</v>
      </c>
      <c r="B118" s="20">
        <v>9</v>
      </c>
      <c r="C118" s="20">
        <v>8</v>
      </c>
      <c r="D118" s="20">
        <v>150</v>
      </c>
      <c r="F118" s="20">
        <v>114</v>
      </c>
      <c r="G118" s="20">
        <v>9</v>
      </c>
      <c r="H118" s="20">
        <v>9</v>
      </c>
      <c r="I118" s="20">
        <v>250</v>
      </c>
    </row>
    <row r="119" spans="1:9" ht="16.5" x14ac:dyDescent="0.2">
      <c r="A119" s="20">
        <v>115</v>
      </c>
      <c r="B119" s="20">
        <v>9</v>
      </c>
      <c r="C119" s="20">
        <v>9</v>
      </c>
      <c r="D119" s="20">
        <v>150</v>
      </c>
      <c r="F119" s="20">
        <v>115</v>
      </c>
      <c r="G119" s="20">
        <v>9</v>
      </c>
      <c r="H119" s="20">
        <v>10</v>
      </c>
      <c r="I119" s="20">
        <v>250</v>
      </c>
    </row>
    <row r="120" spans="1:9" ht="16.5" x14ac:dyDescent="0.2">
      <c r="A120" s="20">
        <v>116</v>
      </c>
      <c r="B120" s="20">
        <v>9</v>
      </c>
      <c r="C120" s="20">
        <v>10</v>
      </c>
      <c r="D120" s="20">
        <v>150</v>
      </c>
      <c r="F120" s="20">
        <v>116</v>
      </c>
      <c r="G120" s="20">
        <v>9</v>
      </c>
      <c r="H120" s="20">
        <v>11</v>
      </c>
      <c r="I120" s="20">
        <v>250</v>
      </c>
    </row>
    <row r="121" spans="1:9" ht="16.5" x14ac:dyDescent="0.2">
      <c r="A121" s="20">
        <v>117</v>
      </c>
      <c r="B121" s="20">
        <v>9</v>
      </c>
      <c r="C121" s="20">
        <v>11</v>
      </c>
      <c r="D121" s="20">
        <v>150</v>
      </c>
      <c r="F121" s="20">
        <v>117</v>
      </c>
      <c r="G121" s="20">
        <v>9</v>
      </c>
      <c r="H121" s="20">
        <v>12</v>
      </c>
      <c r="I121" s="20">
        <v>250</v>
      </c>
    </row>
    <row r="122" spans="1:9" ht="16.5" x14ac:dyDescent="0.2">
      <c r="A122" s="20">
        <v>118</v>
      </c>
      <c r="B122" s="20">
        <v>9</v>
      </c>
      <c r="C122" s="20">
        <v>12</v>
      </c>
      <c r="D122" s="20">
        <v>150</v>
      </c>
      <c r="F122" s="20">
        <v>118</v>
      </c>
      <c r="G122" s="20">
        <v>9</v>
      </c>
      <c r="H122" s="20">
        <v>13</v>
      </c>
      <c r="I122" s="20">
        <v>250</v>
      </c>
    </row>
    <row r="123" spans="1:9" ht="16.5" x14ac:dyDescent="0.2">
      <c r="A123" s="20">
        <v>119</v>
      </c>
      <c r="B123" s="20">
        <v>9</v>
      </c>
      <c r="C123" s="20">
        <v>13</v>
      </c>
      <c r="D123" s="20">
        <v>150</v>
      </c>
      <c r="F123" s="20">
        <v>119</v>
      </c>
      <c r="G123" s="20">
        <v>9</v>
      </c>
      <c r="H123" s="20">
        <v>14</v>
      </c>
      <c r="I123" s="20">
        <v>250</v>
      </c>
    </row>
    <row r="124" spans="1:9" ht="16.5" x14ac:dyDescent="0.2">
      <c r="A124" s="20">
        <v>120</v>
      </c>
      <c r="B124" s="20">
        <v>9</v>
      </c>
      <c r="C124" s="20">
        <v>14</v>
      </c>
      <c r="D124" s="20">
        <v>150</v>
      </c>
      <c r="F124" s="20">
        <v>120</v>
      </c>
      <c r="G124" s="20">
        <v>9</v>
      </c>
      <c r="H124" s="20">
        <v>15</v>
      </c>
      <c r="I124" s="20">
        <v>250</v>
      </c>
    </row>
    <row r="125" spans="1:9" ht="16.5" x14ac:dyDescent="0.2">
      <c r="A125" s="20">
        <v>121</v>
      </c>
      <c r="B125" s="20">
        <v>9</v>
      </c>
      <c r="C125" s="20">
        <v>15</v>
      </c>
      <c r="D125" s="20">
        <v>150</v>
      </c>
      <c r="F125" s="20">
        <v>121</v>
      </c>
      <c r="G125" s="20">
        <v>10</v>
      </c>
      <c r="H125" s="20">
        <v>1</v>
      </c>
      <c r="I125" s="20">
        <v>250</v>
      </c>
    </row>
    <row r="126" spans="1:9" ht="16.5" x14ac:dyDescent="0.2">
      <c r="A126" s="20">
        <v>122</v>
      </c>
      <c r="B126" s="20">
        <v>10</v>
      </c>
      <c r="C126" s="20">
        <v>1</v>
      </c>
      <c r="D126" s="20">
        <v>150</v>
      </c>
      <c r="F126" s="20">
        <v>122</v>
      </c>
      <c r="G126" s="20">
        <v>10</v>
      </c>
      <c r="H126" s="20">
        <v>2</v>
      </c>
      <c r="I126" s="20">
        <v>250</v>
      </c>
    </row>
    <row r="127" spans="1:9" ht="16.5" x14ac:dyDescent="0.2">
      <c r="A127" s="20">
        <v>123</v>
      </c>
      <c r="B127" s="20">
        <v>10</v>
      </c>
      <c r="C127" s="20">
        <v>2</v>
      </c>
      <c r="D127" s="20">
        <v>150</v>
      </c>
      <c r="F127" s="20">
        <v>123</v>
      </c>
      <c r="G127" s="20">
        <v>10</v>
      </c>
      <c r="H127" s="20">
        <v>3</v>
      </c>
      <c r="I127" s="20">
        <v>250</v>
      </c>
    </row>
    <row r="128" spans="1:9" ht="16.5" x14ac:dyDescent="0.2">
      <c r="A128" s="20">
        <v>124</v>
      </c>
      <c r="B128" s="20">
        <v>10</v>
      </c>
      <c r="C128" s="20">
        <v>3</v>
      </c>
      <c r="D128" s="20">
        <v>150</v>
      </c>
      <c r="F128" s="20">
        <v>124</v>
      </c>
      <c r="G128" s="20">
        <v>10</v>
      </c>
      <c r="H128" s="20">
        <v>4</v>
      </c>
      <c r="I128" s="20">
        <v>250</v>
      </c>
    </row>
    <row r="129" spans="1:9" ht="16.5" x14ac:dyDescent="0.2">
      <c r="A129" s="20">
        <v>125</v>
      </c>
      <c r="B129" s="20">
        <v>10</v>
      </c>
      <c r="C129" s="20">
        <v>4</v>
      </c>
      <c r="D129" s="20">
        <v>150</v>
      </c>
      <c r="F129" s="20">
        <v>125</v>
      </c>
      <c r="G129" s="20">
        <v>10</v>
      </c>
      <c r="H129" s="20">
        <v>5</v>
      </c>
      <c r="I129" s="20">
        <v>250</v>
      </c>
    </row>
    <row r="130" spans="1:9" ht="16.5" x14ac:dyDescent="0.2">
      <c r="A130" s="20">
        <v>126</v>
      </c>
      <c r="B130" s="20">
        <v>10</v>
      </c>
      <c r="C130" s="20">
        <v>5</v>
      </c>
      <c r="D130" s="20">
        <v>150</v>
      </c>
      <c r="F130" s="20">
        <v>126</v>
      </c>
      <c r="G130" s="20">
        <v>10</v>
      </c>
      <c r="H130" s="20">
        <v>6</v>
      </c>
      <c r="I130" s="20">
        <v>250</v>
      </c>
    </row>
    <row r="131" spans="1:9" ht="16.5" x14ac:dyDescent="0.2">
      <c r="A131" s="20">
        <v>127</v>
      </c>
      <c r="B131" s="20">
        <v>10</v>
      </c>
      <c r="C131" s="20">
        <v>6</v>
      </c>
      <c r="D131" s="20">
        <v>150</v>
      </c>
      <c r="F131" s="20">
        <v>127</v>
      </c>
      <c r="G131" s="20">
        <v>10</v>
      </c>
      <c r="H131" s="20">
        <v>7</v>
      </c>
      <c r="I131" s="20">
        <v>250</v>
      </c>
    </row>
    <row r="132" spans="1:9" ht="16.5" x14ac:dyDescent="0.2">
      <c r="A132" s="20">
        <v>128</v>
      </c>
      <c r="B132" s="20">
        <v>10</v>
      </c>
      <c r="C132" s="20">
        <v>7</v>
      </c>
      <c r="D132" s="20">
        <v>150</v>
      </c>
      <c r="F132" s="20">
        <v>128</v>
      </c>
      <c r="G132" s="20">
        <v>10</v>
      </c>
      <c r="H132" s="20">
        <v>8</v>
      </c>
      <c r="I132" s="20">
        <v>250</v>
      </c>
    </row>
    <row r="133" spans="1:9" ht="16.5" x14ac:dyDescent="0.2">
      <c r="A133" s="20">
        <v>129</v>
      </c>
      <c r="B133" s="20">
        <v>10</v>
      </c>
      <c r="C133" s="20">
        <v>8</v>
      </c>
      <c r="D133" s="20">
        <v>150</v>
      </c>
      <c r="F133" s="20">
        <v>129</v>
      </c>
      <c r="G133" s="20">
        <v>10</v>
      </c>
      <c r="H133" s="20">
        <v>9</v>
      </c>
      <c r="I133" s="20">
        <v>250</v>
      </c>
    </row>
    <row r="134" spans="1:9" ht="16.5" x14ac:dyDescent="0.2">
      <c r="A134" s="20">
        <v>130</v>
      </c>
      <c r="B134" s="20">
        <v>10</v>
      </c>
      <c r="C134" s="20">
        <v>9</v>
      </c>
      <c r="D134" s="20">
        <v>150</v>
      </c>
      <c r="F134" s="20">
        <v>130</v>
      </c>
      <c r="G134" s="20">
        <v>10</v>
      </c>
      <c r="H134" s="20">
        <v>10</v>
      </c>
      <c r="I134" s="20">
        <v>250</v>
      </c>
    </row>
    <row r="135" spans="1:9" ht="16.5" x14ac:dyDescent="0.2">
      <c r="A135" s="20">
        <v>131</v>
      </c>
      <c r="B135" s="20">
        <v>10</v>
      </c>
      <c r="C135" s="20">
        <v>10</v>
      </c>
      <c r="D135" s="20">
        <v>150</v>
      </c>
      <c r="F135" s="20">
        <v>131</v>
      </c>
      <c r="G135" s="20">
        <v>10</v>
      </c>
      <c r="H135" s="20">
        <v>11</v>
      </c>
      <c r="I135" s="20">
        <v>250</v>
      </c>
    </row>
    <row r="136" spans="1:9" ht="16.5" x14ac:dyDescent="0.2">
      <c r="A136" s="20">
        <v>132</v>
      </c>
      <c r="B136" s="20">
        <v>10</v>
      </c>
      <c r="C136" s="20">
        <v>11</v>
      </c>
      <c r="D136" s="20">
        <v>150</v>
      </c>
      <c r="F136" s="20">
        <v>132</v>
      </c>
      <c r="G136" s="20">
        <v>10</v>
      </c>
      <c r="H136" s="20">
        <v>12</v>
      </c>
      <c r="I136" s="20">
        <v>250</v>
      </c>
    </row>
    <row r="137" spans="1:9" ht="16.5" x14ac:dyDescent="0.2">
      <c r="A137" s="20">
        <v>133</v>
      </c>
      <c r="B137" s="20">
        <v>10</v>
      </c>
      <c r="C137" s="20">
        <v>12</v>
      </c>
      <c r="D137" s="20">
        <v>150</v>
      </c>
      <c r="F137" s="20">
        <v>133</v>
      </c>
      <c r="G137" s="20">
        <v>10</v>
      </c>
      <c r="H137" s="20">
        <v>13</v>
      </c>
      <c r="I137" s="20">
        <v>250</v>
      </c>
    </row>
    <row r="138" spans="1:9" ht="16.5" x14ac:dyDescent="0.2">
      <c r="A138" s="20">
        <v>134</v>
      </c>
      <c r="B138" s="20">
        <v>10</v>
      </c>
      <c r="C138" s="20">
        <v>13</v>
      </c>
      <c r="D138" s="20">
        <v>150</v>
      </c>
      <c r="F138" s="20">
        <v>134</v>
      </c>
      <c r="G138" s="20">
        <v>10</v>
      </c>
      <c r="H138" s="20">
        <v>14</v>
      </c>
      <c r="I138" s="20">
        <v>250</v>
      </c>
    </row>
    <row r="139" spans="1:9" ht="16.5" x14ac:dyDescent="0.2">
      <c r="A139" s="20">
        <v>135</v>
      </c>
      <c r="B139" s="20">
        <v>10</v>
      </c>
      <c r="C139" s="20">
        <v>14</v>
      </c>
      <c r="D139" s="20">
        <v>150</v>
      </c>
      <c r="F139" s="20">
        <v>135</v>
      </c>
      <c r="G139" s="20">
        <v>10</v>
      </c>
      <c r="H139" s="20">
        <v>15</v>
      </c>
      <c r="I139" s="20">
        <v>250</v>
      </c>
    </row>
    <row r="140" spans="1:9" ht="16.5" x14ac:dyDescent="0.2">
      <c r="A140" s="20">
        <v>136</v>
      </c>
      <c r="B140" s="20">
        <v>10</v>
      </c>
      <c r="C140" s="20">
        <v>15</v>
      </c>
      <c r="D140" s="20">
        <v>150</v>
      </c>
      <c r="F140" s="20">
        <v>136</v>
      </c>
      <c r="G140" s="20">
        <v>11</v>
      </c>
      <c r="H140" s="20">
        <v>1</v>
      </c>
      <c r="I140" s="20">
        <v>250</v>
      </c>
    </row>
    <row r="141" spans="1:9" ht="16.5" x14ac:dyDescent="0.2">
      <c r="A141" s="20">
        <v>137</v>
      </c>
      <c r="B141" s="20">
        <v>11</v>
      </c>
      <c r="C141" s="20">
        <v>1</v>
      </c>
      <c r="D141" s="20">
        <v>150</v>
      </c>
      <c r="F141" s="20">
        <v>137</v>
      </c>
      <c r="G141" s="20">
        <v>11</v>
      </c>
      <c r="H141" s="20">
        <v>2</v>
      </c>
      <c r="I141" s="20">
        <v>250</v>
      </c>
    </row>
    <row r="142" spans="1:9" ht="16.5" x14ac:dyDescent="0.2">
      <c r="A142" s="20">
        <v>138</v>
      </c>
      <c r="B142" s="20">
        <v>11</v>
      </c>
      <c r="C142" s="20">
        <v>2</v>
      </c>
      <c r="D142" s="20">
        <v>150</v>
      </c>
      <c r="F142" s="20">
        <v>138</v>
      </c>
      <c r="G142" s="20">
        <v>11</v>
      </c>
      <c r="H142" s="20">
        <v>3</v>
      </c>
      <c r="I142" s="20">
        <v>250</v>
      </c>
    </row>
    <row r="143" spans="1:9" ht="16.5" x14ac:dyDescent="0.2">
      <c r="A143" s="20">
        <v>139</v>
      </c>
      <c r="B143" s="20">
        <v>11</v>
      </c>
      <c r="C143" s="20">
        <v>3</v>
      </c>
      <c r="D143" s="20">
        <v>150</v>
      </c>
      <c r="F143" s="20">
        <v>139</v>
      </c>
      <c r="G143" s="20">
        <v>11</v>
      </c>
      <c r="H143" s="20">
        <v>4</v>
      </c>
      <c r="I143" s="20">
        <v>250</v>
      </c>
    </row>
    <row r="144" spans="1:9" ht="16.5" x14ac:dyDescent="0.2">
      <c r="A144" s="20">
        <v>140</v>
      </c>
      <c r="B144" s="20">
        <v>11</v>
      </c>
      <c r="C144" s="20">
        <v>4</v>
      </c>
      <c r="D144" s="20">
        <v>150</v>
      </c>
      <c r="F144" s="20">
        <v>140</v>
      </c>
      <c r="G144" s="20">
        <v>11</v>
      </c>
      <c r="H144" s="20">
        <v>5</v>
      </c>
      <c r="I144" s="20">
        <v>250</v>
      </c>
    </row>
    <row r="145" spans="1:9" ht="16.5" x14ac:dyDescent="0.2">
      <c r="A145" s="20">
        <v>141</v>
      </c>
      <c r="B145" s="20">
        <v>11</v>
      </c>
      <c r="C145" s="20">
        <v>5</v>
      </c>
      <c r="D145" s="20">
        <v>150</v>
      </c>
      <c r="F145" s="20">
        <v>141</v>
      </c>
      <c r="G145" s="20">
        <v>11</v>
      </c>
      <c r="H145" s="20">
        <v>6</v>
      </c>
      <c r="I145" s="20">
        <v>250</v>
      </c>
    </row>
    <row r="146" spans="1:9" ht="16.5" x14ac:dyDescent="0.2">
      <c r="A146" s="20">
        <v>142</v>
      </c>
      <c r="B146" s="20">
        <v>11</v>
      </c>
      <c r="C146" s="20">
        <v>6</v>
      </c>
      <c r="D146" s="20">
        <v>150</v>
      </c>
      <c r="F146" s="20">
        <v>142</v>
      </c>
      <c r="G146" s="20">
        <v>11</v>
      </c>
      <c r="H146" s="20">
        <v>7</v>
      </c>
      <c r="I146" s="20">
        <v>250</v>
      </c>
    </row>
    <row r="147" spans="1:9" ht="16.5" x14ac:dyDescent="0.2">
      <c r="A147" s="20">
        <v>143</v>
      </c>
      <c r="B147" s="20">
        <v>11</v>
      </c>
      <c r="C147" s="20">
        <v>7</v>
      </c>
      <c r="D147" s="20">
        <v>150</v>
      </c>
      <c r="F147" s="20">
        <v>143</v>
      </c>
      <c r="G147" s="20">
        <v>11</v>
      </c>
      <c r="H147" s="20">
        <v>8</v>
      </c>
      <c r="I147" s="20">
        <v>250</v>
      </c>
    </row>
    <row r="148" spans="1:9" ht="16.5" x14ac:dyDescent="0.2">
      <c r="A148" s="20">
        <v>144</v>
      </c>
      <c r="B148" s="20">
        <v>11</v>
      </c>
      <c r="C148" s="20">
        <v>8</v>
      </c>
      <c r="D148" s="20">
        <v>150</v>
      </c>
      <c r="F148" s="20">
        <v>144</v>
      </c>
      <c r="G148" s="20">
        <v>11</v>
      </c>
      <c r="H148" s="20">
        <v>9</v>
      </c>
      <c r="I148" s="20">
        <v>250</v>
      </c>
    </row>
    <row r="149" spans="1:9" ht="16.5" x14ac:dyDescent="0.2">
      <c r="A149" s="20">
        <v>145</v>
      </c>
      <c r="B149" s="20">
        <v>11</v>
      </c>
      <c r="C149" s="20">
        <v>9</v>
      </c>
      <c r="D149" s="20">
        <v>150</v>
      </c>
      <c r="F149" s="20">
        <v>145</v>
      </c>
      <c r="G149" s="20">
        <v>11</v>
      </c>
      <c r="H149" s="20">
        <v>10</v>
      </c>
      <c r="I149" s="20">
        <v>250</v>
      </c>
    </row>
    <row r="150" spans="1:9" ht="16.5" x14ac:dyDescent="0.2">
      <c r="A150" s="20">
        <v>146</v>
      </c>
      <c r="B150" s="20">
        <v>11</v>
      </c>
      <c r="C150" s="20">
        <v>10</v>
      </c>
      <c r="D150" s="20">
        <v>150</v>
      </c>
      <c r="F150" s="20">
        <v>146</v>
      </c>
      <c r="G150" s="20">
        <v>11</v>
      </c>
      <c r="H150" s="20">
        <v>11</v>
      </c>
      <c r="I150" s="20">
        <v>250</v>
      </c>
    </row>
    <row r="151" spans="1:9" ht="16.5" x14ac:dyDescent="0.2">
      <c r="A151" s="20">
        <v>147</v>
      </c>
      <c r="B151" s="20">
        <v>11</v>
      </c>
      <c r="C151" s="20">
        <v>11</v>
      </c>
      <c r="D151" s="20">
        <v>150</v>
      </c>
      <c r="F151" s="20">
        <v>147</v>
      </c>
      <c r="G151" s="20">
        <v>11</v>
      </c>
      <c r="H151" s="20">
        <v>12</v>
      </c>
      <c r="I151" s="20">
        <v>250</v>
      </c>
    </row>
    <row r="152" spans="1:9" ht="16.5" x14ac:dyDescent="0.2">
      <c r="A152" s="20">
        <v>148</v>
      </c>
      <c r="B152" s="20">
        <v>11</v>
      </c>
      <c r="C152" s="20">
        <v>12</v>
      </c>
      <c r="D152" s="20">
        <v>150</v>
      </c>
      <c r="F152" s="20">
        <v>148</v>
      </c>
      <c r="G152" s="20">
        <v>11</v>
      </c>
      <c r="H152" s="20">
        <v>13</v>
      </c>
      <c r="I152" s="20">
        <v>250</v>
      </c>
    </row>
    <row r="153" spans="1:9" ht="16.5" x14ac:dyDescent="0.2">
      <c r="A153" s="20">
        <v>149</v>
      </c>
      <c r="B153" s="20">
        <v>11</v>
      </c>
      <c r="C153" s="20">
        <v>13</v>
      </c>
      <c r="D153" s="20">
        <v>150</v>
      </c>
      <c r="F153" s="20">
        <v>149</v>
      </c>
      <c r="G153" s="20">
        <v>11</v>
      </c>
      <c r="H153" s="20">
        <v>14</v>
      </c>
      <c r="I153" s="20">
        <v>250</v>
      </c>
    </row>
    <row r="154" spans="1:9" ht="16.5" x14ac:dyDescent="0.2">
      <c r="A154" s="20">
        <v>150</v>
      </c>
      <c r="B154" s="20">
        <v>11</v>
      </c>
      <c r="C154" s="20">
        <v>14</v>
      </c>
      <c r="D154" s="20">
        <v>150</v>
      </c>
      <c r="F154" s="20">
        <v>150</v>
      </c>
      <c r="G154" s="20">
        <v>11</v>
      </c>
      <c r="H154" s="20">
        <v>15</v>
      </c>
      <c r="I154" s="20">
        <v>250</v>
      </c>
    </row>
    <row r="155" spans="1:9" ht="16.5" x14ac:dyDescent="0.2">
      <c r="A155" s="20">
        <v>151</v>
      </c>
      <c r="B155" s="20">
        <v>11</v>
      </c>
      <c r="C155" s="20">
        <v>15</v>
      </c>
      <c r="D155" s="20">
        <v>150</v>
      </c>
      <c r="F155" s="20">
        <v>151</v>
      </c>
      <c r="G155" s="20">
        <v>12</v>
      </c>
      <c r="H155" s="20">
        <v>1</v>
      </c>
      <c r="I155" s="20">
        <v>250</v>
      </c>
    </row>
    <row r="156" spans="1:9" ht="16.5" x14ac:dyDescent="0.2">
      <c r="A156" s="20">
        <v>152</v>
      </c>
      <c r="B156" s="20">
        <v>12</v>
      </c>
      <c r="C156" s="20">
        <v>1</v>
      </c>
      <c r="D156" s="20">
        <v>150</v>
      </c>
      <c r="F156" s="20">
        <v>152</v>
      </c>
      <c r="G156" s="20">
        <v>12</v>
      </c>
      <c r="H156" s="20">
        <v>2</v>
      </c>
      <c r="I156" s="20">
        <v>250</v>
      </c>
    </row>
    <row r="157" spans="1:9" ht="16.5" x14ac:dyDescent="0.2">
      <c r="A157" s="20">
        <v>153</v>
      </c>
      <c r="B157" s="20">
        <v>12</v>
      </c>
      <c r="C157" s="20">
        <v>2</v>
      </c>
      <c r="D157" s="20">
        <v>150</v>
      </c>
      <c r="F157" s="20">
        <v>153</v>
      </c>
      <c r="G157" s="20">
        <v>12</v>
      </c>
      <c r="H157" s="20">
        <v>3</v>
      </c>
      <c r="I157" s="20">
        <v>250</v>
      </c>
    </row>
    <row r="158" spans="1:9" ht="16.5" x14ac:dyDescent="0.2">
      <c r="A158" s="20">
        <v>154</v>
      </c>
      <c r="B158" s="20">
        <v>12</v>
      </c>
      <c r="C158" s="20">
        <v>3</v>
      </c>
      <c r="D158" s="20">
        <v>150</v>
      </c>
      <c r="F158" s="20">
        <v>154</v>
      </c>
      <c r="G158" s="20">
        <v>12</v>
      </c>
      <c r="H158" s="20">
        <v>4</v>
      </c>
      <c r="I158" s="20">
        <v>250</v>
      </c>
    </row>
    <row r="159" spans="1:9" ht="16.5" x14ac:dyDescent="0.2">
      <c r="A159" s="20">
        <v>155</v>
      </c>
      <c r="B159" s="20">
        <v>12</v>
      </c>
      <c r="C159" s="20">
        <v>4</v>
      </c>
      <c r="D159" s="20">
        <v>150</v>
      </c>
      <c r="F159" s="20">
        <v>155</v>
      </c>
      <c r="G159" s="20">
        <v>12</v>
      </c>
      <c r="H159" s="20">
        <v>5</v>
      </c>
      <c r="I159" s="20">
        <v>250</v>
      </c>
    </row>
    <row r="160" spans="1:9" ht="16.5" x14ac:dyDescent="0.2">
      <c r="A160" s="20">
        <v>156</v>
      </c>
      <c r="B160" s="20">
        <v>12</v>
      </c>
      <c r="C160" s="20">
        <v>5</v>
      </c>
      <c r="D160" s="20">
        <v>150</v>
      </c>
      <c r="F160" s="20">
        <v>156</v>
      </c>
      <c r="G160" s="20">
        <v>12</v>
      </c>
      <c r="H160" s="20">
        <v>6</v>
      </c>
      <c r="I160" s="20">
        <v>250</v>
      </c>
    </row>
    <row r="161" spans="1:9" ht="16.5" x14ac:dyDescent="0.2">
      <c r="A161" s="20">
        <v>157</v>
      </c>
      <c r="B161" s="20">
        <v>12</v>
      </c>
      <c r="C161" s="20">
        <v>6</v>
      </c>
      <c r="D161" s="20">
        <v>150</v>
      </c>
      <c r="F161" s="20">
        <v>157</v>
      </c>
      <c r="G161" s="20">
        <v>12</v>
      </c>
      <c r="H161" s="20">
        <v>7</v>
      </c>
      <c r="I161" s="20">
        <v>250</v>
      </c>
    </row>
    <row r="162" spans="1:9" ht="16.5" x14ac:dyDescent="0.2">
      <c r="A162" s="20">
        <v>158</v>
      </c>
      <c r="B162" s="20">
        <v>12</v>
      </c>
      <c r="C162" s="20">
        <v>7</v>
      </c>
      <c r="D162" s="20">
        <v>150</v>
      </c>
      <c r="F162" s="20">
        <v>158</v>
      </c>
      <c r="G162" s="20">
        <v>12</v>
      </c>
      <c r="H162" s="20">
        <v>8</v>
      </c>
      <c r="I162" s="20">
        <v>250</v>
      </c>
    </row>
    <row r="163" spans="1:9" ht="16.5" x14ac:dyDescent="0.2">
      <c r="A163" s="20">
        <v>159</v>
      </c>
      <c r="B163" s="20">
        <v>12</v>
      </c>
      <c r="C163" s="20">
        <v>8</v>
      </c>
      <c r="D163" s="20">
        <v>150</v>
      </c>
      <c r="F163" s="20">
        <v>159</v>
      </c>
      <c r="G163" s="20">
        <v>12</v>
      </c>
      <c r="H163" s="20">
        <v>9</v>
      </c>
      <c r="I163" s="20">
        <v>250</v>
      </c>
    </row>
    <row r="164" spans="1:9" ht="16.5" x14ac:dyDescent="0.2">
      <c r="A164" s="20">
        <v>160</v>
      </c>
      <c r="B164" s="20">
        <v>12</v>
      </c>
      <c r="C164" s="20">
        <v>9</v>
      </c>
      <c r="D164" s="20">
        <v>150</v>
      </c>
      <c r="F164" s="20">
        <v>160</v>
      </c>
      <c r="G164" s="20">
        <v>12</v>
      </c>
      <c r="H164" s="20">
        <v>10</v>
      </c>
      <c r="I164" s="20">
        <v>250</v>
      </c>
    </row>
    <row r="165" spans="1:9" ht="16.5" x14ac:dyDescent="0.2">
      <c r="A165" s="20">
        <v>161</v>
      </c>
      <c r="B165" s="20">
        <v>12</v>
      </c>
      <c r="C165" s="20">
        <v>10</v>
      </c>
      <c r="D165" s="20">
        <v>150</v>
      </c>
      <c r="F165" s="20">
        <v>161</v>
      </c>
      <c r="G165" s="20">
        <v>12</v>
      </c>
      <c r="H165" s="20">
        <v>11</v>
      </c>
      <c r="I165" s="20">
        <v>250</v>
      </c>
    </row>
    <row r="166" spans="1:9" ht="16.5" x14ac:dyDescent="0.2">
      <c r="A166" s="20">
        <v>162</v>
      </c>
      <c r="B166" s="20">
        <v>12</v>
      </c>
      <c r="C166" s="20">
        <v>11</v>
      </c>
      <c r="D166" s="20">
        <v>150</v>
      </c>
      <c r="F166" s="20">
        <v>162</v>
      </c>
      <c r="G166" s="20">
        <v>12</v>
      </c>
      <c r="H166" s="20">
        <v>12</v>
      </c>
      <c r="I166" s="20">
        <v>250</v>
      </c>
    </row>
    <row r="167" spans="1:9" ht="16.5" x14ac:dyDescent="0.2">
      <c r="A167" s="20">
        <v>163</v>
      </c>
      <c r="B167" s="20">
        <v>12</v>
      </c>
      <c r="C167" s="20">
        <v>12</v>
      </c>
      <c r="D167" s="20">
        <v>150</v>
      </c>
      <c r="F167" s="20">
        <v>163</v>
      </c>
      <c r="G167" s="20">
        <v>12</v>
      </c>
      <c r="H167" s="20">
        <v>13</v>
      </c>
      <c r="I167" s="20">
        <v>250</v>
      </c>
    </row>
    <row r="168" spans="1:9" ht="16.5" x14ac:dyDescent="0.2">
      <c r="A168" s="20">
        <v>164</v>
      </c>
      <c r="B168" s="20">
        <v>12</v>
      </c>
      <c r="C168" s="20">
        <v>13</v>
      </c>
      <c r="D168" s="20">
        <v>150</v>
      </c>
      <c r="F168" s="20">
        <v>164</v>
      </c>
      <c r="G168" s="20">
        <v>12</v>
      </c>
      <c r="H168" s="20">
        <v>14</v>
      </c>
      <c r="I168" s="20">
        <v>250</v>
      </c>
    </row>
    <row r="169" spans="1:9" ht="16.5" x14ac:dyDescent="0.2">
      <c r="A169" s="20">
        <v>165</v>
      </c>
      <c r="B169" s="20">
        <v>12</v>
      </c>
      <c r="C169" s="20">
        <v>14</v>
      </c>
      <c r="D169" s="20">
        <v>150</v>
      </c>
      <c r="F169" s="20">
        <v>165</v>
      </c>
      <c r="G169" s="20">
        <v>12</v>
      </c>
      <c r="H169" s="20">
        <v>15</v>
      </c>
      <c r="I169" s="20">
        <v>250</v>
      </c>
    </row>
    <row r="170" spans="1:9" ht="16.5" x14ac:dyDescent="0.2">
      <c r="A170" s="20">
        <v>166</v>
      </c>
      <c r="B170" s="20">
        <v>12</v>
      </c>
      <c r="C170" s="20">
        <v>15</v>
      </c>
      <c r="D170" s="20">
        <v>150</v>
      </c>
      <c r="F170" s="20">
        <v>166</v>
      </c>
      <c r="G170" s="20">
        <v>13</v>
      </c>
      <c r="H170" s="20">
        <v>1</v>
      </c>
      <c r="I170" s="20">
        <v>250</v>
      </c>
    </row>
    <row r="171" spans="1:9" ht="16.5" x14ac:dyDescent="0.2">
      <c r="A171" s="20">
        <v>167</v>
      </c>
      <c r="B171" s="20">
        <v>13</v>
      </c>
      <c r="C171" s="20">
        <v>1</v>
      </c>
      <c r="D171" s="20">
        <v>150</v>
      </c>
      <c r="F171" s="20">
        <v>167</v>
      </c>
      <c r="G171" s="20">
        <v>13</v>
      </c>
      <c r="H171" s="20">
        <v>2</v>
      </c>
      <c r="I171" s="20">
        <v>250</v>
      </c>
    </row>
    <row r="172" spans="1:9" ht="16.5" x14ac:dyDescent="0.2">
      <c r="A172" s="20">
        <v>168</v>
      </c>
      <c r="B172" s="20">
        <v>13</v>
      </c>
      <c r="C172" s="20">
        <v>2</v>
      </c>
      <c r="D172" s="20">
        <v>150</v>
      </c>
      <c r="F172" s="20">
        <v>168</v>
      </c>
      <c r="G172" s="20">
        <v>13</v>
      </c>
      <c r="H172" s="20">
        <v>3</v>
      </c>
      <c r="I172" s="20">
        <v>250</v>
      </c>
    </row>
    <row r="173" spans="1:9" ht="16.5" x14ac:dyDescent="0.2">
      <c r="A173" s="20">
        <v>169</v>
      </c>
      <c r="B173" s="20">
        <v>13</v>
      </c>
      <c r="C173" s="20">
        <v>3</v>
      </c>
      <c r="D173" s="20">
        <v>150</v>
      </c>
      <c r="F173" s="20">
        <v>169</v>
      </c>
      <c r="G173" s="20">
        <v>13</v>
      </c>
      <c r="H173" s="20">
        <v>4</v>
      </c>
      <c r="I173" s="20">
        <v>250</v>
      </c>
    </row>
    <row r="174" spans="1:9" ht="16.5" x14ac:dyDescent="0.2">
      <c r="A174" s="20">
        <v>170</v>
      </c>
      <c r="B174" s="20">
        <v>13</v>
      </c>
      <c r="C174" s="20">
        <v>4</v>
      </c>
      <c r="D174" s="20">
        <v>150</v>
      </c>
      <c r="F174" s="20">
        <v>170</v>
      </c>
      <c r="G174" s="20">
        <v>13</v>
      </c>
      <c r="H174" s="20">
        <v>5</v>
      </c>
      <c r="I174" s="20">
        <v>250</v>
      </c>
    </row>
    <row r="175" spans="1:9" ht="16.5" x14ac:dyDescent="0.2">
      <c r="A175" s="20">
        <v>171</v>
      </c>
      <c r="B175" s="20">
        <v>13</v>
      </c>
      <c r="C175" s="20">
        <v>5</v>
      </c>
      <c r="D175" s="20">
        <v>150</v>
      </c>
      <c r="F175" s="20">
        <v>171</v>
      </c>
      <c r="G175" s="20">
        <v>13</v>
      </c>
      <c r="H175" s="20">
        <v>6</v>
      </c>
      <c r="I175" s="20">
        <v>250</v>
      </c>
    </row>
    <row r="176" spans="1:9" ht="16.5" x14ac:dyDescent="0.2">
      <c r="A176" s="20">
        <v>172</v>
      </c>
      <c r="B176" s="20">
        <v>13</v>
      </c>
      <c r="C176" s="20">
        <v>6</v>
      </c>
      <c r="D176" s="20">
        <v>150</v>
      </c>
      <c r="F176" s="20">
        <v>172</v>
      </c>
      <c r="G176" s="20">
        <v>13</v>
      </c>
      <c r="H176" s="20">
        <v>7</v>
      </c>
      <c r="I176" s="20">
        <v>250</v>
      </c>
    </row>
    <row r="177" spans="1:9" ht="16.5" x14ac:dyDescent="0.2">
      <c r="A177" s="20">
        <v>173</v>
      </c>
      <c r="B177" s="20">
        <v>13</v>
      </c>
      <c r="C177" s="20">
        <v>7</v>
      </c>
      <c r="D177" s="20">
        <v>150</v>
      </c>
      <c r="F177" s="20">
        <v>173</v>
      </c>
      <c r="G177" s="20">
        <v>13</v>
      </c>
      <c r="H177" s="20">
        <v>8</v>
      </c>
      <c r="I177" s="20">
        <v>250</v>
      </c>
    </row>
    <row r="178" spans="1:9" ht="16.5" x14ac:dyDescent="0.2">
      <c r="A178" s="20">
        <v>174</v>
      </c>
      <c r="B178" s="20">
        <v>13</v>
      </c>
      <c r="C178" s="20">
        <v>8</v>
      </c>
      <c r="D178" s="20">
        <v>150</v>
      </c>
      <c r="F178" s="20">
        <v>174</v>
      </c>
      <c r="G178" s="20">
        <v>13</v>
      </c>
      <c r="H178" s="20">
        <v>9</v>
      </c>
      <c r="I178" s="20">
        <v>250</v>
      </c>
    </row>
    <row r="179" spans="1:9" ht="16.5" x14ac:dyDescent="0.2">
      <c r="A179" s="20">
        <v>175</v>
      </c>
      <c r="B179" s="20">
        <v>13</v>
      </c>
      <c r="C179" s="20">
        <v>9</v>
      </c>
      <c r="D179" s="20">
        <v>150</v>
      </c>
      <c r="F179" s="20">
        <v>175</v>
      </c>
      <c r="G179" s="20">
        <v>13</v>
      </c>
      <c r="H179" s="20">
        <v>10</v>
      </c>
      <c r="I179" s="20">
        <v>250</v>
      </c>
    </row>
    <row r="180" spans="1:9" ht="16.5" x14ac:dyDescent="0.2">
      <c r="A180" s="20">
        <v>176</v>
      </c>
      <c r="B180" s="20">
        <v>13</v>
      </c>
      <c r="C180" s="20">
        <v>10</v>
      </c>
      <c r="D180" s="20">
        <v>150</v>
      </c>
      <c r="F180" s="20">
        <v>176</v>
      </c>
      <c r="G180" s="20">
        <v>13</v>
      </c>
      <c r="H180" s="20">
        <v>11</v>
      </c>
      <c r="I180" s="20">
        <v>250</v>
      </c>
    </row>
    <row r="181" spans="1:9" ht="16.5" x14ac:dyDescent="0.2">
      <c r="A181" s="20">
        <v>177</v>
      </c>
      <c r="B181" s="20">
        <v>13</v>
      </c>
      <c r="C181" s="20">
        <v>11</v>
      </c>
      <c r="D181" s="20">
        <v>150</v>
      </c>
      <c r="F181" s="20">
        <v>177</v>
      </c>
      <c r="G181" s="20">
        <v>13</v>
      </c>
      <c r="H181" s="20">
        <v>12</v>
      </c>
      <c r="I181" s="20">
        <v>250</v>
      </c>
    </row>
    <row r="182" spans="1:9" ht="16.5" x14ac:dyDescent="0.2">
      <c r="A182" s="20">
        <v>178</v>
      </c>
      <c r="B182" s="20">
        <v>13</v>
      </c>
      <c r="C182" s="20">
        <v>12</v>
      </c>
      <c r="D182" s="20">
        <v>150</v>
      </c>
      <c r="F182" s="20">
        <v>178</v>
      </c>
      <c r="G182" s="20">
        <v>13</v>
      </c>
      <c r="H182" s="20">
        <v>13</v>
      </c>
      <c r="I182" s="20">
        <v>250</v>
      </c>
    </row>
    <row r="183" spans="1:9" ht="16.5" x14ac:dyDescent="0.2">
      <c r="A183" s="20">
        <v>179</v>
      </c>
      <c r="B183" s="20">
        <v>13</v>
      </c>
      <c r="C183" s="20">
        <v>13</v>
      </c>
      <c r="D183" s="20">
        <v>150</v>
      </c>
      <c r="F183" s="20">
        <v>179</v>
      </c>
      <c r="G183" s="20">
        <v>13</v>
      </c>
      <c r="H183" s="20">
        <v>14</v>
      </c>
      <c r="I183" s="20">
        <v>250</v>
      </c>
    </row>
    <row r="184" spans="1:9" ht="16.5" x14ac:dyDescent="0.2">
      <c r="A184" s="20">
        <v>180</v>
      </c>
      <c r="B184" s="20">
        <v>13</v>
      </c>
      <c r="C184" s="20">
        <v>14</v>
      </c>
      <c r="D184" s="20">
        <v>150</v>
      </c>
      <c r="F184" s="20">
        <v>180</v>
      </c>
      <c r="G184" s="20">
        <v>13</v>
      </c>
      <c r="H184" s="20">
        <v>15</v>
      </c>
      <c r="I184" s="20">
        <v>250</v>
      </c>
    </row>
    <row r="185" spans="1:9" ht="16.5" x14ac:dyDescent="0.2">
      <c r="A185" s="20">
        <v>181</v>
      </c>
      <c r="B185" s="20">
        <v>13</v>
      </c>
      <c r="C185" s="20">
        <v>15</v>
      </c>
      <c r="D185" s="20">
        <v>150</v>
      </c>
      <c r="F185" s="20">
        <v>181</v>
      </c>
      <c r="G185" s="20">
        <v>14</v>
      </c>
      <c r="H185" s="20">
        <v>1</v>
      </c>
      <c r="I185" s="20">
        <v>250</v>
      </c>
    </row>
    <row r="186" spans="1:9" ht="16.5" x14ac:dyDescent="0.2">
      <c r="A186" s="20">
        <v>182</v>
      </c>
      <c r="B186" s="20">
        <v>14</v>
      </c>
      <c r="C186" s="20">
        <v>1</v>
      </c>
      <c r="D186" s="20">
        <v>150</v>
      </c>
      <c r="F186" s="20">
        <v>182</v>
      </c>
      <c r="G186" s="20">
        <v>14</v>
      </c>
      <c r="H186" s="20">
        <v>2</v>
      </c>
      <c r="I186" s="20">
        <v>250</v>
      </c>
    </row>
    <row r="187" spans="1:9" ht="16.5" x14ac:dyDescent="0.2">
      <c r="A187" s="20">
        <v>183</v>
      </c>
      <c r="B187" s="20">
        <v>14</v>
      </c>
      <c r="C187" s="20">
        <v>2</v>
      </c>
      <c r="D187" s="20">
        <v>150</v>
      </c>
      <c r="F187" s="20">
        <v>183</v>
      </c>
      <c r="G187" s="20">
        <v>14</v>
      </c>
      <c r="H187" s="20">
        <v>3</v>
      </c>
      <c r="I187" s="20">
        <v>250</v>
      </c>
    </row>
    <row r="188" spans="1:9" ht="16.5" x14ac:dyDescent="0.2">
      <c r="A188" s="20">
        <v>184</v>
      </c>
      <c r="B188" s="20">
        <v>14</v>
      </c>
      <c r="C188" s="20">
        <v>3</v>
      </c>
      <c r="D188" s="20">
        <v>150</v>
      </c>
      <c r="F188" s="20">
        <v>184</v>
      </c>
      <c r="G188" s="20">
        <v>14</v>
      </c>
      <c r="H188" s="20">
        <v>4</v>
      </c>
      <c r="I188" s="20">
        <v>250</v>
      </c>
    </row>
    <row r="189" spans="1:9" ht="16.5" x14ac:dyDescent="0.2">
      <c r="A189" s="20">
        <v>185</v>
      </c>
      <c r="B189" s="20">
        <v>14</v>
      </c>
      <c r="C189" s="20">
        <v>4</v>
      </c>
      <c r="D189" s="20">
        <v>150</v>
      </c>
      <c r="F189" s="20">
        <v>185</v>
      </c>
      <c r="G189" s="20">
        <v>14</v>
      </c>
      <c r="H189" s="20">
        <v>5</v>
      </c>
      <c r="I189" s="20">
        <v>250</v>
      </c>
    </row>
    <row r="190" spans="1:9" ht="16.5" x14ac:dyDescent="0.2">
      <c r="A190" s="20">
        <v>186</v>
      </c>
      <c r="B190" s="20">
        <v>14</v>
      </c>
      <c r="C190" s="20">
        <v>5</v>
      </c>
      <c r="D190" s="20">
        <v>150</v>
      </c>
      <c r="F190" s="20">
        <v>186</v>
      </c>
      <c r="G190" s="20">
        <v>14</v>
      </c>
      <c r="H190" s="20">
        <v>6</v>
      </c>
      <c r="I190" s="20">
        <v>250</v>
      </c>
    </row>
    <row r="191" spans="1:9" ht="16.5" x14ac:dyDescent="0.2">
      <c r="A191" s="20">
        <v>187</v>
      </c>
      <c r="B191" s="20">
        <v>14</v>
      </c>
      <c r="C191" s="20">
        <v>6</v>
      </c>
      <c r="D191" s="20">
        <v>150</v>
      </c>
      <c r="F191" s="20">
        <v>187</v>
      </c>
      <c r="G191" s="20">
        <v>14</v>
      </c>
      <c r="H191" s="20">
        <v>7</v>
      </c>
      <c r="I191" s="20">
        <v>250</v>
      </c>
    </row>
    <row r="192" spans="1:9" ht="16.5" x14ac:dyDescent="0.2">
      <c r="A192" s="20">
        <v>188</v>
      </c>
      <c r="B192" s="20">
        <v>14</v>
      </c>
      <c r="C192" s="20">
        <v>7</v>
      </c>
      <c r="D192" s="20">
        <v>150</v>
      </c>
      <c r="F192" s="20">
        <v>188</v>
      </c>
      <c r="G192" s="20">
        <v>14</v>
      </c>
      <c r="H192" s="20">
        <v>8</v>
      </c>
      <c r="I192" s="20">
        <v>250</v>
      </c>
    </row>
    <row r="193" spans="1:9" ht="16.5" x14ac:dyDescent="0.2">
      <c r="A193" s="20">
        <v>189</v>
      </c>
      <c r="B193" s="20">
        <v>14</v>
      </c>
      <c r="C193" s="20">
        <v>8</v>
      </c>
      <c r="D193" s="20">
        <v>150</v>
      </c>
      <c r="F193" s="20">
        <v>189</v>
      </c>
      <c r="G193" s="20">
        <v>14</v>
      </c>
      <c r="H193" s="20">
        <v>9</v>
      </c>
      <c r="I193" s="20">
        <v>250</v>
      </c>
    </row>
    <row r="194" spans="1:9" ht="16.5" x14ac:dyDescent="0.2">
      <c r="A194" s="20">
        <v>190</v>
      </c>
      <c r="B194" s="20">
        <v>14</v>
      </c>
      <c r="C194" s="20">
        <v>9</v>
      </c>
      <c r="D194" s="20">
        <v>150</v>
      </c>
      <c r="F194" s="20">
        <v>190</v>
      </c>
      <c r="G194" s="20">
        <v>14</v>
      </c>
      <c r="H194" s="20">
        <v>10</v>
      </c>
      <c r="I194" s="20">
        <v>250</v>
      </c>
    </row>
    <row r="195" spans="1:9" ht="16.5" x14ac:dyDescent="0.2">
      <c r="A195" s="20">
        <v>191</v>
      </c>
      <c r="B195" s="20">
        <v>14</v>
      </c>
      <c r="C195" s="20">
        <v>10</v>
      </c>
      <c r="D195" s="20">
        <v>150</v>
      </c>
      <c r="F195" s="20">
        <v>191</v>
      </c>
      <c r="G195" s="20">
        <v>14</v>
      </c>
      <c r="H195" s="20">
        <v>11</v>
      </c>
      <c r="I195" s="20">
        <v>250</v>
      </c>
    </row>
    <row r="196" spans="1:9" ht="16.5" x14ac:dyDescent="0.2">
      <c r="A196" s="20">
        <v>192</v>
      </c>
      <c r="B196" s="20">
        <v>14</v>
      </c>
      <c r="C196" s="20">
        <v>11</v>
      </c>
      <c r="D196" s="20">
        <v>150</v>
      </c>
      <c r="F196" s="20">
        <v>192</v>
      </c>
      <c r="G196" s="20">
        <v>14</v>
      </c>
      <c r="H196" s="20">
        <v>12</v>
      </c>
      <c r="I196" s="20">
        <v>250</v>
      </c>
    </row>
    <row r="197" spans="1:9" ht="16.5" x14ac:dyDescent="0.2">
      <c r="A197" s="20">
        <v>193</v>
      </c>
      <c r="B197" s="20">
        <v>14</v>
      </c>
      <c r="C197" s="20">
        <v>12</v>
      </c>
      <c r="D197" s="20">
        <v>150</v>
      </c>
      <c r="F197" s="20">
        <v>193</v>
      </c>
      <c r="G197" s="20">
        <v>14</v>
      </c>
      <c r="H197" s="20">
        <v>13</v>
      </c>
      <c r="I197" s="20">
        <v>250</v>
      </c>
    </row>
    <row r="198" spans="1:9" ht="16.5" x14ac:dyDescent="0.2">
      <c r="A198" s="20">
        <v>194</v>
      </c>
      <c r="B198" s="20">
        <v>14</v>
      </c>
      <c r="C198" s="20">
        <v>13</v>
      </c>
      <c r="D198" s="20">
        <v>150</v>
      </c>
      <c r="F198" s="20">
        <v>194</v>
      </c>
      <c r="G198" s="20">
        <v>14</v>
      </c>
      <c r="H198" s="20">
        <v>14</v>
      </c>
      <c r="I198" s="20">
        <v>250</v>
      </c>
    </row>
    <row r="199" spans="1:9" ht="16.5" x14ac:dyDescent="0.2">
      <c r="A199" s="20">
        <v>195</v>
      </c>
      <c r="B199" s="20">
        <v>14</v>
      </c>
      <c r="C199" s="20">
        <v>14</v>
      </c>
      <c r="D199" s="20">
        <v>150</v>
      </c>
      <c r="F199" s="20">
        <v>195</v>
      </c>
      <c r="G199" s="20">
        <v>14</v>
      </c>
      <c r="H199" s="20">
        <v>15</v>
      </c>
      <c r="I199" s="20">
        <v>250</v>
      </c>
    </row>
    <row r="200" spans="1:9" ht="16.5" x14ac:dyDescent="0.2">
      <c r="A200" s="20">
        <v>196</v>
      </c>
      <c r="B200" s="20">
        <v>14</v>
      </c>
      <c r="C200" s="20">
        <v>15</v>
      </c>
      <c r="D200" s="20">
        <v>150</v>
      </c>
      <c r="F200" s="20">
        <v>196</v>
      </c>
      <c r="G200" s="20">
        <v>15</v>
      </c>
      <c r="H200" s="20">
        <v>1</v>
      </c>
      <c r="I200" s="20">
        <v>250</v>
      </c>
    </row>
    <row r="201" spans="1:9" ht="16.5" x14ac:dyDescent="0.2">
      <c r="A201" s="20">
        <v>197</v>
      </c>
      <c r="B201" s="20">
        <v>15</v>
      </c>
      <c r="C201" s="20">
        <v>1</v>
      </c>
      <c r="D201" s="20">
        <v>150</v>
      </c>
      <c r="F201" s="20">
        <v>197</v>
      </c>
      <c r="G201" s="20">
        <v>15</v>
      </c>
      <c r="H201" s="20">
        <v>2</v>
      </c>
      <c r="I201" s="20">
        <v>250</v>
      </c>
    </row>
    <row r="202" spans="1:9" ht="16.5" x14ac:dyDescent="0.2">
      <c r="A202" s="20">
        <v>198</v>
      </c>
      <c r="B202" s="20">
        <v>15</v>
      </c>
      <c r="C202" s="20">
        <v>2</v>
      </c>
      <c r="D202" s="20">
        <v>150</v>
      </c>
      <c r="F202" s="20">
        <v>198</v>
      </c>
      <c r="G202" s="20">
        <v>15</v>
      </c>
      <c r="H202" s="20">
        <v>3</v>
      </c>
      <c r="I202" s="20">
        <v>250</v>
      </c>
    </row>
    <row r="203" spans="1:9" ht="16.5" x14ac:dyDescent="0.2">
      <c r="A203" s="20">
        <v>199</v>
      </c>
      <c r="B203" s="20">
        <v>15</v>
      </c>
      <c r="C203" s="20">
        <v>3</v>
      </c>
      <c r="D203" s="20">
        <v>150</v>
      </c>
      <c r="F203" s="20">
        <v>199</v>
      </c>
      <c r="G203" s="20">
        <v>15</v>
      </c>
      <c r="H203" s="20">
        <v>4</v>
      </c>
      <c r="I203" s="20">
        <v>250</v>
      </c>
    </row>
    <row r="204" spans="1:9" ht="16.5" x14ac:dyDescent="0.2">
      <c r="A204" s="20">
        <v>200</v>
      </c>
      <c r="B204" s="20">
        <v>15</v>
      </c>
      <c r="C204" s="20">
        <v>4</v>
      </c>
      <c r="D204" s="20">
        <v>150</v>
      </c>
      <c r="F204" s="20">
        <v>200</v>
      </c>
      <c r="G204" s="20">
        <v>15</v>
      </c>
      <c r="H204" s="20">
        <v>5</v>
      </c>
      <c r="I204" s="20">
        <v>250</v>
      </c>
    </row>
    <row r="205" spans="1:9" ht="16.5" x14ac:dyDescent="0.2">
      <c r="A205" s="20">
        <v>201</v>
      </c>
      <c r="B205" s="20">
        <v>15</v>
      </c>
      <c r="C205" s="20">
        <v>5</v>
      </c>
      <c r="D205" s="20">
        <v>150</v>
      </c>
      <c r="F205" s="20">
        <v>201</v>
      </c>
      <c r="G205" s="20">
        <v>15</v>
      </c>
      <c r="H205" s="20">
        <v>6</v>
      </c>
      <c r="I205" s="20">
        <v>250</v>
      </c>
    </row>
    <row r="206" spans="1:9" ht="16.5" x14ac:dyDescent="0.2">
      <c r="A206" s="20">
        <v>202</v>
      </c>
      <c r="B206" s="20">
        <v>15</v>
      </c>
      <c r="C206" s="20">
        <v>6</v>
      </c>
      <c r="D206" s="20">
        <v>150</v>
      </c>
      <c r="F206" s="20">
        <v>202</v>
      </c>
      <c r="G206" s="20">
        <v>15</v>
      </c>
      <c r="H206" s="20">
        <v>7</v>
      </c>
      <c r="I206" s="20">
        <v>250</v>
      </c>
    </row>
    <row r="207" spans="1:9" ht="16.5" x14ac:dyDescent="0.2">
      <c r="A207" s="20">
        <v>203</v>
      </c>
      <c r="B207" s="20">
        <v>15</v>
      </c>
      <c r="C207" s="20">
        <v>7</v>
      </c>
      <c r="D207" s="20">
        <v>150</v>
      </c>
      <c r="F207" s="20">
        <v>203</v>
      </c>
      <c r="G207" s="20">
        <v>15</v>
      </c>
      <c r="H207" s="20">
        <v>8</v>
      </c>
      <c r="I207" s="20">
        <v>250</v>
      </c>
    </row>
    <row r="208" spans="1:9" ht="16.5" x14ac:dyDescent="0.2">
      <c r="A208" s="20">
        <v>204</v>
      </c>
      <c r="B208" s="20">
        <v>15</v>
      </c>
      <c r="C208" s="20">
        <v>8</v>
      </c>
      <c r="D208" s="20">
        <v>150</v>
      </c>
      <c r="F208" s="20">
        <v>204</v>
      </c>
      <c r="G208" s="20">
        <v>15</v>
      </c>
      <c r="H208" s="20">
        <v>9</v>
      </c>
      <c r="I208" s="20">
        <v>250</v>
      </c>
    </row>
    <row r="209" spans="1:9" ht="16.5" x14ac:dyDescent="0.2">
      <c r="A209" s="20">
        <v>205</v>
      </c>
      <c r="B209" s="20">
        <v>15</v>
      </c>
      <c r="C209" s="20">
        <v>9</v>
      </c>
      <c r="D209" s="20">
        <v>150</v>
      </c>
      <c r="F209" s="20">
        <v>205</v>
      </c>
      <c r="G209" s="20">
        <v>15</v>
      </c>
      <c r="H209" s="20">
        <v>10</v>
      </c>
      <c r="I209" s="20">
        <v>250</v>
      </c>
    </row>
    <row r="210" spans="1:9" ht="16.5" x14ac:dyDescent="0.2">
      <c r="A210" s="20">
        <v>206</v>
      </c>
      <c r="B210" s="20">
        <v>15</v>
      </c>
      <c r="C210" s="20">
        <v>10</v>
      </c>
      <c r="D210" s="20">
        <v>150</v>
      </c>
      <c r="F210" s="20">
        <v>206</v>
      </c>
      <c r="G210" s="20">
        <v>15</v>
      </c>
      <c r="H210" s="20">
        <v>11</v>
      </c>
      <c r="I210" s="20">
        <v>250</v>
      </c>
    </row>
    <row r="211" spans="1:9" ht="16.5" x14ac:dyDescent="0.2">
      <c r="A211" s="20">
        <v>207</v>
      </c>
      <c r="B211" s="20">
        <v>15</v>
      </c>
      <c r="C211" s="20">
        <v>11</v>
      </c>
      <c r="D211" s="20">
        <v>150</v>
      </c>
      <c r="F211" s="20">
        <v>207</v>
      </c>
      <c r="G211" s="20">
        <v>15</v>
      </c>
      <c r="H211" s="20">
        <v>12</v>
      </c>
      <c r="I211" s="20">
        <v>250</v>
      </c>
    </row>
    <row r="212" spans="1:9" ht="16.5" x14ac:dyDescent="0.2">
      <c r="A212" s="20">
        <v>208</v>
      </c>
      <c r="B212" s="20">
        <v>15</v>
      </c>
      <c r="C212" s="20">
        <v>12</v>
      </c>
      <c r="D212" s="20">
        <v>150</v>
      </c>
      <c r="F212" s="20">
        <v>208</v>
      </c>
      <c r="G212" s="20">
        <v>15</v>
      </c>
      <c r="H212" s="20">
        <v>13</v>
      </c>
      <c r="I212" s="20">
        <v>250</v>
      </c>
    </row>
    <row r="213" spans="1:9" ht="16.5" x14ac:dyDescent="0.2">
      <c r="A213" s="20">
        <v>209</v>
      </c>
      <c r="B213" s="20">
        <v>15</v>
      </c>
      <c r="C213" s="20">
        <v>13</v>
      </c>
      <c r="D213" s="20">
        <v>150</v>
      </c>
      <c r="F213" s="20">
        <v>209</v>
      </c>
      <c r="G213" s="20">
        <v>15</v>
      </c>
      <c r="H213" s="20">
        <v>14</v>
      </c>
      <c r="I213" s="20">
        <v>250</v>
      </c>
    </row>
    <row r="214" spans="1:9" ht="16.5" x14ac:dyDescent="0.2">
      <c r="A214" s="20">
        <v>210</v>
      </c>
      <c r="B214" s="20">
        <v>15</v>
      </c>
      <c r="C214" s="20">
        <v>14</v>
      </c>
      <c r="D214" s="20">
        <v>150</v>
      </c>
      <c r="F214" s="20">
        <v>210</v>
      </c>
      <c r="G214" s="20">
        <v>15</v>
      </c>
      <c r="H214" s="20">
        <v>15</v>
      </c>
      <c r="I214" s="20">
        <v>250</v>
      </c>
    </row>
    <row r="215" spans="1:9" ht="16.5" x14ac:dyDescent="0.2">
      <c r="A215" s="20">
        <v>211</v>
      </c>
      <c r="B215" s="20">
        <v>15</v>
      </c>
      <c r="C215" s="20">
        <v>15</v>
      </c>
      <c r="D215" s="20">
        <v>150</v>
      </c>
    </row>
  </sheetData>
  <mergeCells count="2">
    <mergeCell ref="A3:D3"/>
    <mergeCell ref="F3:I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05"/>
  <sheetViews>
    <sheetView topLeftCell="AS1" workbookViewId="0">
      <selection activeCell="BK16" sqref="BK16"/>
    </sheetView>
  </sheetViews>
  <sheetFormatPr defaultRowHeight="14.25" x14ac:dyDescent="0.2"/>
  <cols>
    <col min="48" max="48" width="9.625" bestFit="1" customWidth="1"/>
    <col min="59" max="59" width="9" customWidth="1"/>
  </cols>
  <sheetData>
    <row r="3" spans="1:69" ht="16.5" customHeight="1" x14ac:dyDescent="0.2">
      <c r="A3" s="47" t="s">
        <v>96</v>
      </c>
      <c r="B3" s="47"/>
      <c r="C3" s="47"/>
      <c r="D3" s="47"/>
      <c r="E3" s="47"/>
      <c r="F3" s="47"/>
      <c r="I3" s="47" t="s">
        <v>97</v>
      </c>
      <c r="J3" s="47"/>
      <c r="K3" s="47"/>
      <c r="L3" s="47"/>
      <c r="M3" s="47"/>
      <c r="N3" s="47"/>
      <c r="Q3" s="47" t="s">
        <v>98</v>
      </c>
      <c r="R3" s="47"/>
      <c r="S3" s="47"/>
      <c r="T3" s="47"/>
      <c r="U3" s="47"/>
      <c r="V3" s="47"/>
      <c r="Y3" s="47" t="s">
        <v>99</v>
      </c>
      <c r="Z3" s="47"/>
      <c r="AA3" s="47"/>
      <c r="AB3" s="47"/>
      <c r="AC3" s="47"/>
      <c r="AD3" s="47"/>
      <c r="AG3" s="67" t="s">
        <v>96</v>
      </c>
      <c r="AH3" s="68"/>
      <c r="AJ3" s="67" t="s">
        <v>97</v>
      </c>
      <c r="AK3" s="68"/>
      <c r="AM3" s="67" t="s">
        <v>107</v>
      </c>
      <c r="AN3" s="68"/>
      <c r="AP3" s="67" t="s">
        <v>108</v>
      </c>
      <c r="AQ3" s="68"/>
      <c r="BD3" s="69" t="s">
        <v>142</v>
      </c>
      <c r="BE3" s="69"/>
      <c r="BF3" s="16">
        <f>SUM(AV6:AW105)</f>
        <v>61000</v>
      </c>
    </row>
    <row r="4" spans="1:69" ht="17.25" x14ac:dyDescent="0.2">
      <c r="A4" s="12" t="s">
        <v>65</v>
      </c>
      <c r="B4" s="12" t="s">
        <v>66</v>
      </c>
      <c r="C4" s="12" t="s">
        <v>105</v>
      </c>
      <c r="D4" s="12" t="s">
        <v>105</v>
      </c>
      <c r="E4" s="12" t="s">
        <v>106</v>
      </c>
      <c r="F4" s="12" t="s">
        <v>106</v>
      </c>
      <c r="I4" s="12" t="s">
        <v>65</v>
      </c>
      <c r="J4" s="12" t="s">
        <v>66</v>
      </c>
      <c r="K4" s="12" t="s">
        <v>105</v>
      </c>
      <c r="L4" s="12" t="s">
        <v>105</v>
      </c>
      <c r="M4" s="12" t="s">
        <v>106</v>
      </c>
      <c r="N4" s="12" t="s">
        <v>106</v>
      </c>
      <c r="Q4" s="12" t="s">
        <v>65</v>
      </c>
      <c r="R4" s="12" t="s">
        <v>66</v>
      </c>
      <c r="S4" s="12" t="s">
        <v>105</v>
      </c>
      <c r="T4" s="12" t="s">
        <v>105</v>
      </c>
      <c r="U4" s="12" t="s">
        <v>106</v>
      </c>
      <c r="V4" s="12" t="s">
        <v>106</v>
      </c>
      <c r="Y4" s="12" t="s">
        <v>65</v>
      </c>
      <c r="Z4" s="12" t="s">
        <v>66</v>
      </c>
      <c r="AA4" s="12" t="s">
        <v>105</v>
      </c>
      <c r="AB4" s="12" t="s">
        <v>105</v>
      </c>
      <c r="AC4" s="12" t="s">
        <v>106</v>
      </c>
      <c r="AD4" s="12" t="s">
        <v>106</v>
      </c>
      <c r="AG4" s="12" t="s">
        <v>109</v>
      </c>
      <c r="AH4" s="12" t="s">
        <v>110</v>
      </c>
      <c r="AJ4" s="12" t="s">
        <v>109</v>
      </c>
      <c r="AK4" s="12" t="s">
        <v>110</v>
      </c>
      <c r="AM4" s="12" t="s">
        <v>109</v>
      </c>
      <c r="AN4" s="12" t="s">
        <v>110</v>
      </c>
      <c r="AP4" s="12" t="s">
        <v>109</v>
      </c>
      <c r="AQ4" s="12" t="s">
        <v>110</v>
      </c>
      <c r="AT4" s="12" t="s">
        <v>111</v>
      </c>
      <c r="AU4" s="12" t="s">
        <v>114</v>
      </c>
      <c r="AV4" s="12" t="s">
        <v>117</v>
      </c>
      <c r="AW4" s="12" t="s">
        <v>118</v>
      </c>
      <c r="AX4" s="12" t="s">
        <v>119</v>
      </c>
      <c r="AY4" s="12" t="s">
        <v>120</v>
      </c>
      <c r="BA4" s="26" t="s">
        <v>115</v>
      </c>
      <c r="BB4" s="26" t="s">
        <v>116</v>
      </c>
    </row>
    <row r="5" spans="1:69" ht="17.25" x14ac:dyDescent="0.2">
      <c r="A5" s="20">
        <v>1</v>
      </c>
      <c r="B5" s="20">
        <v>100</v>
      </c>
      <c r="C5" s="25">
        <f>INT((A5-1)/5+1)*5</f>
        <v>5</v>
      </c>
      <c r="D5" s="21">
        <f>INT(A5/5)*5+20</f>
        <v>20</v>
      </c>
      <c r="E5" s="25">
        <v>2000</v>
      </c>
      <c r="F5" s="21">
        <v>2000</v>
      </c>
      <c r="I5" s="20">
        <v>1</v>
      </c>
      <c r="J5" s="20">
        <v>500</v>
      </c>
      <c r="K5" s="25">
        <f>INT((I5-1)/5+2)*5</f>
        <v>10</v>
      </c>
      <c r="L5" s="25">
        <f>INT(I5/5)*5+20</f>
        <v>20</v>
      </c>
      <c r="M5" s="25">
        <v>2000</v>
      </c>
      <c r="N5" s="25">
        <v>2000</v>
      </c>
      <c r="Q5" s="20">
        <v>1</v>
      </c>
      <c r="R5" s="20">
        <v>3000</v>
      </c>
      <c r="S5" s="25">
        <f>INT((Q5-1)/5+3)*5</f>
        <v>15</v>
      </c>
      <c r="T5" s="25">
        <f>INT(Q5/5)*5+20</f>
        <v>20</v>
      </c>
      <c r="U5" s="25">
        <v>2000</v>
      </c>
      <c r="V5" s="25">
        <v>2000</v>
      </c>
      <c r="Y5" s="20">
        <v>1</v>
      </c>
      <c r="Z5" s="20">
        <v>3000</v>
      </c>
      <c r="AA5" s="25">
        <f>INT((Y5-1)/5+4)*5</f>
        <v>20</v>
      </c>
      <c r="AB5" s="25">
        <f>INT(Y5/5)*5+20</f>
        <v>20</v>
      </c>
      <c r="AC5" s="25">
        <v>2000</v>
      </c>
      <c r="AD5" s="25">
        <v>2000</v>
      </c>
      <c r="AG5" s="21">
        <v>0</v>
      </c>
      <c r="AH5" s="21">
        <v>0</v>
      </c>
      <c r="AJ5" s="21">
        <v>0</v>
      </c>
      <c r="AK5" s="21">
        <v>0</v>
      </c>
      <c r="AM5" s="21">
        <v>0</v>
      </c>
      <c r="AN5" s="21">
        <v>0</v>
      </c>
      <c r="AP5" s="21">
        <v>0</v>
      </c>
      <c r="AQ5" s="21">
        <v>0</v>
      </c>
      <c r="AT5" s="21">
        <v>0</v>
      </c>
      <c r="AU5" s="21"/>
      <c r="AV5" s="21"/>
      <c r="BA5" s="21">
        <v>1</v>
      </c>
      <c r="BB5" s="21">
        <v>1</v>
      </c>
      <c r="BF5" s="12" t="s">
        <v>146</v>
      </c>
      <c r="BG5" s="12" t="s">
        <v>122</v>
      </c>
      <c r="BH5" s="12" t="s">
        <v>123</v>
      </c>
      <c r="BI5" s="12" t="s">
        <v>124</v>
      </c>
      <c r="BJ5" s="12" t="s">
        <v>125</v>
      </c>
      <c r="BK5" s="12" t="s">
        <v>126</v>
      </c>
      <c r="BL5" s="12" t="s">
        <v>127</v>
      </c>
    </row>
    <row r="6" spans="1:69" ht="16.5" x14ac:dyDescent="0.2">
      <c r="A6" s="20">
        <v>2</v>
      </c>
      <c r="B6" s="20">
        <v>150</v>
      </c>
      <c r="C6" s="25">
        <f t="shared" ref="C6:C69" si="0">INT((A6-1)/5+1)*5</f>
        <v>5</v>
      </c>
      <c r="D6" s="25">
        <f t="shared" ref="D6:D69" si="1">INT(A6/5)*5+20</f>
        <v>20</v>
      </c>
      <c r="E6" s="25">
        <v>2100</v>
      </c>
      <c r="F6" s="21">
        <v>2100</v>
      </c>
      <c r="I6" s="20">
        <v>2</v>
      </c>
      <c r="J6" s="20">
        <v>700</v>
      </c>
      <c r="K6" s="25">
        <f t="shared" ref="K6:K69" si="2">INT((I6-1)/5+2)*5</f>
        <v>10</v>
      </c>
      <c r="L6" s="25">
        <f t="shared" ref="L6:L69" si="3">INT(I6/5)*5+20</f>
        <v>20</v>
      </c>
      <c r="M6" s="25">
        <v>2100</v>
      </c>
      <c r="N6" s="25">
        <v>2100</v>
      </c>
      <c r="Q6" s="20">
        <v>2</v>
      </c>
      <c r="R6" s="20">
        <v>3000</v>
      </c>
      <c r="S6" s="25">
        <f t="shared" ref="S6:S69" si="4">INT((Q6-1)/5+3)*5</f>
        <v>15</v>
      </c>
      <c r="T6" s="25">
        <f t="shared" ref="T6:T69" si="5">INT(Q6/5)*5+20</f>
        <v>20</v>
      </c>
      <c r="U6" s="25">
        <v>2100</v>
      </c>
      <c r="V6" s="25">
        <v>2100</v>
      </c>
      <c r="Y6" s="20">
        <v>2</v>
      </c>
      <c r="Z6" s="20">
        <v>3000</v>
      </c>
      <c r="AA6" s="25">
        <f t="shared" ref="AA6:AA69" si="6">INT((Y6-1)/5+4)*5</f>
        <v>20</v>
      </c>
      <c r="AB6" s="25">
        <f t="shared" ref="AB6:AB69" si="7">INT(Y6/5)*5+20</f>
        <v>20</v>
      </c>
      <c r="AC6" s="25">
        <v>2100</v>
      </c>
      <c r="AD6" s="25">
        <v>2100</v>
      </c>
      <c r="AG6" s="21">
        <v>1</v>
      </c>
      <c r="AH6" s="21">
        <v>1</v>
      </c>
      <c r="AJ6" s="21">
        <v>1</v>
      </c>
      <c r="AK6" s="21">
        <f>AH6+1</f>
        <v>2</v>
      </c>
      <c r="AM6" s="21">
        <v>1</v>
      </c>
      <c r="AN6" s="21">
        <f>AK6+1</f>
        <v>3</v>
      </c>
      <c r="AP6" s="21">
        <v>1</v>
      </c>
      <c r="AQ6" s="21">
        <f>AN6+1</f>
        <v>4</v>
      </c>
      <c r="AT6" s="21">
        <v>1</v>
      </c>
      <c r="AU6" s="21">
        <f>INDEX(节奏总表!$B$5:$B$104,芦花古楼!AT6)</f>
        <v>35</v>
      </c>
      <c r="AV6" s="16">
        <f>SUMIFS($C$5:$C$104,$AH$6:$AH$105,"="&amp;AT6)+SUMIFS($K$5:$K$104,$AK$6:$AK$105,"="&amp;AT6)+SUMIFS($S$5:$S$104,$AN$6:$AN$105,"="&amp;AT6)+SUMIFS($AA$5:$AA$104,$AQ$6:$AQ$105,"="&amp;AT6)</f>
        <v>75</v>
      </c>
      <c r="AW6" s="16">
        <f>INDEX($D$5:$D$104,MATCH(AT6,$AH$5:$AH$105,1)-1)+INDEX($L$5:$L$104,MATCH(AT6,$AK$5:$AK$105,1)-1)+INDEX($T$5:$T$104,MATCH(AT6,$AN$5:$AN$105,1)-1)+INDEX($AB$5:$AB$104,MATCH(AT6,$AQ$5:$AQ$105,1)-1)</f>
        <v>90</v>
      </c>
      <c r="AX6" s="16">
        <f>SUMIFS($E$5:$E$104,$AH$6:$AH$105,"="&amp;AT6)+SUMIFS($M$5:$M$104,$AK$6:$AK$105,"="&amp;AT6)+SUMIFS($U$5:$U$104,$AN$6:$AN$105,"="&amp;AT6)+SUMIFS($AC$5:$AC$104,$AQ$6:$AQ$105,"="&amp;AT6)</f>
        <v>25100</v>
      </c>
      <c r="AY6" s="16">
        <f>INDEX($F$5:$F$104,MATCH(AT6,$AH$5:$AH$105,1)-1)+INDEX($N$5:$N$104,MATCH(AT6,$AK$5:$AK$105,1)-1)+INDEX($V$5:$V$104,MATCH(AT6,$AN$5:$AN$105,1)-1)+INDEX($AD$5:$AD$104,MATCH(AT6,$AQ$5:$AQ$105,1)-1)</f>
        <v>9300</v>
      </c>
      <c r="BA6" s="21">
        <v>2</v>
      </c>
      <c r="BB6" s="21">
        <v>1</v>
      </c>
      <c r="BE6" s="15" t="s">
        <v>143</v>
      </c>
      <c r="BF6" s="25">
        <v>1</v>
      </c>
      <c r="BG6" s="25">
        <v>1.5</v>
      </c>
      <c r="BH6" s="25">
        <v>2.5</v>
      </c>
      <c r="BI6" s="25">
        <v>3.5</v>
      </c>
      <c r="BJ6" s="25">
        <v>5</v>
      </c>
      <c r="BK6" s="25">
        <v>5</v>
      </c>
      <c r="BL6" s="25">
        <v>5</v>
      </c>
    </row>
    <row r="7" spans="1:69" ht="16.5" x14ac:dyDescent="0.2">
      <c r="A7" s="20">
        <v>3</v>
      </c>
      <c r="B7" s="20">
        <v>200</v>
      </c>
      <c r="C7" s="25">
        <f t="shared" si="0"/>
        <v>5</v>
      </c>
      <c r="D7" s="25">
        <f t="shared" si="1"/>
        <v>20</v>
      </c>
      <c r="E7" s="25">
        <v>2200</v>
      </c>
      <c r="F7" s="21">
        <v>2200</v>
      </c>
      <c r="I7" s="20">
        <v>3</v>
      </c>
      <c r="J7" s="20">
        <v>1000</v>
      </c>
      <c r="K7" s="25">
        <f t="shared" si="2"/>
        <v>10</v>
      </c>
      <c r="L7" s="25">
        <f t="shared" si="3"/>
        <v>20</v>
      </c>
      <c r="M7" s="25">
        <v>2200</v>
      </c>
      <c r="N7" s="25">
        <v>2200</v>
      </c>
      <c r="Q7" s="20">
        <v>3</v>
      </c>
      <c r="R7" s="20">
        <v>3000</v>
      </c>
      <c r="S7" s="25">
        <f t="shared" si="4"/>
        <v>15</v>
      </c>
      <c r="T7" s="25">
        <f t="shared" si="5"/>
        <v>20</v>
      </c>
      <c r="U7" s="25">
        <v>2200</v>
      </c>
      <c r="V7" s="25">
        <v>2200</v>
      </c>
      <c r="Y7" s="20">
        <v>3</v>
      </c>
      <c r="Z7" s="20">
        <v>3000</v>
      </c>
      <c r="AA7" s="25">
        <f t="shared" si="6"/>
        <v>20</v>
      </c>
      <c r="AB7" s="25">
        <f t="shared" si="7"/>
        <v>20</v>
      </c>
      <c r="AC7" s="25">
        <v>2200</v>
      </c>
      <c r="AD7" s="25">
        <v>2200</v>
      </c>
      <c r="AG7" s="21">
        <v>2</v>
      </c>
      <c r="AH7" s="21">
        <v>1</v>
      </c>
      <c r="AJ7" s="21">
        <v>2</v>
      </c>
      <c r="AK7" s="21">
        <f t="shared" ref="AK7:AK70" si="8">AH7+1</f>
        <v>2</v>
      </c>
      <c r="AM7" s="21">
        <v>2</v>
      </c>
      <c r="AN7" s="21">
        <f t="shared" ref="AN7:AN70" si="9">AK7+1</f>
        <v>3</v>
      </c>
      <c r="AP7" s="21">
        <v>2</v>
      </c>
      <c r="AQ7" s="21">
        <f t="shared" ref="AQ7:AQ70" si="10">AN7+1</f>
        <v>4</v>
      </c>
      <c r="AT7" s="21">
        <v>2</v>
      </c>
      <c r="AU7" s="21">
        <f>INDEX(节奏总表!$B$5:$B$104,芦花古楼!AT7)</f>
        <v>45</v>
      </c>
      <c r="AV7" s="16">
        <f t="shared" ref="AV7:AV70" si="11">SUMIFS($C$5:$C$104,$AH$6:$AH$105,"="&amp;AT7)+SUMIFS($K$5:$K$104,$AK$6:$AK$105,"="&amp;AT7)+SUMIFS($S$5:$S$104,$AN$6:$AN$105,"="&amp;AT7)+SUMIFS($AA$5:$AA$104,$AQ$6:$AQ$105,"="&amp;AT7)</f>
        <v>240</v>
      </c>
      <c r="AW7" s="16">
        <f t="shared" ref="AW7:AW70" si="12">INDEX($D$5:$D$104,MATCH(AT7,$AH$5:$AH$105,1)-1)+INDEX($L$5:$L$104,MATCH(AT7,$AK$5:$AK$105,1)-1)+INDEX($T$5:$T$104,MATCH(AT7,$AN$5:$AN$105,1)-1)+INDEX($AB$5:$AB$104,MATCH(AT7,$AQ$5:$AQ$105,1)-1)</f>
        <v>105</v>
      </c>
      <c r="AX7" s="16">
        <f t="shared" ref="AX7:AX70" si="13">SUMIFS($E$5:$E$104,$AH$6:$AH$105,"="&amp;AT7)+SUMIFS($M$5:$M$104,$AK$6:$AK$105,"="&amp;AT7)+SUMIFS($U$5:$U$104,$AN$6:$AN$105,"="&amp;AT7)+SUMIFS($AC$5:$AC$104,$AQ$6:$AQ$105,"="&amp;AT7)</f>
        <v>50300</v>
      </c>
      <c r="AY7" s="16">
        <f t="shared" ref="AY7:AY70" si="14">INDEX($F$5:$F$104,MATCH(AT7,$AH$5:$AH$105,1)-1)+INDEX($N$5:$N$104,MATCH(AT7,$AK$5:$AK$105,1)-1)+INDEX($V$5:$V$104,MATCH(AT7,$AN$5:$AN$105,1)-1)+INDEX($AD$5:$AD$104,MATCH(AT7,$AQ$5:$AQ$105,1)-1)</f>
        <v>11450</v>
      </c>
      <c r="BA7" s="21">
        <v>3</v>
      </c>
      <c r="BB7" s="21">
        <v>2</v>
      </c>
      <c r="BE7" s="15" t="s">
        <v>144</v>
      </c>
      <c r="BF7" s="25">
        <v>1</v>
      </c>
      <c r="BG7" s="25">
        <v>1.5</v>
      </c>
      <c r="BH7" s="25">
        <v>2.5</v>
      </c>
      <c r="BI7" s="25">
        <v>3.5</v>
      </c>
      <c r="BJ7" s="25">
        <v>5</v>
      </c>
      <c r="BK7" s="25">
        <v>5</v>
      </c>
      <c r="BL7" s="25">
        <v>5</v>
      </c>
    </row>
    <row r="8" spans="1:69" ht="16.5" x14ac:dyDescent="0.2">
      <c r="A8" s="20">
        <v>4</v>
      </c>
      <c r="B8" s="20">
        <v>250</v>
      </c>
      <c r="C8" s="25">
        <f t="shared" si="0"/>
        <v>5</v>
      </c>
      <c r="D8" s="25">
        <f t="shared" si="1"/>
        <v>20</v>
      </c>
      <c r="E8" s="25">
        <v>2300</v>
      </c>
      <c r="F8" s="21">
        <v>2300</v>
      </c>
      <c r="I8" s="20">
        <v>4</v>
      </c>
      <c r="J8" s="20">
        <v>1250</v>
      </c>
      <c r="K8" s="25">
        <f t="shared" si="2"/>
        <v>10</v>
      </c>
      <c r="L8" s="25">
        <f t="shared" si="3"/>
        <v>20</v>
      </c>
      <c r="M8" s="25">
        <v>2300</v>
      </c>
      <c r="N8" s="25">
        <v>2300</v>
      </c>
      <c r="Q8" s="20">
        <v>4</v>
      </c>
      <c r="R8" s="20">
        <v>3000</v>
      </c>
      <c r="S8" s="25">
        <f t="shared" si="4"/>
        <v>15</v>
      </c>
      <c r="T8" s="25">
        <f t="shared" si="5"/>
        <v>20</v>
      </c>
      <c r="U8" s="25">
        <v>2300</v>
      </c>
      <c r="V8" s="25">
        <v>2300</v>
      </c>
      <c r="Y8" s="20">
        <v>4</v>
      </c>
      <c r="Z8" s="20">
        <v>3000</v>
      </c>
      <c r="AA8" s="25">
        <f t="shared" si="6"/>
        <v>20</v>
      </c>
      <c r="AB8" s="25">
        <f t="shared" si="7"/>
        <v>20</v>
      </c>
      <c r="AC8" s="25">
        <v>2300</v>
      </c>
      <c r="AD8" s="25">
        <v>2300</v>
      </c>
      <c r="AG8" s="21">
        <v>3</v>
      </c>
      <c r="AH8" s="21">
        <v>1</v>
      </c>
      <c r="AJ8" s="21">
        <v>3</v>
      </c>
      <c r="AK8" s="21">
        <f t="shared" si="8"/>
        <v>2</v>
      </c>
      <c r="AM8" s="21">
        <v>3</v>
      </c>
      <c r="AN8" s="21">
        <f t="shared" si="9"/>
        <v>3</v>
      </c>
      <c r="AP8" s="21">
        <v>3</v>
      </c>
      <c r="AQ8" s="21">
        <f t="shared" si="10"/>
        <v>4</v>
      </c>
      <c r="AT8" s="21">
        <v>3</v>
      </c>
      <c r="AU8" s="21">
        <f>INDEX(节奏总表!$B$5:$B$104,芦花古楼!AT8)</f>
        <v>54</v>
      </c>
      <c r="AV8" s="16">
        <f t="shared" si="11"/>
        <v>435</v>
      </c>
      <c r="AW8" s="16">
        <f t="shared" si="12"/>
        <v>125</v>
      </c>
      <c r="AX8" s="16">
        <f t="shared" si="13"/>
        <v>72800</v>
      </c>
      <c r="AY8" s="16">
        <f t="shared" si="14"/>
        <v>14150</v>
      </c>
      <c r="BA8" s="21">
        <v>4</v>
      </c>
      <c r="BB8" s="21">
        <v>3</v>
      </c>
      <c r="BE8" s="15" t="s">
        <v>145</v>
      </c>
      <c r="BF8" s="25">
        <v>2</v>
      </c>
      <c r="BG8" s="25">
        <v>2</v>
      </c>
      <c r="BH8" s="25">
        <v>4</v>
      </c>
      <c r="BI8" s="25">
        <v>4</v>
      </c>
      <c r="BJ8" s="25">
        <v>6</v>
      </c>
      <c r="BK8" s="25">
        <v>6</v>
      </c>
      <c r="BL8" s="25">
        <v>6</v>
      </c>
    </row>
    <row r="9" spans="1:69" ht="16.5" x14ac:dyDescent="0.2">
      <c r="A9" s="20">
        <v>5</v>
      </c>
      <c r="B9" s="20">
        <v>300</v>
      </c>
      <c r="C9" s="25">
        <f t="shared" si="0"/>
        <v>5</v>
      </c>
      <c r="D9" s="25">
        <f t="shared" si="1"/>
        <v>25</v>
      </c>
      <c r="E9" s="25">
        <v>2500</v>
      </c>
      <c r="F9" s="21">
        <v>2500</v>
      </c>
      <c r="I9" s="20">
        <v>5</v>
      </c>
      <c r="J9" s="20">
        <v>1500</v>
      </c>
      <c r="K9" s="25">
        <f t="shared" si="2"/>
        <v>10</v>
      </c>
      <c r="L9" s="25">
        <f t="shared" si="3"/>
        <v>25</v>
      </c>
      <c r="M9" s="25">
        <v>2500</v>
      </c>
      <c r="N9" s="25">
        <v>2500</v>
      </c>
      <c r="Q9" s="20">
        <v>5</v>
      </c>
      <c r="R9" s="20">
        <v>3000</v>
      </c>
      <c r="S9" s="25">
        <f t="shared" si="4"/>
        <v>15</v>
      </c>
      <c r="T9" s="25">
        <f t="shared" si="5"/>
        <v>25</v>
      </c>
      <c r="U9" s="25">
        <v>2500</v>
      </c>
      <c r="V9" s="25">
        <v>2500</v>
      </c>
      <c r="Y9" s="20">
        <v>5</v>
      </c>
      <c r="Z9" s="20">
        <v>3000</v>
      </c>
      <c r="AA9" s="25">
        <f t="shared" si="6"/>
        <v>20</v>
      </c>
      <c r="AB9" s="25">
        <f t="shared" si="7"/>
        <v>25</v>
      </c>
      <c r="AC9" s="25">
        <v>2500</v>
      </c>
      <c r="AD9" s="25">
        <v>2500</v>
      </c>
      <c r="AG9" s="21">
        <v>4</v>
      </c>
      <c r="AH9" s="21">
        <v>1</v>
      </c>
      <c r="AJ9" s="21">
        <v>4</v>
      </c>
      <c r="AK9" s="21">
        <f t="shared" si="8"/>
        <v>2</v>
      </c>
      <c r="AM9" s="21">
        <v>4</v>
      </c>
      <c r="AN9" s="21">
        <f t="shared" si="9"/>
        <v>3</v>
      </c>
      <c r="AP9" s="21">
        <v>4</v>
      </c>
      <c r="AQ9" s="21">
        <f t="shared" si="10"/>
        <v>4</v>
      </c>
      <c r="AT9" s="21">
        <v>4</v>
      </c>
      <c r="AU9" s="21">
        <f>INDEX(节奏总表!$B$5:$B$104,芦花古楼!AT9)</f>
        <v>62</v>
      </c>
      <c r="AV9" s="16">
        <f t="shared" si="11"/>
        <v>680</v>
      </c>
      <c r="AW9" s="16">
        <f t="shared" si="12"/>
        <v>150</v>
      </c>
      <c r="AX9" s="16">
        <f t="shared" si="13"/>
        <v>99050</v>
      </c>
      <c r="AY9" s="16">
        <f t="shared" si="14"/>
        <v>17400</v>
      </c>
      <c r="BA9" s="21">
        <v>5</v>
      </c>
      <c r="BB9" s="21">
        <v>3</v>
      </c>
      <c r="BE9" s="15" t="s">
        <v>147</v>
      </c>
      <c r="BF9" s="16">
        <f>SUMPRODUCT(BF6:BL6,BF8:BL8)</f>
        <v>119</v>
      </c>
      <c r="BG9" s="15" t="s">
        <v>156</v>
      </c>
      <c r="BH9" s="25">
        <f>SUMPRODUCT(BF7:BL7,BF8:BL8)</f>
        <v>119</v>
      </c>
      <c r="BI9" s="15" t="s">
        <v>163</v>
      </c>
      <c r="BJ9" s="25">
        <f>SUMPRODUCT(BF7:BI7,BF8:BI8)</f>
        <v>29</v>
      </c>
      <c r="BK9" s="17"/>
      <c r="BL9" s="17"/>
    </row>
    <row r="10" spans="1:69" ht="16.5" x14ac:dyDescent="0.2">
      <c r="A10" s="20">
        <v>6</v>
      </c>
      <c r="B10" s="20">
        <v>400</v>
      </c>
      <c r="C10" s="25">
        <f t="shared" si="0"/>
        <v>10</v>
      </c>
      <c r="D10" s="25">
        <f t="shared" si="1"/>
        <v>25</v>
      </c>
      <c r="E10" s="25">
        <v>2600</v>
      </c>
      <c r="F10" s="21">
        <v>2600</v>
      </c>
      <c r="I10" s="20">
        <v>6</v>
      </c>
      <c r="J10" s="20">
        <v>1750</v>
      </c>
      <c r="K10" s="25">
        <f t="shared" si="2"/>
        <v>15</v>
      </c>
      <c r="L10" s="25">
        <f t="shared" si="3"/>
        <v>25</v>
      </c>
      <c r="M10" s="25">
        <v>2600</v>
      </c>
      <c r="N10" s="25">
        <v>2600</v>
      </c>
      <c r="Q10" s="20">
        <v>6</v>
      </c>
      <c r="R10" s="20">
        <v>3000</v>
      </c>
      <c r="S10" s="25">
        <f t="shared" si="4"/>
        <v>20</v>
      </c>
      <c r="T10" s="25">
        <f t="shared" si="5"/>
        <v>25</v>
      </c>
      <c r="U10" s="25">
        <v>2600</v>
      </c>
      <c r="V10" s="25">
        <v>2600</v>
      </c>
      <c r="Y10" s="20">
        <v>6</v>
      </c>
      <c r="Z10" s="20">
        <v>3000</v>
      </c>
      <c r="AA10" s="25">
        <f t="shared" si="6"/>
        <v>25</v>
      </c>
      <c r="AB10" s="25">
        <f t="shared" si="7"/>
        <v>25</v>
      </c>
      <c r="AC10" s="25">
        <v>2600</v>
      </c>
      <c r="AD10" s="25">
        <v>2600</v>
      </c>
      <c r="AG10" s="21">
        <v>5</v>
      </c>
      <c r="AH10" s="21">
        <v>1</v>
      </c>
      <c r="AJ10" s="21">
        <v>5</v>
      </c>
      <c r="AK10" s="21">
        <f t="shared" si="8"/>
        <v>2</v>
      </c>
      <c r="AM10" s="21">
        <v>5</v>
      </c>
      <c r="AN10" s="21">
        <f t="shared" si="9"/>
        <v>3</v>
      </c>
      <c r="AP10" s="21">
        <v>5</v>
      </c>
      <c r="AQ10" s="21">
        <f t="shared" si="10"/>
        <v>4</v>
      </c>
      <c r="AT10" s="21">
        <v>5</v>
      </c>
      <c r="AU10" s="21">
        <f>INDEX(节奏总表!$B$5:$B$104,芦花古楼!AT10)</f>
        <v>68</v>
      </c>
      <c r="AV10" s="16">
        <f t="shared" si="11"/>
        <v>665</v>
      </c>
      <c r="AW10" s="16">
        <f t="shared" si="12"/>
        <v>170</v>
      </c>
      <c r="AX10" s="16">
        <f t="shared" si="13"/>
        <v>97650</v>
      </c>
      <c r="AY10" s="16">
        <f t="shared" si="14"/>
        <v>20550</v>
      </c>
      <c r="BA10" s="21">
        <v>6</v>
      </c>
      <c r="BB10" s="25">
        <v>4</v>
      </c>
    </row>
    <row r="11" spans="1:69" ht="17.25" x14ac:dyDescent="0.2">
      <c r="A11" s="20">
        <v>7</v>
      </c>
      <c r="B11" s="20">
        <v>500</v>
      </c>
      <c r="C11" s="25">
        <f t="shared" si="0"/>
        <v>10</v>
      </c>
      <c r="D11" s="25">
        <f t="shared" si="1"/>
        <v>25</v>
      </c>
      <c r="E11" s="25">
        <v>2700</v>
      </c>
      <c r="F11" s="21">
        <v>2700</v>
      </c>
      <c r="I11" s="20">
        <v>7</v>
      </c>
      <c r="J11" s="20">
        <v>2000</v>
      </c>
      <c r="K11" s="25">
        <f t="shared" si="2"/>
        <v>15</v>
      </c>
      <c r="L11" s="25">
        <f t="shared" si="3"/>
        <v>25</v>
      </c>
      <c r="M11" s="25">
        <v>2700</v>
      </c>
      <c r="N11" s="25">
        <v>2700</v>
      </c>
      <c r="Q11" s="20">
        <v>7</v>
      </c>
      <c r="R11" s="20">
        <v>3000</v>
      </c>
      <c r="S11" s="25">
        <f t="shared" si="4"/>
        <v>20</v>
      </c>
      <c r="T11" s="25">
        <f t="shared" si="5"/>
        <v>25</v>
      </c>
      <c r="U11" s="25">
        <v>2700</v>
      </c>
      <c r="V11" s="25">
        <v>2700</v>
      </c>
      <c r="Y11" s="20">
        <v>7</v>
      </c>
      <c r="Z11" s="20">
        <v>3000</v>
      </c>
      <c r="AA11" s="25">
        <f t="shared" si="6"/>
        <v>25</v>
      </c>
      <c r="AB11" s="25">
        <f t="shared" si="7"/>
        <v>25</v>
      </c>
      <c r="AC11" s="25">
        <v>2700</v>
      </c>
      <c r="AD11" s="25">
        <v>2700</v>
      </c>
      <c r="AG11" s="21">
        <v>6</v>
      </c>
      <c r="AH11" s="21">
        <v>1</v>
      </c>
      <c r="AJ11" s="21">
        <v>6</v>
      </c>
      <c r="AK11" s="21">
        <f t="shared" si="8"/>
        <v>2</v>
      </c>
      <c r="AM11" s="21">
        <v>6</v>
      </c>
      <c r="AN11" s="21">
        <f t="shared" si="9"/>
        <v>3</v>
      </c>
      <c r="AP11" s="21">
        <v>6</v>
      </c>
      <c r="AQ11" s="21">
        <f t="shared" si="10"/>
        <v>4</v>
      </c>
      <c r="AT11" s="21">
        <v>6</v>
      </c>
      <c r="AU11" s="21">
        <f>INDEX(节奏总表!$B$5:$B$104,芦花古楼!AT11)</f>
        <v>74</v>
      </c>
      <c r="AV11" s="16">
        <f t="shared" si="11"/>
        <v>655</v>
      </c>
      <c r="AW11" s="16">
        <f t="shared" si="12"/>
        <v>190</v>
      </c>
      <c r="AX11" s="16">
        <f t="shared" si="13"/>
        <v>98550</v>
      </c>
      <c r="AY11" s="16">
        <f t="shared" si="14"/>
        <v>23250</v>
      </c>
      <c r="BA11" s="21">
        <v>7</v>
      </c>
      <c r="BB11" s="25">
        <v>4</v>
      </c>
      <c r="BF11" s="12" t="s">
        <v>148</v>
      </c>
      <c r="BG11" s="12" t="s">
        <v>149</v>
      </c>
      <c r="BH11" s="12" t="s">
        <v>150</v>
      </c>
    </row>
    <row r="12" spans="1:69" ht="16.5" x14ac:dyDescent="0.2">
      <c r="A12" s="20">
        <v>8</v>
      </c>
      <c r="B12" s="20">
        <v>600</v>
      </c>
      <c r="C12" s="25">
        <f t="shared" si="0"/>
        <v>10</v>
      </c>
      <c r="D12" s="25">
        <f t="shared" si="1"/>
        <v>25</v>
      </c>
      <c r="E12" s="25">
        <v>2800</v>
      </c>
      <c r="F12" s="21">
        <v>2800</v>
      </c>
      <c r="I12" s="20">
        <v>8</v>
      </c>
      <c r="J12" s="20">
        <v>2250</v>
      </c>
      <c r="K12" s="25">
        <f t="shared" si="2"/>
        <v>15</v>
      </c>
      <c r="L12" s="25">
        <f t="shared" si="3"/>
        <v>25</v>
      </c>
      <c r="M12" s="25">
        <v>2800</v>
      </c>
      <c r="N12" s="25">
        <v>2800</v>
      </c>
      <c r="Q12" s="20">
        <v>8</v>
      </c>
      <c r="R12" s="20">
        <v>3000</v>
      </c>
      <c r="S12" s="25">
        <f t="shared" si="4"/>
        <v>20</v>
      </c>
      <c r="T12" s="25">
        <f t="shared" si="5"/>
        <v>25</v>
      </c>
      <c r="U12" s="25">
        <v>2800</v>
      </c>
      <c r="V12" s="25">
        <v>2800</v>
      </c>
      <c r="Y12" s="20">
        <v>8</v>
      </c>
      <c r="Z12" s="20">
        <v>3000</v>
      </c>
      <c r="AA12" s="25">
        <f t="shared" si="6"/>
        <v>25</v>
      </c>
      <c r="AB12" s="25">
        <f t="shared" si="7"/>
        <v>25</v>
      </c>
      <c r="AC12" s="25">
        <v>2800</v>
      </c>
      <c r="AD12" s="25">
        <v>2800</v>
      </c>
      <c r="AG12" s="21">
        <v>7</v>
      </c>
      <c r="AH12" s="21">
        <v>1</v>
      </c>
      <c r="AJ12" s="21">
        <v>7</v>
      </c>
      <c r="AK12" s="21">
        <f t="shared" si="8"/>
        <v>2</v>
      </c>
      <c r="AM12" s="21">
        <v>7</v>
      </c>
      <c r="AN12" s="21">
        <f t="shared" si="9"/>
        <v>3</v>
      </c>
      <c r="AP12" s="21">
        <v>7</v>
      </c>
      <c r="AQ12" s="21">
        <f t="shared" si="10"/>
        <v>4</v>
      </c>
      <c r="AT12" s="21">
        <v>7</v>
      </c>
      <c r="AU12" s="21">
        <f>INDEX(节奏总表!$B$5:$B$104,芦花古楼!AT12)</f>
        <v>80</v>
      </c>
      <c r="AV12" s="16">
        <f t="shared" si="11"/>
        <v>655</v>
      </c>
      <c r="AW12" s="16">
        <f t="shared" si="12"/>
        <v>205</v>
      </c>
      <c r="AX12" s="16">
        <f t="shared" si="13"/>
        <v>97200</v>
      </c>
      <c r="AY12" s="16">
        <f t="shared" si="14"/>
        <v>25650</v>
      </c>
      <c r="BA12" s="21">
        <v>8</v>
      </c>
      <c r="BB12" s="25">
        <v>4</v>
      </c>
      <c r="BF12" s="24">
        <v>0</v>
      </c>
      <c r="BG12" s="24">
        <v>0.3</v>
      </c>
      <c r="BH12" s="22">
        <v>0.7</v>
      </c>
      <c r="BP12" s="15" t="s">
        <v>162</v>
      </c>
      <c r="BQ12" s="22">
        <v>0.5</v>
      </c>
    </row>
    <row r="13" spans="1:69" ht="16.5" x14ac:dyDescent="0.2">
      <c r="A13" s="20">
        <v>9</v>
      </c>
      <c r="B13" s="20">
        <v>800</v>
      </c>
      <c r="C13" s="25">
        <f t="shared" si="0"/>
        <v>10</v>
      </c>
      <c r="D13" s="25">
        <f t="shared" si="1"/>
        <v>25</v>
      </c>
      <c r="E13" s="25">
        <v>2900</v>
      </c>
      <c r="F13" s="21">
        <v>2900</v>
      </c>
      <c r="I13" s="20">
        <v>9</v>
      </c>
      <c r="J13" s="20">
        <v>2500</v>
      </c>
      <c r="K13" s="25">
        <f t="shared" si="2"/>
        <v>15</v>
      </c>
      <c r="L13" s="25">
        <f t="shared" si="3"/>
        <v>25</v>
      </c>
      <c r="M13" s="25">
        <v>2900</v>
      </c>
      <c r="N13" s="25">
        <v>2900</v>
      </c>
      <c r="Q13" s="20">
        <v>9</v>
      </c>
      <c r="R13" s="20">
        <v>3000</v>
      </c>
      <c r="S13" s="25">
        <f t="shared" si="4"/>
        <v>20</v>
      </c>
      <c r="T13" s="25">
        <f t="shared" si="5"/>
        <v>25</v>
      </c>
      <c r="U13" s="25">
        <v>2900</v>
      </c>
      <c r="V13" s="25">
        <v>2900</v>
      </c>
      <c r="Y13" s="20">
        <v>9</v>
      </c>
      <c r="Z13" s="20">
        <v>3000</v>
      </c>
      <c r="AA13" s="25">
        <f t="shared" si="6"/>
        <v>25</v>
      </c>
      <c r="AB13" s="25">
        <f t="shared" si="7"/>
        <v>25</v>
      </c>
      <c r="AC13" s="25">
        <v>2900</v>
      </c>
      <c r="AD13" s="25">
        <v>2900</v>
      </c>
      <c r="AG13" s="21">
        <v>8</v>
      </c>
      <c r="AH13" s="21">
        <v>1</v>
      </c>
      <c r="AJ13" s="21">
        <v>8</v>
      </c>
      <c r="AK13" s="21">
        <f t="shared" si="8"/>
        <v>2</v>
      </c>
      <c r="AM13" s="21">
        <v>8</v>
      </c>
      <c r="AN13" s="21">
        <f t="shared" si="9"/>
        <v>3</v>
      </c>
      <c r="AP13" s="21">
        <v>8</v>
      </c>
      <c r="AQ13" s="21">
        <f t="shared" si="10"/>
        <v>4</v>
      </c>
      <c r="AT13" s="21">
        <v>8</v>
      </c>
      <c r="AU13" s="21">
        <f>INDEX(节奏总表!$B$5:$B$104,芦花古楼!AT13)</f>
        <v>85</v>
      </c>
      <c r="AV13" s="16">
        <f t="shared" si="11"/>
        <v>625</v>
      </c>
      <c r="AW13" s="16">
        <f t="shared" si="12"/>
        <v>220</v>
      </c>
      <c r="AX13" s="16">
        <f t="shared" si="13"/>
        <v>93450</v>
      </c>
      <c r="AY13" s="16">
        <f t="shared" si="14"/>
        <v>27750</v>
      </c>
      <c r="BA13" s="21">
        <v>9</v>
      </c>
      <c r="BB13" s="25">
        <v>4</v>
      </c>
      <c r="BP13" s="15" t="s">
        <v>161</v>
      </c>
      <c r="BQ13" s="16">
        <f>BF3*BH12</f>
        <v>42700</v>
      </c>
    </row>
    <row r="14" spans="1:69" ht="16.5" x14ac:dyDescent="0.2">
      <c r="A14" s="20">
        <v>10</v>
      </c>
      <c r="B14" s="20">
        <v>1000</v>
      </c>
      <c r="C14" s="25">
        <f t="shared" si="0"/>
        <v>10</v>
      </c>
      <c r="D14" s="25">
        <f t="shared" si="1"/>
        <v>30</v>
      </c>
      <c r="E14" s="25">
        <v>3000</v>
      </c>
      <c r="F14" s="21">
        <v>3000</v>
      </c>
      <c r="I14" s="20">
        <v>10</v>
      </c>
      <c r="J14" s="20">
        <v>3000</v>
      </c>
      <c r="K14" s="25">
        <f t="shared" si="2"/>
        <v>15</v>
      </c>
      <c r="L14" s="25">
        <f t="shared" si="3"/>
        <v>30</v>
      </c>
      <c r="M14" s="25">
        <v>3000</v>
      </c>
      <c r="N14" s="25">
        <v>3000</v>
      </c>
      <c r="Q14" s="20">
        <v>10</v>
      </c>
      <c r="R14" s="20">
        <v>3000</v>
      </c>
      <c r="S14" s="25">
        <f t="shared" si="4"/>
        <v>20</v>
      </c>
      <c r="T14" s="25">
        <f t="shared" si="5"/>
        <v>30</v>
      </c>
      <c r="U14" s="25">
        <v>3000</v>
      </c>
      <c r="V14" s="25">
        <v>3000</v>
      </c>
      <c r="Y14" s="20">
        <v>10</v>
      </c>
      <c r="Z14" s="20">
        <v>3000</v>
      </c>
      <c r="AA14" s="25">
        <f t="shared" si="6"/>
        <v>25</v>
      </c>
      <c r="AB14" s="25">
        <f t="shared" si="7"/>
        <v>30</v>
      </c>
      <c r="AC14" s="25">
        <v>3000</v>
      </c>
      <c r="AD14" s="25">
        <v>3000</v>
      </c>
      <c r="AG14" s="21">
        <v>9</v>
      </c>
      <c r="AH14" s="21">
        <v>1</v>
      </c>
      <c r="AJ14" s="21">
        <v>9</v>
      </c>
      <c r="AK14" s="21">
        <f t="shared" si="8"/>
        <v>2</v>
      </c>
      <c r="AM14" s="21">
        <v>9</v>
      </c>
      <c r="AN14" s="21">
        <f t="shared" si="9"/>
        <v>3</v>
      </c>
      <c r="AP14" s="21">
        <v>9</v>
      </c>
      <c r="AQ14" s="21">
        <f t="shared" si="10"/>
        <v>4</v>
      </c>
      <c r="AT14" s="21">
        <v>9</v>
      </c>
      <c r="AU14" s="21">
        <f>INDEX(节奏总表!$B$5:$B$104,芦花古楼!AT14)</f>
        <v>90</v>
      </c>
      <c r="AV14" s="16">
        <f t="shared" si="11"/>
        <v>625</v>
      </c>
      <c r="AW14" s="16">
        <f t="shared" si="12"/>
        <v>230</v>
      </c>
      <c r="AX14" s="16">
        <f t="shared" si="13"/>
        <v>93600</v>
      </c>
      <c r="AY14" s="16">
        <f t="shared" si="14"/>
        <v>29700</v>
      </c>
      <c r="BA14" s="21">
        <v>10</v>
      </c>
      <c r="BB14" s="21">
        <v>7</v>
      </c>
      <c r="BE14" s="15" t="s">
        <v>151</v>
      </c>
      <c r="BF14" s="16">
        <f>BF3*BF12</f>
        <v>0</v>
      </c>
      <c r="BP14" s="15" t="s">
        <v>157</v>
      </c>
      <c r="BQ14" s="25">
        <f>ROUND(BQ13/BJ9/BQ15/BQ12,0)</f>
        <v>15</v>
      </c>
    </row>
    <row r="15" spans="1:69" ht="16.5" x14ac:dyDescent="0.2">
      <c r="A15" s="20">
        <v>11</v>
      </c>
      <c r="B15" s="20">
        <v>1000</v>
      </c>
      <c r="C15" s="25">
        <f t="shared" si="0"/>
        <v>15</v>
      </c>
      <c r="D15" s="25">
        <f t="shared" si="1"/>
        <v>30</v>
      </c>
      <c r="E15" s="25">
        <v>3150</v>
      </c>
      <c r="F15" s="21">
        <v>3150</v>
      </c>
      <c r="I15" s="20">
        <v>11</v>
      </c>
      <c r="J15" s="20">
        <v>3000</v>
      </c>
      <c r="K15" s="25">
        <f t="shared" si="2"/>
        <v>20</v>
      </c>
      <c r="L15" s="25">
        <f t="shared" si="3"/>
        <v>30</v>
      </c>
      <c r="M15" s="25">
        <v>3150</v>
      </c>
      <c r="N15" s="25">
        <v>3150</v>
      </c>
      <c r="Q15" s="20">
        <v>11</v>
      </c>
      <c r="R15" s="20">
        <v>3000</v>
      </c>
      <c r="S15" s="25">
        <f t="shared" si="4"/>
        <v>25</v>
      </c>
      <c r="T15" s="25">
        <f t="shared" si="5"/>
        <v>30</v>
      </c>
      <c r="U15" s="25">
        <v>3150</v>
      </c>
      <c r="V15" s="25">
        <v>3150</v>
      </c>
      <c r="Y15" s="20">
        <v>11</v>
      </c>
      <c r="Z15" s="20">
        <v>3000</v>
      </c>
      <c r="AA15" s="25">
        <f t="shared" si="6"/>
        <v>30</v>
      </c>
      <c r="AB15" s="25">
        <f t="shared" si="7"/>
        <v>30</v>
      </c>
      <c r="AC15" s="25">
        <v>3150</v>
      </c>
      <c r="AD15" s="25">
        <v>3150</v>
      </c>
      <c r="AG15" s="21">
        <v>10</v>
      </c>
      <c r="AH15" s="21">
        <v>1</v>
      </c>
      <c r="AJ15" s="21">
        <v>10</v>
      </c>
      <c r="AK15" s="21">
        <f t="shared" si="8"/>
        <v>2</v>
      </c>
      <c r="AM15" s="21">
        <v>10</v>
      </c>
      <c r="AN15" s="21">
        <f t="shared" si="9"/>
        <v>3</v>
      </c>
      <c r="AP15" s="21">
        <v>10</v>
      </c>
      <c r="AQ15" s="21">
        <f t="shared" si="10"/>
        <v>4</v>
      </c>
      <c r="AT15" s="21">
        <v>10</v>
      </c>
      <c r="AU15" s="21">
        <f>INDEX(节奏总表!$B$5:$B$104,芦花古楼!AT15)</f>
        <v>92</v>
      </c>
      <c r="AV15" s="16">
        <f t="shared" si="11"/>
        <v>470</v>
      </c>
      <c r="AW15" s="16">
        <f t="shared" si="12"/>
        <v>235</v>
      </c>
      <c r="AX15" s="16">
        <f t="shared" si="13"/>
        <v>67500</v>
      </c>
      <c r="AY15" s="16">
        <f t="shared" si="14"/>
        <v>31050</v>
      </c>
      <c r="BA15" s="21">
        <v>11</v>
      </c>
      <c r="BB15" s="25">
        <v>7</v>
      </c>
      <c r="BP15" s="15" t="s">
        <v>158</v>
      </c>
      <c r="BQ15" s="25">
        <f>SUM(BQ19:BQ43)</f>
        <v>200</v>
      </c>
    </row>
    <row r="16" spans="1:69" ht="17.25" x14ac:dyDescent="0.2">
      <c r="A16" s="20">
        <v>12</v>
      </c>
      <c r="B16" s="20">
        <v>1000</v>
      </c>
      <c r="C16" s="25">
        <f t="shared" si="0"/>
        <v>15</v>
      </c>
      <c r="D16" s="25">
        <f t="shared" si="1"/>
        <v>30</v>
      </c>
      <c r="E16" s="25">
        <v>3300</v>
      </c>
      <c r="F16" s="21">
        <v>3300</v>
      </c>
      <c r="I16" s="20">
        <v>12</v>
      </c>
      <c r="J16" s="20">
        <v>3000</v>
      </c>
      <c r="K16" s="25">
        <f t="shared" si="2"/>
        <v>20</v>
      </c>
      <c r="L16" s="25">
        <f t="shared" si="3"/>
        <v>30</v>
      </c>
      <c r="M16" s="25">
        <v>3300</v>
      </c>
      <c r="N16" s="25">
        <v>3300</v>
      </c>
      <c r="Q16" s="20">
        <v>12</v>
      </c>
      <c r="R16" s="20">
        <v>3000</v>
      </c>
      <c r="S16" s="25">
        <f t="shared" si="4"/>
        <v>25</v>
      </c>
      <c r="T16" s="25">
        <f t="shared" si="5"/>
        <v>30</v>
      </c>
      <c r="U16" s="25">
        <v>3300</v>
      </c>
      <c r="V16" s="25">
        <v>3300</v>
      </c>
      <c r="Y16" s="20">
        <v>12</v>
      </c>
      <c r="Z16" s="20">
        <v>3000</v>
      </c>
      <c r="AA16" s="25">
        <f t="shared" si="6"/>
        <v>30</v>
      </c>
      <c r="AB16" s="25">
        <f t="shared" si="7"/>
        <v>30</v>
      </c>
      <c r="AC16" s="25">
        <v>3300</v>
      </c>
      <c r="AD16" s="25">
        <v>3300</v>
      </c>
      <c r="AG16" s="21">
        <v>11</v>
      </c>
      <c r="AH16" s="21">
        <v>2</v>
      </c>
      <c r="AJ16" s="21">
        <v>11</v>
      </c>
      <c r="AK16" s="21">
        <f t="shared" si="8"/>
        <v>3</v>
      </c>
      <c r="AM16" s="21">
        <v>11</v>
      </c>
      <c r="AN16" s="21">
        <f t="shared" si="9"/>
        <v>4</v>
      </c>
      <c r="AP16" s="21">
        <v>11</v>
      </c>
      <c r="AQ16" s="21">
        <f t="shared" si="10"/>
        <v>5</v>
      </c>
      <c r="AT16" s="21">
        <v>11</v>
      </c>
      <c r="AU16" s="21">
        <f>INDEX(节奏总表!$B$5:$B$104,芦花古楼!AT16)</f>
        <v>94</v>
      </c>
      <c r="AV16" s="16">
        <f t="shared" si="11"/>
        <v>430</v>
      </c>
      <c r="AW16" s="16">
        <f t="shared" si="12"/>
        <v>245</v>
      </c>
      <c r="AX16" s="16">
        <f t="shared" si="13"/>
        <v>63000</v>
      </c>
      <c r="AY16" s="16">
        <f t="shared" si="14"/>
        <v>32250</v>
      </c>
      <c r="BA16" s="21">
        <v>12</v>
      </c>
      <c r="BB16" s="25">
        <v>7</v>
      </c>
      <c r="BE16" s="12" t="s">
        <v>153</v>
      </c>
      <c r="BF16" s="12" t="s">
        <v>154</v>
      </c>
    </row>
    <row r="17" spans="1:69" ht="16.5" x14ac:dyDescent="0.2">
      <c r="A17" s="20">
        <v>13</v>
      </c>
      <c r="B17" s="20">
        <v>1000</v>
      </c>
      <c r="C17" s="25">
        <f t="shared" si="0"/>
        <v>15</v>
      </c>
      <c r="D17" s="25">
        <f t="shared" si="1"/>
        <v>30</v>
      </c>
      <c r="E17" s="25">
        <v>3450</v>
      </c>
      <c r="F17" s="21">
        <v>3450</v>
      </c>
      <c r="I17" s="20">
        <v>13</v>
      </c>
      <c r="J17" s="20">
        <v>3000</v>
      </c>
      <c r="K17" s="25">
        <f t="shared" si="2"/>
        <v>20</v>
      </c>
      <c r="L17" s="25">
        <f t="shared" si="3"/>
        <v>30</v>
      </c>
      <c r="M17" s="25">
        <v>3450</v>
      </c>
      <c r="N17" s="25">
        <v>3450</v>
      </c>
      <c r="Q17" s="20">
        <v>13</v>
      </c>
      <c r="R17" s="20">
        <v>3000</v>
      </c>
      <c r="S17" s="25">
        <f t="shared" si="4"/>
        <v>25</v>
      </c>
      <c r="T17" s="25">
        <f t="shared" si="5"/>
        <v>30</v>
      </c>
      <c r="U17" s="25">
        <v>3450</v>
      </c>
      <c r="V17" s="25">
        <v>3450</v>
      </c>
      <c r="Y17" s="20">
        <v>13</v>
      </c>
      <c r="Z17" s="20">
        <v>3000</v>
      </c>
      <c r="AA17" s="25">
        <f t="shared" si="6"/>
        <v>30</v>
      </c>
      <c r="AB17" s="25">
        <f t="shared" si="7"/>
        <v>30</v>
      </c>
      <c r="AC17" s="25">
        <v>3450</v>
      </c>
      <c r="AD17" s="25">
        <v>3450</v>
      </c>
      <c r="AG17" s="21">
        <v>12</v>
      </c>
      <c r="AH17" s="21">
        <v>2</v>
      </c>
      <c r="AJ17" s="21">
        <v>12</v>
      </c>
      <c r="AK17" s="21">
        <f t="shared" si="8"/>
        <v>3</v>
      </c>
      <c r="AM17" s="21">
        <v>12</v>
      </c>
      <c r="AN17" s="21">
        <f t="shared" si="9"/>
        <v>4</v>
      </c>
      <c r="AP17" s="21">
        <v>12</v>
      </c>
      <c r="AQ17" s="21">
        <f t="shared" si="10"/>
        <v>5</v>
      </c>
      <c r="AT17" s="21">
        <v>12</v>
      </c>
      <c r="AU17" s="21">
        <f>INDEX(节奏总表!$B$5:$B$104,芦花古楼!AT17)</f>
        <v>96</v>
      </c>
      <c r="AV17" s="16">
        <f t="shared" si="11"/>
        <v>385</v>
      </c>
      <c r="AW17" s="16">
        <f t="shared" si="12"/>
        <v>250</v>
      </c>
      <c r="AX17" s="16">
        <f t="shared" si="13"/>
        <v>57750</v>
      </c>
      <c r="AY17" s="16">
        <f t="shared" si="14"/>
        <v>33300</v>
      </c>
      <c r="BA17" s="21">
        <v>13</v>
      </c>
      <c r="BB17" s="25">
        <v>7</v>
      </c>
      <c r="BE17" s="25">
        <v>0.5</v>
      </c>
      <c r="BF17" s="25">
        <v>1.01</v>
      </c>
      <c r="BG17" s="16">
        <f>SUM(BF19:BF43)</f>
        <v>190.40317458789144</v>
      </c>
    </row>
    <row r="18" spans="1:69" ht="17.25" x14ac:dyDescent="0.2">
      <c r="A18" s="20">
        <v>14</v>
      </c>
      <c r="B18" s="20">
        <v>1000</v>
      </c>
      <c r="C18" s="25">
        <f t="shared" si="0"/>
        <v>15</v>
      </c>
      <c r="D18" s="25">
        <f t="shared" si="1"/>
        <v>30</v>
      </c>
      <c r="E18" s="25">
        <v>3600</v>
      </c>
      <c r="F18" s="21">
        <v>3600</v>
      </c>
      <c r="I18" s="20">
        <v>14</v>
      </c>
      <c r="J18" s="20">
        <v>3000</v>
      </c>
      <c r="K18" s="25">
        <f t="shared" si="2"/>
        <v>20</v>
      </c>
      <c r="L18" s="25">
        <f t="shared" si="3"/>
        <v>30</v>
      </c>
      <c r="M18" s="25">
        <v>3600</v>
      </c>
      <c r="N18" s="25">
        <v>3600</v>
      </c>
      <c r="Q18" s="20">
        <v>14</v>
      </c>
      <c r="R18" s="20">
        <v>3000</v>
      </c>
      <c r="S18" s="25">
        <f t="shared" si="4"/>
        <v>25</v>
      </c>
      <c r="T18" s="25">
        <f t="shared" si="5"/>
        <v>30</v>
      </c>
      <c r="U18" s="25">
        <v>3600</v>
      </c>
      <c r="V18" s="25">
        <v>3600</v>
      </c>
      <c r="Y18" s="20">
        <v>14</v>
      </c>
      <c r="Z18" s="20">
        <v>3000</v>
      </c>
      <c r="AA18" s="25">
        <f t="shared" si="6"/>
        <v>30</v>
      </c>
      <c r="AB18" s="25">
        <f t="shared" si="7"/>
        <v>30</v>
      </c>
      <c r="AC18" s="25">
        <v>3600</v>
      </c>
      <c r="AD18" s="25">
        <v>3600</v>
      </c>
      <c r="AG18" s="21">
        <v>13</v>
      </c>
      <c r="AH18" s="21">
        <v>2</v>
      </c>
      <c r="AJ18" s="21">
        <v>13</v>
      </c>
      <c r="AK18" s="21">
        <f t="shared" si="8"/>
        <v>3</v>
      </c>
      <c r="AM18" s="21">
        <v>13</v>
      </c>
      <c r="AN18" s="21">
        <f t="shared" si="9"/>
        <v>4</v>
      </c>
      <c r="AP18" s="21">
        <v>13</v>
      </c>
      <c r="AQ18" s="21">
        <f t="shared" si="10"/>
        <v>5</v>
      </c>
      <c r="AT18" s="21">
        <v>13</v>
      </c>
      <c r="AU18" s="21">
        <f>INDEX(节奏总表!$B$5:$B$104,芦花古楼!AT18)</f>
        <v>98</v>
      </c>
      <c r="AV18" s="16">
        <f t="shared" si="11"/>
        <v>325</v>
      </c>
      <c r="AW18" s="16">
        <f t="shared" si="12"/>
        <v>260</v>
      </c>
      <c r="AX18" s="16">
        <f t="shared" si="13"/>
        <v>51750</v>
      </c>
      <c r="AY18" s="16">
        <f t="shared" si="14"/>
        <v>34200</v>
      </c>
      <c r="BA18" s="21">
        <v>14</v>
      </c>
      <c r="BB18" s="25">
        <v>7</v>
      </c>
      <c r="BE18" s="12" t="s">
        <v>45</v>
      </c>
      <c r="BF18" s="12" t="s">
        <v>152</v>
      </c>
      <c r="BG18" s="12" t="s">
        <v>155</v>
      </c>
      <c r="BH18" s="12" t="s">
        <v>146</v>
      </c>
      <c r="BI18" s="12" t="s">
        <v>122</v>
      </c>
      <c r="BJ18" s="12" t="s">
        <v>123</v>
      </c>
      <c r="BK18" s="12" t="s">
        <v>124</v>
      </c>
      <c r="BL18" s="12" t="s">
        <v>125</v>
      </c>
      <c r="BM18" s="12" t="s">
        <v>126</v>
      </c>
      <c r="BN18" s="12" t="s">
        <v>127</v>
      </c>
      <c r="BP18" s="12" t="s">
        <v>159</v>
      </c>
      <c r="BQ18" s="12" t="s">
        <v>160</v>
      </c>
    </row>
    <row r="19" spans="1:69" ht="16.5" x14ac:dyDescent="0.2">
      <c r="A19" s="20">
        <v>15</v>
      </c>
      <c r="B19" s="20">
        <v>1000</v>
      </c>
      <c r="C19" s="25">
        <f t="shared" si="0"/>
        <v>15</v>
      </c>
      <c r="D19" s="25">
        <f t="shared" si="1"/>
        <v>35</v>
      </c>
      <c r="E19" s="25">
        <v>3750</v>
      </c>
      <c r="F19" s="21">
        <v>3750</v>
      </c>
      <c r="I19" s="20">
        <v>15</v>
      </c>
      <c r="J19" s="20">
        <v>3000</v>
      </c>
      <c r="K19" s="25">
        <f t="shared" si="2"/>
        <v>20</v>
      </c>
      <c r="L19" s="25">
        <f t="shared" si="3"/>
        <v>35</v>
      </c>
      <c r="M19" s="25">
        <v>3750</v>
      </c>
      <c r="N19" s="25">
        <v>3750</v>
      </c>
      <c r="Q19" s="20">
        <v>15</v>
      </c>
      <c r="R19" s="20">
        <v>3000</v>
      </c>
      <c r="S19" s="25">
        <f t="shared" si="4"/>
        <v>25</v>
      </c>
      <c r="T19" s="25">
        <f t="shared" si="5"/>
        <v>35</v>
      </c>
      <c r="U19" s="25">
        <v>3750</v>
      </c>
      <c r="V19" s="25">
        <v>3750</v>
      </c>
      <c r="Y19" s="20">
        <v>15</v>
      </c>
      <c r="Z19" s="20">
        <v>3000</v>
      </c>
      <c r="AA19" s="25">
        <f t="shared" si="6"/>
        <v>30</v>
      </c>
      <c r="AB19" s="25">
        <f t="shared" si="7"/>
        <v>35</v>
      </c>
      <c r="AC19" s="25">
        <v>3750</v>
      </c>
      <c r="AD19" s="25">
        <v>3750</v>
      </c>
      <c r="AG19" s="21">
        <v>14</v>
      </c>
      <c r="AH19" s="21">
        <v>2</v>
      </c>
      <c r="AJ19" s="21">
        <v>14</v>
      </c>
      <c r="AK19" s="21">
        <f t="shared" si="8"/>
        <v>3</v>
      </c>
      <c r="AM19" s="21">
        <v>14</v>
      </c>
      <c r="AN19" s="21">
        <f t="shared" si="9"/>
        <v>4</v>
      </c>
      <c r="AP19" s="21">
        <v>14</v>
      </c>
      <c r="AQ19" s="21">
        <f t="shared" si="10"/>
        <v>5</v>
      </c>
      <c r="AT19" s="21">
        <v>14</v>
      </c>
      <c r="AU19" s="21">
        <f>INDEX(节奏总表!$B$5:$B$104,芦花古楼!AT19)</f>
        <v>100</v>
      </c>
      <c r="AV19" s="16">
        <f t="shared" si="11"/>
        <v>465</v>
      </c>
      <c r="AW19" s="16">
        <f t="shared" si="12"/>
        <v>270</v>
      </c>
      <c r="AX19" s="16">
        <f t="shared" si="13"/>
        <v>70350</v>
      </c>
      <c r="AY19" s="16">
        <f t="shared" si="14"/>
        <v>35500</v>
      </c>
      <c r="BA19" s="21">
        <v>15</v>
      </c>
      <c r="BB19" s="21">
        <v>10</v>
      </c>
      <c r="BE19" s="25">
        <v>1</v>
      </c>
      <c r="BF19" s="25">
        <v>1</v>
      </c>
      <c r="BG19" s="23">
        <f>BF19/BG$17</f>
        <v>5.2520132721757375E-3</v>
      </c>
      <c r="BH19" s="16">
        <f>INT($BF$14/$BF$9*$BG19*BF$6/5)*5</f>
        <v>0</v>
      </c>
      <c r="BI19" s="16">
        <f t="shared" ref="BI19:BN19" si="15">INT($BF$14/$BF$9*$BG19*BG$6/5)*5</f>
        <v>0</v>
      </c>
      <c r="BJ19" s="16">
        <f t="shared" si="15"/>
        <v>0</v>
      </c>
      <c r="BK19" s="16">
        <f t="shared" si="15"/>
        <v>0</v>
      </c>
      <c r="BL19" s="16">
        <f t="shared" si="15"/>
        <v>0</v>
      </c>
      <c r="BM19" s="16">
        <f t="shared" si="15"/>
        <v>0</v>
      </c>
      <c r="BN19" s="16">
        <f t="shared" si="15"/>
        <v>0</v>
      </c>
      <c r="BP19" s="25">
        <v>1</v>
      </c>
      <c r="BQ19" s="25">
        <v>1</v>
      </c>
    </row>
    <row r="20" spans="1:69" ht="16.5" x14ac:dyDescent="0.2">
      <c r="A20" s="20">
        <v>16</v>
      </c>
      <c r="B20" s="20">
        <v>1000</v>
      </c>
      <c r="C20" s="25">
        <f t="shared" si="0"/>
        <v>20</v>
      </c>
      <c r="D20" s="25">
        <f t="shared" si="1"/>
        <v>35</v>
      </c>
      <c r="E20" s="25">
        <v>3900</v>
      </c>
      <c r="F20" s="21">
        <v>3900</v>
      </c>
      <c r="I20" s="20">
        <v>16</v>
      </c>
      <c r="J20" s="20">
        <v>3000</v>
      </c>
      <c r="K20" s="25">
        <f t="shared" si="2"/>
        <v>25</v>
      </c>
      <c r="L20" s="25">
        <f t="shared" si="3"/>
        <v>35</v>
      </c>
      <c r="M20" s="25">
        <v>3900</v>
      </c>
      <c r="N20" s="25">
        <v>3900</v>
      </c>
      <c r="Q20" s="20">
        <v>16</v>
      </c>
      <c r="R20" s="20">
        <v>3000</v>
      </c>
      <c r="S20" s="25">
        <f t="shared" si="4"/>
        <v>30</v>
      </c>
      <c r="T20" s="25">
        <f t="shared" si="5"/>
        <v>35</v>
      </c>
      <c r="U20" s="25">
        <v>3900</v>
      </c>
      <c r="V20" s="25">
        <v>3900</v>
      </c>
      <c r="Y20" s="20">
        <v>16</v>
      </c>
      <c r="Z20" s="20">
        <v>3000</v>
      </c>
      <c r="AA20" s="25">
        <f t="shared" si="6"/>
        <v>35</v>
      </c>
      <c r="AB20" s="25">
        <f t="shared" si="7"/>
        <v>35</v>
      </c>
      <c r="AC20" s="25">
        <v>3900</v>
      </c>
      <c r="AD20" s="25">
        <v>3900</v>
      </c>
      <c r="AG20" s="21">
        <v>15</v>
      </c>
      <c r="AH20" s="21">
        <v>2</v>
      </c>
      <c r="AJ20" s="21">
        <v>15</v>
      </c>
      <c r="AK20" s="21">
        <f t="shared" si="8"/>
        <v>3</v>
      </c>
      <c r="AM20" s="21">
        <v>15</v>
      </c>
      <c r="AN20" s="21">
        <f t="shared" si="9"/>
        <v>4</v>
      </c>
      <c r="AP20" s="21">
        <v>15</v>
      </c>
      <c r="AQ20" s="21">
        <f t="shared" si="10"/>
        <v>5</v>
      </c>
      <c r="AT20" s="21">
        <v>15</v>
      </c>
      <c r="AU20" s="21">
        <f>INDEX(节奏总表!$B$5:$B$104,芦花古楼!AT20)</f>
        <v>101.9118</v>
      </c>
      <c r="AV20" s="16">
        <f t="shared" si="11"/>
        <v>480</v>
      </c>
      <c r="AW20" s="16">
        <f t="shared" si="12"/>
        <v>275</v>
      </c>
      <c r="AX20" s="16">
        <f t="shared" si="13"/>
        <v>73100</v>
      </c>
      <c r="AY20" s="16">
        <f t="shared" si="14"/>
        <v>36900</v>
      </c>
      <c r="BA20" s="21">
        <v>16</v>
      </c>
      <c r="BB20" s="25">
        <v>10</v>
      </c>
      <c r="BE20" s="25">
        <v>2</v>
      </c>
      <c r="BF20" s="25">
        <f>BF19*$BF$17+$BE$17</f>
        <v>1.51</v>
      </c>
      <c r="BG20" s="23">
        <f t="shared" ref="BG20:BG43" si="16">BF20/BG$17</f>
        <v>7.9305400409853642E-3</v>
      </c>
      <c r="BH20" s="16">
        <f t="shared" ref="BH20:BH44" si="17">INT($BF$14/$BF$9*$BG20*BF$6/5)*5</f>
        <v>0</v>
      </c>
      <c r="BI20" s="16">
        <f t="shared" ref="BI20:BI44" si="18">INT($BF$14/$BF$9*$BG20*BG$6/5)*5</f>
        <v>0</v>
      </c>
      <c r="BJ20" s="16">
        <f t="shared" ref="BJ20:BJ44" si="19">INT($BF$14/$BF$9*$BG20*BH$6/5)*5</f>
        <v>0</v>
      </c>
      <c r="BK20" s="16">
        <f t="shared" ref="BK20:BK44" si="20">INT($BF$14/$BF$9*$BG20*BI$6/5)*5</f>
        <v>0</v>
      </c>
      <c r="BL20" s="16">
        <f t="shared" ref="BL20:BL44" si="21">INT($BF$14/$BF$9*$BG20*BJ$6/5)*5</f>
        <v>0</v>
      </c>
      <c r="BM20" s="16">
        <f t="shared" ref="BM20:BM44" si="22">INT($BF$14/$BF$9*$BG20*BK$6/5)*5</f>
        <v>0</v>
      </c>
      <c r="BN20" s="16">
        <f t="shared" ref="BN20:BN44" si="23">INT($BF$14/$BF$9*$BG20*BL$6/5)*5</f>
        <v>0</v>
      </c>
      <c r="BP20" s="25">
        <v>2</v>
      </c>
      <c r="BQ20" s="25">
        <v>1</v>
      </c>
    </row>
    <row r="21" spans="1:69" ht="16.5" x14ac:dyDescent="0.2">
      <c r="A21" s="20">
        <v>17</v>
      </c>
      <c r="B21" s="20">
        <v>1000</v>
      </c>
      <c r="C21" s="25">
        <f t="shared" si="0"/>
        <v>20</v>
      </c>
      <c r="D21" s="25">
        <f t="shared" si="1"/>
        <v>35</v>
      </c>
      <c r="E21" s="25">
        <v>4050</v>
      </c>
      <c r="F21" s="21">
        <v>4050</v>
      </c>
      <c r="I21" s="20">
        <v>17</v>
      </c>
      <c r="J21" s="20">
        <v>3000</v>
      </c>
      <c r="K21" s="25">
        <f t="shared" si="2"/>
        <v>25</v>
      </c>
      <c r="L21" s="25">
        <f t="shared" si="3"/>
        <v>35</v>
      </c>
      <c r="M21" s="25">
        <v>4050</v>
      </c>
      <c r="N21" s="25">
        <v>4050</v>
      </c>
      <c r="Q21" s="20">
        <v>17</v>
      </c>
      <c r="R21" s="20">
        <v>3000</v>
      </c>
      <c r="S21" s="25">
        <f t="shared" si="4"/>
        <v>30</v>
      </c>
      <c r="T21" s="25">
        <f t="shared" si="5"/>
        <v>35</v>
      </c>
      <c r="U21" s="25">
        <v>4050</v>
      </c>
      <c r="V21" s="25">
        <v>4050</v>
      </c>
      <c r="Y21" s="20">
        <v>17</v>
      </c>
      <c r="Z21" s="20">
        <v>3000</v>
      </c>
      <c r="AA21" s="25">
        <f t="shared" si="6"/>
        <v>35</v>
      </c>
      <c r="AB21" s="25">
        <f t="shared" si="7"/>
        <v>35</v>
      </c>
      <c r="AC21" s="25">
        <v>4050</v>
      </c>
      <c r="AD21" s="25">
        <v>4050</v>
      </c>
      <c r="AG21" s="21">
        <v>16</v>
      </c>
      <c r="AH21" s="21">
        <v>2</v>
      </c>
      <c r="AJ21" s="21">
        <v>16</v>
      </c>
      <c r="AK21" s="21">
        <f t="shared" si="8"/>
        <v>3</v>
      </c>
      <c r="AM21" s="21">
        <v>16</v>
      </c>
      <c r="AN21" s="21">
        <f t="shared" si="9"/>
        <v>4</v>
      </c>
      <c r="AP21" s="21">
        <v>16</v>
      </c>
      <c r="AQ21" s="21">
        <f t="shared" si="10"/>
        <v>5</v>
      </c>
      <c r="AT21" s="21">
        <v>16</v>
      </c>
      <c r="AU21" s="21">
        <f>INDEX(节奏总表!$B$5:$B$104,芦花古楼!AT21)</f>
        <v>103.7354</v>
      </c>
      <c r="AV21" s="16">
        <f t="shared" si="11"/>
        <v>495</v>
      </c>
      <c r="AW21" s="16">
        <f t="shared" si="12"/>
        <v>285</v>
      </c>
      <c r="AX21" s="16">
        <f t="shared" si="13"/>
        <v>76050</v>
      </c>
      <c r="AY21" s="16">
        <f t="shared" si="14"/>
        <v>38400</v>
      </c>
      <c r="BA21" s="21">
        <v>17</v>
      </c>
      <c r="BB21" s="25">
        <v>10</v>
      </c>
      <c r="BE21" s="25">
        <v>3</v>
      </c>
      <c r="BF21" s="25">
        <f t="shared" ref="BF21:BF43" si="24">BF20*$BF$17+$BE$17</f>
        <v>2.0251000000000001</v>
      </c>
      <c r="BG21" s="23">
        <f t="shared" si="16"/>
        <v>1.0635852077483087E-2</v>
      </c>
      <c r="BH21" s="16">
        <f t="shared" si="17"/>
        <v>0</v>
      </c>
      <c r="BI21" s="16">
        <f t="shared" si="18"/>
        <v>0</v>
      </c>
      <c r="BJ21" s="16">
        <f t="shared" si="19"/>
        <v>0</v>
      </c>
      <c r="BK21" s="16">
        <f t="shared" si="20"/>
        <v>0</v>
      </c>
      <c r="BL21" s="16">
        <f t="shared" si="21"/>
        <v>0</v>
      </c>
      <c r="BM21" s="16">
        <f t="shared" si="22"/>
        <v>0</v>
      </c>
      <c r="BN21" s="16">
        <f t="shared" si="23"/>
        <v>0</v>
      </c>
      <c r="BP21" s="25">
        <v>3</v>
      </c>
      <c r="BQ21" s="25">
        <v>2</v>
      </c>
    </row>
    <row r="22" spans="1:69" ht="16.5" x14ac:dyDescent="0.2">
      <c r="A22" s="20">
        <v>18</v>
      </c>
      <c r="B22" s="20">
        <v>1000</v>
      </c>
      <c r="C22" s="25">
        <f t="shared" si="0"/>
        <v>20</v>
      </c>
      <c r="D22" s="25">
        <f t="shared" si="1"/>
        <v>35</v>
      </c>
      <c r="E22" s="25">
        <v>4200</v>
      </c>
      <c r="F22" s="21">
        <v>4200</v>
      </c>
      <c r="I22" s="20">
        <v>18</v>
      </c>
      <c r="J22" s="20">
        <v>3000</v>
      </c>
      <c r="K22" s="25">
        <f t="shared" si="2"/>
        <v>25</v>
      </c>
      <c r="L22" s="25">
        <f t="shared" si="3"/>
        <v>35</v>
      </c>
      <c r="M22" s="25">
        <v>4200</v>
      </c>
      <c r="N22" s="25">
        <v>4200</v>
      </c>
      <c r="Q22" s="20">
        <v>18</v>
      </c>
      <c r="R22" s="20">
        <v>3000</v>
      </c>
      <c r="S22" s="25">
        <f t="shared" si="4"/>
        <v>30</v>
      </c>
      <c r="T22" s="25">
        <f t="shared" si="5"/>
        <v>35</v>
      </c>
      <c r="U22" s="25">
        <v>4200</v>
      </c>
      <c r="V22" s="25">
        <v>4200</v>
      </c>
      <c r="Y22" s="20">
        <v>18</v>
      </c>
      <c r="Z22" s="20">
        <v>3000</v>
      </c>
      <c r="AA22" s="25">
        <f t="shared" si="6"/>
        <v>35</v>
      </c>
      <c r="AB22" s="25">
        <f t="shared" si="7"/>
        <v>35</v>
      </c>
      <c r="AC22" s="25">
        <v>4200</v>
      </c>
      <c r="AD22" s="25">
        <v>4200</v>
      </c>
      <c r="AG22" s="21">
        <v>17</v>
      </c>
      <c r="AH22" s="21">
        <v>2</v>
      </c>
      <c r="AJ22" s="21">
        <v>17</v>
      </c>
      <c r="AK22" s="21">
        <f t="shared" si="8"/>
        <v>3</v>
      </c>
      <c r="AM22" s="21">
        <v>17</v>
      </c>
      <c r="AN22" s="21">
        <f t="shared" si="9"/>
        <v>4</v>
      </c>
      <c r="AP22" s="21">
        <v>17</v>
      </c>
      <c r="AQ22" s="21">
        <f t="shared" si="10"/>
        <v>5</v>
      </c>
      <c r="AT22" s="21">
        <v>17</v>
      </c>
      <c r="AU22" s="21">
        <f>INDEX(节奏总表!$B$5:$B$104,芦花古楼!AT22)</f>
        <v>105.4708</v>
      </c>
      <c r="AV22" s="16">
        <f t="shared" si="11"/>
        <v>515</v>
      </c>
      <c r="AW22" s="16">
        <f t="shared" si="12"/>
        <v>290</v>
      </c>
      <c r="AX22" s="16">
        <f t="shared" si="13"/>
        <v>79200</v>
      </c>
      <c r="AY22" s="16">
        <f t="shared" si="14"/>
        <v>40000</v>
      </c>
      <c r="BA22" s="21">
        <v>18</v>
      </c>
      <c r="BB22" s="25">
        <v>10</v>
      </c>
      <c r="BE22" s="25">
        <v>4</v>
      </c>
      <c r="BF22" s="25">
        <f t="shared" si="24"/>
        <v>2.5453510000000001</v>
      </c>
      <c r="BG22" s="23">
        <f t="shared" si="16"/>
        <v>1.3368217234345788E-2</v>
      </c>
      <c r="BH22" s="16">
        <f t="shared" si="17"/>
        <v>0</v>
      </c>
      <c r="BI22" s="16">
        <f t="shared" si="18"/>
        <v>0</v>
      </c>
      <c r="BJ22" s="16">
        <f t="shared" si="19"/>
        <v>0</v>
      </c>
      <c r="BK22" s="16">
        <f t="shared" si="20"/>
        <v>0</v>
      </c>
      <c r="BL22" s="16">
        <f t="shared" si="21"/>
        <v>0</v>
      </c>
      <c r="BM22" s="16">
        <f t="shared" si="22"/>
        <v>0</v>
      </c>
      <c r="BN22" s="16">
        <f t="shared" si="23"/>
        <v>0</v>
      </c>
      <c r="BP22" s="25">
        <v>4</v>
      </c>
      <c r="BQ22" s="25">
        <v>3</v>
      </c>
    </row>
    <row r="23" spans="1:69" ht="16.5" x14ac:dyDescent="0.2">
      <c r="A23" s="20">
        <v>19</v>
      </c>
      <c r="B23" s="20">
        <v>1000</v>
      </c>
      <c r="C23" s="25">
        <f t="shared" si="0"/>
        <v>20</v>
      </c>
      <c r="D23" s="25">
        <f t="shared" si="1"/>
        <v>35</v>
      </c>
      <c r="E23" s="25">
        <v>4350</v>
      </c>
      <c r="F23" s="21">
        <v>4350</v>
      </c>
      <c r="I23" s="20">
        <v>19</v>
      </c>
      <c r="J23" s="20">
        <v>3000</v>
      </c>
      <c r="K23" s="25">
        <f t="shared" si="2"/>
        <v>25</v>
      </c>
      <c r="L23" s="25">
        <f t="shared" si="3"/>
        <v>35</v>
      </c>
      <c r="M23" s="25">
        <v>4350</v>
      </c>
      <c r="N23" s="25">
        <v>4350</v>
      </c>
      <c r="Q23" s="20">
        <v>19</v>
      </c>
      <c r="R23" s="20">
        <v>3000</v>
      </c>
      <c r="S23" s="25">
        <f t="shared" si="4"/>
        <v>30</v>
      </c>
      <c r="T23" s="25">
        <f t="shared" si="5"/>
        <v>35</v>
      </c>
      <c r="U23" s="25">
        <v>4350</v>
      </c>
      <c r="V23" s="25">
        <v>4350</v>
      </c>
      <c r="Y23" s="20">
        <v>19</v>
      </c>
      <c r="Z23" s="20">
        <v>3000</v>
      </c>
      <c r="AA23" s="25">
        <f t="shared" si="6"/>
        <v>35</v>
      </c>
      <c r="AB23" s="25">
        <f t="shared" si="7"/>
        <v>35</v>
      </c>
      <c r="AC23" s="25">
        <v>4350</v>
      </c>
      <c r="AD23" s="25">
        <v>4350</v>
      </c>
      <c r="AG23" s="21">
        <v>18</v>
      </c>
      <c r="AH23" s="21">
        <v>3</v>
      </c>
      <c r="AJ23" s="21">
        <v>18</v>
      </c>
      <c r="AK23" s="21">
        <f t="shared" si="8"/>
        <v>4</v>
      </c>
      <c r="AM23" s="21">
        <v>18</v>
      </c>
      <c r="AN23" s="21">
        <f t="shared" si="9"/>
        <v>5</v>
      </c>
      <c r="AP23" s="21">
        <v>18</v>
      </c>
      <c r="AQ23" s="21">
        <f t="shared" si="10"/>
        <v>6</v>
      </c>
      <c r="AT23" s="21">
        <v>18</v>
      </c>
      <c r="AU23" s="21">
        <f>INDEX(节奏总表!$B$5:$B$104,芦花古楼!AT23)</f>
        <v>107.11799999999999</v>
      </c>
      <c r="AV23" s="16">
        <f t="shared" si="11"/>
        <v>525</v>
      </c>
      <c r="AW23" s="16">
        <f t="shared" si="12"/>
        <v>300</v>
      </c>
      <c r="AX23" s="16">
        <f t="shared" si="13"/>
        <v>82400</v>
      </c>
      <c r="AY23" s="16">
        <f t="shared" si="14"/>
        <v>41600</v>
      </c>
      <c r="BA23" s="21">
        <v>19</v>
      </c>
      <c r="BB23" s="25">
        <v>10</v>
      </c>
      <c r="BE23" s="25">
        <v>5</v>
      </c>
      <c r="BF23" s="25">
        <f t="shared" si="24"/>
        <v>3.0708045100000003</v>
      </c>
      <c r="BG23" s="23">
        <f t="shared" si="16"/>
        <v>1.6127906042777116E-2</v>
      </c>
      <c r="BH23" s="16">
        <f t="shared" si="17"/>
        <v>0</v>
      </c>
      <c r="BI23" s="16">
        <f t="shared" si="18"/>
        <v>0</v>
      </c>
      <c r="BJ23" s="16">
        <f t="shared" si="19"/>
        <v>0</v>
      </c>
      <c r="BK23" s="16">
        <f t="shared" si="20"/>
        <v>0</v>
      </c>
      <c r="BL23" s="16">
        <f t="shared" si="21"/>
        <v>0</v>
      </c>
      <c r="BM23" s="16">
        <f t="shared" si="22"/>
        <v>0</v>
      </c>
      <c r="BN23" s="16">
        <f t="shared" si="23"/>
        <v>0</v>
      </c>
      <c r="BP23" s="25">
        <v>5</v>
      </c>
      <c r="BQ23" s="25">
        <v>3</v>
      </c>
    </row>
    <row r="24" spans="1:69" ht="16.5" x14ac:dyDescent="0.2">
      <c r="A24" s="20">
        <v>20</v>
      </c>
      <c r="B24" s="20">
        <v>1000</v>
      </c>
      <c r="C24" s="25">
        <f t="shared" si="0"/>
        <v>20</v>
      </c>
      <c r="D24" s="25">
        <f t="shared" si="1"/>
        <v>40</v>
      </c>
      <c r="E24" s="25">
        <v>4500</v>
      </c>
      <c r="F24" s="21">
        <v>4500</v>
      </c>
      <c r="I24" s="20">
        <v>20</v>
      </c>
      <c r="J24" s="20">
        <v>3000</v>
      </c>
      <c r="K24" s="25">
        <f t="shared" si="2"/>
        <v>25</v>
      </c>
      <c r="L24" s="25">
        <f t="shared" si="3"/>
        <v>40</v>
      </c>
      <c r="M24" s="25">
        <v>4500</v>
      </c>
      <c r="N24" s="25">
        <v>4500</v>
      </c>
      <c r="Q24" s="20">
        <v>20</v>
      </c>
      <c r="R24" s="20">
        <v>3000</v>
      </c>
      <c r="S24" s="25">
        <f t="shared" si="4"/>
        <v>30</v>
      </c>
      <c r="T24" s="25">
        <f t="shared" si="5"/>
        <v>40</v>
      </c>
      <c r="U24" s="25">
        <v>4500</v>
      </c>
      <c r="V24" s="25">
        <v>4500</v>
      </c>
      <c r="Y24" s="20">
        <v>20</v>
      </c>
      <c r="Z24" s="20">
        <v>3000</v>
      </c>
      <c r="AA24" s="25">
        <f t="shared" si="6"/>
        <v>35</v>
      </c>
      <c r="AB24" s="25">
        <f t="shared" si="7"/>
        <v>40</v>
      </c>
      <c r="AC24" s="25">
        <v>4500</v>
      </c>
      <c r="AD24" s="25">
        <v>4500</v>
      </c>
      <c r="AG24" s="21">
        <v>19</v>
      </c>
      <c r="AH24" s="21">
        <v>3</v>
      </c>
      <c r="AJ24" s="21">
        <v>19</v>
      </c>
      <c r="AK24" s="21">
        <f t="shared" si="8"/>
        <v>4</v>
      </c>
      <c r="AM24" s="21">
        <v>19</v>
      </c>
      <c r="AN24" s="21">
        <f t="shared" si="9"/>
        <v>5</v>
      </c>
      <c r="AP24" s="21">
        <v>19</v>
      </c>
      <c r="AQ24" s="21">
        <f t="shared" si="10"/>
        <v>6</v>
      </c>
      <c r="AT24" s="21">
        <v>19</v>
      </c>
      <c r="AU24" s="21">
        <f>INDEX(节奏总表!$B$5:$B$104,芦花古楼!AT24)</f>
        <v>108.67699999999999</v>
      </c>
      <c r="AV24" s="16">
        <f t="shared" si="11"/>
        <v>480</v>
      </c>
      <c r="AW24" s="16">
        <f t="shared" si="12"/>
        <v>310</v>
      </c>
      <c r="AX24" s="16">
        <f t="shared" si="13"/>
        <v>74200</v>
      </c>
      <c r="AY24" s="16">
        <f t="shared" si="14"/>
        <v>43000</v>
      </c>
      <c r="BA24" s="21">
        <v>20</v>
      </c>
      <c r="BB24" s="25">
        <v>20</v>
      </c>
      <c r="BE24" s="25">
        <v>6</v>
      </c>
      <c r="BF24" s="25">
        <f t="shared" si="24"/>
        <v>3.6015125551000002</v>
      </c>
      <c r="BG24" s="23">
        <f t="shared" si="16"/>
        <v>1.8915191739292753E-2</v>
      </c>
      <c r="BH24" s="16">
        <f t="shared" si="17"/>
        <v>0</v>
      </c>
      <c r="BI24" s="16">
        <f t="shared" si="18"/>
        <v>0</v>
      </c>
      <c r="BJ24" s="16">
        <f t="shared" si="19"/>
        <v>0</v>
      </c>
      <c r="BK24" s="16">
        <f t="shared" si="20"/>
        <v>0</v>
      </c>
      <c r="BL24" s="16">
        <f t="shared" si="21"/>
        <v>0</v>
      </c>
      <c r="BM24" s="16">
        <f t="shared" si="22"/>
        <v>0</v>
      </c>
      <c r="BN24" s="16">
        <f t="shared" si="23"/>
        <v>0</v>
      </c>
      <c r="BP24" s="25">
        <v>6</v>
      </c>
      <c r="BQ24" s="25">
        <v>5</v>
      </c>
    </row>
    <row r="25" spans="1:69" ht="16.5" x14ac:dyDescent="0.2">
      <c r="A25" s="20">
        <v>21</v>
      </c>
      <c r="B25" s="20">
        <v>1000</v>
      </c>
      <c r="C25" s="25">
        <f t="shared" si="0"/>
        <v>25</v>
      </c>
      <c r="D25" s="25">
        <f t="shared" si="1"/>
        <v>40</v>
      </c>
      <c r="E25" s="25">
        <v>4650</v>
      </c>
      <c r="F25" s="21">
        <v>4650</v>
      </c>
      <c r="I25" s="20">
        <v>21</v>
      </c>
      <c r="J25" s="20">
        <v>3000</v>
      </c>
      <c r="K25" s="25">
        <f t="shared" si="2"/>
        <v>30</v>
      </c>
      <c r="L25" s="25">
        <f t="shared" si="3"/>
        <v>40</v>
      </c>
      <c r="M25" s="25">
        <v>4650</v>
      </c>
      <c r="N25" s="25">
        <v>4650</v>
      </c>
      <c r="Q25" s="20">
        <v>21</v>
      </c>
      <c r="R25" s="20">
        <v>3000</v>
      </c>
      <c r="S25" s="25">
        <f t="shared" si="4"/>
        <v>35</v>
      </c>
      <c r="T25" s="25">
        <f t="shared" si="5"/>
        <v>40</v>
      </c>
      <c r="U25" s="25">
        <v>4650</v>
      </c>
      <c r="V25" s="25">
        <v>4650</v>
      </c>
      <c r="Y25" s="20">
        <v>21</v>
      </c>
      <c r="Z25" s="20">
        <v>3000</v>
      </c>
      <c r="AA25" s="25">
        <f t="shared" si="6"/>
        <v>40</v>
      </c>
      <c r="AB25" s="25">
        <f t="shared" si="7"/>
        <v>40</v>
      </c>
      <c r="AC25" s="25">
        <v>4650</v>
      </c>
      <c r="AD25" s="25">
        <v>4650</v>
      </c>
      <c r="AG25" s="21">
        <v>20</v>
      </c>
      <c r="AH25" s="21">
        <v>3</v>
      </c>
      <c r="AJ25" s="21">
        <v>20</v>
      </c>
      <c r="AK25" s="21">
        <f t="shared" si="8"/>
        <v>4</v>
      </c>
      <c r="AM25" s="21">
        <v>20</v>
      </c>
      <c r="AN25" s="21">
        <f t="shared" si="9"/>
        <v>5</v>
      </c>
      <c r="AP25" s="21">
        <v>20</v>
      </c>
      <c r="AQ25" s="21">
        <f t="shared" si="10"/>
        <v>6</v>
      </c>
      <c r="AT25" s="21">
        <v>20</v>
      </c>
      <c r="AU25" s="21">
        <f>INDEX(节奏总表!$B$5:$B$104,芦花古楼!AT25)</f>
        <v>110.14779999999999</v>
      </c>
      <c r="AV25" s="16">
        <f t="shared" si="11"/>
        <v>425</v>
      </c>
      <c r="AW25" s="16">
        <f t="shared" si="12"/>
        <v>315</v>
      </c>
      <c r="AX25" s="16">
        <f t="shared" si="13"/>
        <v>65400</v>
      </c>
      <c r="AY25" s="16">
        <f t="shared" si="14"/>
        <v>44200</v>
      </c>
      <c r="BA25" s="21">
        <v>21</v>
      </c>
      <c r="BB25" s="25">
        <v>20</v>
      </c>
      <c r="BE25" s="25">
        <v>7</v>
      </c>
      <c r="BF25" s="25">
        <f t="shared" si="24"/>
        <v>4.1375276806510008</v>
      </c>
      <c r="BG25" s="23">
        <f t="shared" si="16"/>
        <v>2.1730350292773554E-2</v>
      </c>
      <c r="BH25" s="16">
        <f t="shared" si="17"/>
        <v>0</v>
      </c>
      <c r="BI25" s="16">
        <f t="shared" si="18"/>
        <v>0</v>
      </c>
      <c r="BJ25" s="16">
        <f t="shared" si="19"/>
        <v>0</v>
      </c>
      <c r="BK25" s="16">
        <f t="shared" si="20"/>
        <v>0</v>
      </c>
      <c r="BL25" s="16">
        <f t="shared" si="21"/>
        <v>0</v>
      </c>
      <c r="BM25" s="16">
        <f t="shared" si="22"/>
        <v>0</v>
      </c>
      <c r="BN25" s="16">
        <f t="shared" si="23"/>
        <v>0</v>
      </c>
      <c r="BP25" s="25">
        <v>7</v>
      </c>
      <c r="BQ25" s="25">
        <v>5</v>
      </c>
    </row>
    <row r="26" spans="1:69" ht="16.5" x14ac:dyDescent="0.2">
      <c r="A26" s="20">
        <v>22</v>
      </c>
      <c r="B26" s="20">
        <v>1000</v>
      </c>
      <c r="C26" s="25">
        <f t="shared" si="0"/>
        <v>25</v>
      </c>
      <c r="D26" s="25">
        <f t="shared" si="1"/>
        <v>40</v>
      </c>
      <c r="E26" s="25">
        <v>4800</v>
      </c>
      <c r="F26" s="21">
        <v>4800</v>
      </c>
      <c r="I26" s="20">
        <v>22</v>
      </c>
      <c r="J26" s="20">
        <v>3000</v>
      </c>
      <c r="K26" s="25">
        <f t="shared" si="2"/>
        <v>30</v>
      </c>
      <c r="L26" s="25">
        <f t="shared" si="3"/>
        <v>40</v>
      </c>
      <c r="M26" s="25">
        <v>4800</v>
      </c>
      <c r="N26" s="25">
        <v>4800</v>
      </c>
      <c r="Q26" s="20">
        <v>22</v>
      </c>
      <c r="R26" s="20">
        <v>3000</v>
      </c>
      <c r="S26" s="25">
        <f t="shared" si="4"/>
        <v>35</v>
      </c>
      <c r="T26" s="25">
        <f t="shared" si="5"/>
        <v>40</v>
      </c>
      <c r="U26" s="25">
        <v>4800</v>
      </c>
      <c r="V26" s="25">
        <v>4800</v>
      </c>
      <c r="Y26" s="20">
        <v>22</v>
      </c>
      <c r="Z26" s="20">
        <v>3000</v>
      </c>
      <c r="AA26" s="25">
        <f t="shared" si="6"/>
        <v>40</v>
      </c>
      <c r="AB26" s="25">
        <f t="shared" si="7"/>
        <v>40</v>
      </c>
      <c r="AC26" s="25">
        <v>4800</v>
      </c>
      <c r="AD26" s="25">
        <v>4800</v>
      </c>
      <c r="AG26" s="21">
        <v>21</v>
      </c>
      <c r="AH26" s="21">
        <v>3</v>
      </c>
      <c r="AJ26" s="21">
        <v>21</v>
      </c>
      <c r="AK26" s="21">
        <f t="shared" si="8"/>
        <v>4</v>
      </c>
      <c r="AM26" s="21">
        <v>21</v>
      </c>
      <c r="AN26" s="21">
        <f t="shared" si="9"/>
        <v>5</v>
      </c>
      <c r="AP26" s="21">
        <v>21</v>
      </c>
      <c r="AQ26" s="21">
        <f t="shared" si="10"/>
        <v>6</v>
      </c>
      <c r="AT26" s="21">
        <v>21</v>
      </c>
      <c r="AU26" s="21">
        <f>INDEX(节奏总表!$B$5:$B$104,芦花古楼!AT26)</f>
        <v>111.53039999999999</v>
      </c>
      <c r="AV26" s="16">
        <f t="shared" si="11"/>
        <v>360</v>
      </c>
      <c r="AW26" s="16">
        <f t="shared" si="12"/>
        <v>320</v>
      </c>
      <c r="AX26" s="16">
        <f t="shared" si="13"/>
        <v>56000</v>
      </c>
      <c r="AY26" s="16">
        <f t="shared" si="14"/>
        <v>45200</v>
      </c>
      <c r="BA26" s="21">
        <v>22</v>
      </c>
      <c r="BB26" s="25">
        <v>20</v>
      </c>
      <c r="BE26" s="25">
        <v>8</v>
      </c>
      <c r="BF26" s="25">
        <f t="shared" si="24"/>
        <v>4.6789029574575105</v>
      </c>
      <c r="BG26" s="23">
        <f t="shared" si="16"/>
        <v>2.4573660431789157E-2</v>
      </c>
      <c r="BH26" s="16">
        <f t="shared" si="17"/>
        <v>0</v>
      </c>
      <c r="BI26" s="16">
        <f t="shared" si="18"/>
        <v>0</v>
      </c>
      <c r="BJ26" s="16">
        <f t="shared" si="19"/>
        <v>0</v>
      </c>
      <c r="BK26" s="16">
        <f t="shared" si="20"/>
        <v>0</v>
      </c>
      <c r="BL26" s="16">
        <f t="shared" si="21"/>
        <v>0</v>
      </c>
      <c r="BM26" s="16">
        <f t="shared" si="22"/>
        <v>0</v>
      </c>
      <c r="BN26" s="16">
        <f t="shared" si="23"/>
        <v>0</v>
      </c>
      <c r="BP26" s="25">
        <v>8</v>
      </c>
      <c r="BQ26" s="25">
        <v>5</v>
      </c>
    </row>
    <row r="27" spans="1:69" ht="16.5" x14ac:dyDescent="0.2">
      <c r="A27" s="20">
        <v>23</v>
      </c>
      <c r="B27" s="20">
        <v>1000</v>
      </c>
      <c r="C27" s="25">
        <f t="shared" si="0"/>
        <v>25</v>
      </c>
      <c r="D27" s="25">
        <f t="shared" si="1"/>
        <v>40</v>
      </c>
      <c r="E27" s="25">
        <v>4950</v>
      </c>
      <c r="F27" s="21">
        <v>4950</v>
      </c>
      <c r="I27" s="20">
        <v>23</v>
      </c>
      <c r="J27" s="20">
        <v>3000</v>
      </c>
      <c r="K27" s="25">
        <f t="shared" si="2"/>
        <v>30</v>
      </c>
      <c r="L27" s="25">
        <f t="shared" si="3"/>
        <v>40</v>
      </c>
      <c r="M27" s="25">
        <v>4950</v>
      </c>
      <c r="N27" s="25">
        <v>4950</v>
      </c>
      <c r="Q27" s="20">
        <v>23</v>
      </c>
      <c r="R27" s="20">
        <v>3000</v>
      </c>
      <c r="S27" s="25">
        <f t="shared" si="4"/>
        <v>35</v>
      </c>
      <c r="T27" s="25">
        <f t="shared" si="5"/>
        <v>40</v>
      </c>
      <c r="U27" s="25">
        <v>4950</v>
      </c>
      <c r="V27" s="25">
        <v>4950</v>
      </c>
      <c r="Y27" s="20">
        <v>23</v>
      </c>
      <c r="Z27" s="20">
        <v>3000</v>
      </c>
      <c r="AA27" s="25">
        <f t="shared" si="6"/>
        <v>40</v>
      </c>
      <c r="AB27" s="25">
        <f t="shared" si="7"/>
        <v>40</v>
      </c>
      <c r="AC27" s="25">
        <v>4950</v>
      </c>
      <c r="AD27" s="25">
        <v>4950</v>
      </c>
      <c r="AG27" s="21">
        <v>22</v>
      </c>
      <c r="AH27" s="21">
        <v>3</v>
      </c>
      <c r="AJ27" s="21">
        <v>22</v>
      </c>
      <c r="AK27" s="21">
        <f t="shared" si="8"/>
        <v>4</v>
      </c>
      <c r="AM27" s="21">
        <v>22</v>
      </c>
      <c r="AN27" s="21">
        <f t="shared" si="9"/>
        <v>5</v>
      </c>
      <c r="AP27" s="21">
        <v>22</v>
      </c>
      <c r="AQ27" s="21">
        <f t="shared" si="10"/>
        <v>6</v>
      </c>
      <c r="AT27" s="21">
        <v>22</v>
      </c>
      <c r="AU27" s="21">
        <f>INDEX(节奏总表!$B$5:$B$104,芦花古楼!AT27)</f>
        <v>112.82479999999998</v>
      </c>
      <c r="AV27" s="16">
        <f t="shared" si="11"/>
        <v>290</v>
      </c>
      <c r="AW27" s="16">
        <f t="shared" si="12"/>
        <v>320</v>
      </c>
      <c r="AX27" s="16">
        <f t="shared" si="13"/>
        <v>46000</v>
      </c>
      <c r="AY27" s="16">
        <f t="shared" si="14"/>
        <v>46000</v>
      </c>
      <c r="BA27" s="21">
        <v>23</v>
      </c>
      <c r="BB27" s="25">
        <v>20</v>
      </c>
      <c r="BE27" s="25">
        <v>9</v>
      </c>
      <c r="BF27" s="25">
        <f t="shared" si="24"/>
        <v>5.2256919870320857</v>
      </c>
      <c r="BG27" s="23">
        <f t="shared" si="16"/>
        <v>2.7445403672194918E-2</v>
      </c>
      <c r="BH27" s="16">
        <f t="shared" si="17"/>
        <v>0</v>
      </c>
      <c r="BI27" s="16">
        <f t="shared" si="18"/>
        <v>0</v>
      </c>
      <c r="BJ27" s="16">
        <f t="shared" si="19"/>
        <v>0</v>
      </c>
      <c r="BK27" s="16">
        <f t="shared" si="20"/>
        <v>0</v>
      </c>
      <c r="BL27" s="16">
        <f t="shared" si="21"/>
        <v>0</v>
      </c>
      <c r="BM27" s="16">
        <f t="shared" si="22"/>
        <v>0</v>
      </c>
      <c r="BN27" s="16">
        <f t="shared" si="23"/>
        <v>0</v>
      </c>
      <c r="BP27" s="25">
        <v>9</v>
      </c>
      <c r="BQ27" s="25">
        <v>5</v>
      </c>
    </row>
    <row r="28" spans="1:69" ht="16.5" x14ac:dyDescent="0.2">
      <c r="A28" s="20">
        <v>24</v>
      </c>
      <c r="B28" s="20">
        <v>1000</v>
      </c>
      <c r="C28" s="25">
        <f t="shared" si="0"/>
        <v>25</v>
      </c>
      <c r="D28" s="25">
        <f t="shared" si="1"/>
        <v>40</v>
      </c>
      <c r="E28" s="25">
        <v>5100</v>
      </c>
      <c r="F28" s="21">
        <v>5100</v>
      </c>
      <c r="I28" s="20">
        <v>24</v>
      </c>
      <c r="J28" s="20">
        <v>3000</v>
      </c>
      <c r="K28" s="25">
        <f t="shared" si="2"/>
        <v>30</v>
      </c>
      <c r="L28" s="25">
        <f t="shared" si="3"/>
        <v>40</v>
      </c>
      <c r="M28" s="25">
        <v>5100</v>
      </c>
      <c r="N28" s="25">
        <v>5100</v>
      </c>
      <c r="Q28" s="20">
        <v>24</v>
      </c>
      <c r="R28" s="20">
        <v>3000</v>
      </c>
      <c r="S28" s="25">
        <f t="shared" si="4"/>
        <v>35</v>
      </c>
      <c r="T28" s="25">
        <f t="shared" si="5"/>
        <v>40</v>
      </c>
      <c r="U28" s="25">
        <v>5100</v>
      </c>
      <c r="V28" s="25">
        <v>5100</v>
      </c>
      <c r="Y28" s="20">
        <v>24</v>
      </c>
      <c r="Z28" s="20">
        <v>3000</v>
      </c>
      <c r="AA28" s="25">
        <f t="shared" si="6"/>
        <v>40</v>
      </c>
      <c r="AB28" s="25">
        <f t="shared" si="7"/>
        <v>40</v>
      </c>
      <c r="AC28" s="25">
        <v>5100</v>
      </c>
      <c r="AD28" s="25">
        <v>5100</v>
      </c>
      <c r="AG28" s="21">
        <v>23</v>
      </c>
      <c r="AH28" s="21">
        <v>4</v>
      </c>
      <c r="AJ28" s="21">
        <v>23</v>
      </c>
      <c r="AK28" s="21">
        <f t="shared" si="8"/>
        <v>5</v>
      </c>
      <c r="AM28" s="21">
        <v>23</v>
      </c>
      <c r="AN28" s="21">
        <f t="shared" si="9"/>
        <v>6</v>
      </c>
      <c r="AP28" s="21">
        <v>23</v>
      </c>
      <c r="AQ28" s="21">
        <f t="shared" si="10"/>
        <v>7</v>
      </c>
      <c r="AT28" s="21">
        <v>23</v>
      </c>
      <c r="AU28" s="21">
        <f>INDEX(节奏总表!$B$5:$B$104,芦花古楼!AT28)</f>
        <v>114.03099999999998</v>
      </c>
      <c r="AV28" s="16">
        <f t="shared" si="11"/>
        <v>290</v>
      </c>
      <c r="AW28" s="16">
        <f t="shared" si="12"/>
        <v>325</v>
      </c>
      <c r="AX28" s="16">
        <f t="shared" si="13"/>
        <v>46800</v>
      </c>
      <c r="AY28" s="16">
        <f t="shared" si="14"/>
        <v>46800</v>
      </c>
      <c r="BA28" s="21">
        <v>24</v>
      </c>
      <c r="BB28" s="25">
        <v>20</v>
      </c>
      <c r="BE28" s="25">
        <v>10</v>
      </c>
      <c r="BF28" s="25">
        <f t="shared" si="24"/>
        <v>5.7779489069024068</v>
      </c>
      <c r="BG28" s="23">
        <f t="shared" si="16"/>
        <v>3.0345864345004737E-2</v>
      </c>
      <c r="BH28" s="16">
        <f t="shared" si="17"/>
        <v>0</v>
      </c>
      <c r="BI28" s="16">
        <f t="shared" si="18"/>
        <v>0</v>
      </c>
      <c r="BJ28" s="16">
        <f t="shared" si="19"/>
        <v>0</v>
      </c>
      <c r="BK28" s="16">
        <f t="shared" si="20"/>
        <v>0</v>
      </c>
      <c r="BL28" s="16">
        <f t="shared" si="21"/>
        <v>0</v>
      </c>
      <c r="BM28" s="16">
        <f t="shared" si="22"/>
        <v>0</v>
      </c>
      <c r="BN28" s="16">
        <f t="shared" si="23"/>
        <v>0</v>
      </c>
      <c r="BP28" s="25">
        <v>10</v>
      </c>
      <c r="BQ28" s="25">
        <v>7</v>
      </c>
    </row>
    <row r="29" spans="1:69" ht="16.5" x14ac:dyDescent="0.2">
      <c r="A29" s="20">
        <v>25</v>
      </c>
      <c r="B29" s="20">
        <v>1000</v>
      </c>
      <c r="C29" s="25">
        <f t="shared" si="0"/>
        <v>25</v>
      </c>
      <c r="D29" s="25">
        <f t="shared" si="1"/>
        <v>45</v>
      </c>
      <c r="E29" s="25">
        <v>5250</v>
      </c>
      <c r="F29" s="21">
        <v>5250</v>
      </c>
      <c r="I29" s="20">
        <v>25</v>
      </c>
      <c r="J29" s="20">
        <v>3000</v>
      </c>
      <c r="K29" s="25">
        <f t="shared" si="2"/>
        <v>30</v>
      </c>
      <c r="L29" s="25">
        <f t="shared" si="3"/>
        <v>45</v>
      </c>
      <c r="M29" s="25">
        <v>5250</v>
      </c>
      <c r="N29" s="25">
        <v>5250</v>
      </c>
      <c r="Q29" s="20">
        <v>25</v>
      </c>
      <c r="R29" s="20">
        <v>3000</v>
      </c>
      <c r="S29" s="25">
        <f t="shared" si="4"/>
        <v>35</v>
      </c>
      <c r="T29" s="25">
        <f t="shared" si="5"/>
        <v>45</v>
      </c>
      <c r="U29" s="25">
        <v>5250</v>
      </c>
      <c r="V29" s="25">
        <v>5250</v>
      </c>
      <c r="Y29" s="20">
        <v>25</v>
      </c>
      <c r="Z29" s="20">
        <v>3000</v>
      </c>
      <c r="AA29" s="25">
        <f t="shared" si="6"/>
        <v>40</v>
      </c>
      <c r="AB29" s="25">
        <f t="shared" si="7"/>
        <v>45</v>
      </c>
      <c r="AC29" s="25">
        <v>5250</v>
      </c>
      <c r="AD29" s="25">
        <v>5250</v>
      </c>
      <c r="AG29" s="21">
        <v>24</v>
      </c>
      <c r="AH29" s="21">
        <v>4</v>
      </c>
      <c r="AJ29" s="21">
        <v>24</v>
      </c>
      <c r="AK29" s="21">
        <f t="shared" si="8"/>
        <v>5</v>
      </c>
      <c r="AM29" s="21">
        <v>24</v>
      </c>
      <c r="AN29" s="21">
        <f t="shared" si="9"/>
        <v>6</v>
      </c>
      <c r="AP29" s="21">
        <v>24</v>
      </c>
      <c r="AQ29" s="21">
        <f t="shared" si="10"/>
        <v>7</v>
      </c>
      <c r="AT29" s="21">
        <v>24</v>
      </c>
      <c r="AU29" s="21">
        <f>INDEX(节奏总表!$B$5:$B$104,芦花古楼!AT29)</f>
        <v>115.14899999999997</v>
      </c>
      <c r="AV29" s="16">
        <f t="shared" si="11"/>
        <v>295</v>
      </c>
      <c r="AW29" s="16">
        <f t="shared" si="12"/>
        <v>330</v>
      </c>
      <c r="AX29" s="16">
        <f t="shared" si="13"/>
        <v>47600</v>
      </c>
      <c r="AY29" s="16">
        <f t="shared" si="14"/>
        <v>47600</v>
      </c>
      <c r="BA29" s="21">
        <v>25</v>
      </c>
      <c r="BB29" s="25">
        <v>20</v>
      </c>
      <c r="BE29" s="25">
        <v>11</v>
      </c>
      <c r="BF29" s="25">
        <f t="shared" si="24"/>
        <v>6.3357283959714312</v>
      </c>
      <c r="BG29" s="23">
        <f t="shared" si="16"/>
        <v>3.3275329624542653E-2</v>
      </c>
      <c r="BH29" s="16">
        <f t="shared" si="17"/>
        <v>0</v>
      </c>
      <c r="BI29" s="16">
        <f t="shared" si="18"/>
        <v>0</v>
      </c>
      <c r="BJ29" s="16">
        <f t="shared" si="19"/>
        <v>0</v>
      </c>
      <c r="BK29" s="16">
        <f t="shared" si="20"/>
        <v>0</v>
      </c>
      <c r="BL29" s="16">
        <f t="shared" si="21"/>
        <v>0</v>
      </c>
      <c r="BM29" s="16">
        <f t="shared" si="22"/>
        <v>0</v>
      </c>
      <c r="BN29" s="16">
        <f t="shared" si="23"/>
        <v>0</v>
      </c>
      <c r="BP29" s="25">
        <v>11</v>
      </c>
      <c r="BQ29" s="25">
        <v>7</v>
      </c>
    </row>
    <row r="30" spans="1:69" ht="16.5" x14ac:dyDescent="0.2">
      <c r="A30" s="20">
        <v>26</v>
      </c>
      <c r="B30" s="20">
        <v>1000</v>
      </c>
      <c r="C30" s="25">
        <f t="shared" si="0"/>
        <v>30</v>
      </c>
      <c r="D30" s="25">
        <f t="shared" si="1"/>
        <v>45</v>
      </c>
      <c r="E30" s="25">
        <v>5400</v>
      </c>
      <c r="F30" s="21">
        <v>5400</v>
      </c>
      <c r="I30" s="20">
        <v>26</v>
      </c>
      <c r="J30" s="20">
        <v>3000</v>
      </c>
      <c r="K30" s="25">
        <f t="shared" si="2"/>
        <v>35</v>
      </c>
      <c r="L30" s="25">
        <f t="shared" si="3"/>
        <v>45</v>
      </c>
      <c r="M30" s="25">
        <v>5400</v>
      </c>
      <c r="N30" s="25">
        <v>5400</v>
      </c>
      <c r="Q30" s="20">
        <v>26</v>
      </c>
      <c r="R30" s="20">
        <v>3000</v>
      </c>
      <c r="S30" s="25">
        <f t="shared" si="4"/>
        <v>40</v>
      </c>
      <c r="T30" s="25">
        <f t="shared" si="5"/>
        <v>45</v>
      </c>
      <c r="U30" s="25">
        <v>5400</v>
      </c>
      <c r="V30" s="25">
        <v>5400</v>
      </c>
      <c r="Y30" s="20">
        <v>26</v>
      </c>
      <c r="Z30" s="20">
        <v>3000</v>
      </c>
      <c r="AA30" s="25">
        <f t="shared" si="6"/>
        <v>45</v>
      </c>
      <c r="AB30" s="25">
        <f t="shared" si="7"/>
        <v>45</v>
      </c>
      <c r="AC30" s="25">
        <v>5400</v>
      </c>
      <c r="AD30" s="25">
        <v>5400</v>
      </c>
      <c r="AG30" s="21">
        <v>25</v>
      </c>
      <c r="AH30" s="21">
        <v>4</v>
      </c>
      <c r="AJ30" s="21">
        <v>25</v>
      </c>
      <c r="AK30" s="21">
        <f t="shared" si="8"/>
        <v>5</v>
      </c>
      <c r="AM30" s="21">
        <v>25</v>
      </c>
      <c r="AN30" s="21">
        <f t="shared" si="9"/>
        <v>6</v>
      </c>
      <c r="AP30" s="21">
        <v>25</v>
      </c>
      <c r="AQ30" s="21">
        <f t="shared" si="10"/>
        <v>7</v>
      </c>
      <c r="AT30" s="21">
        <v>25</v>
      </c>
      <c r="AU30" s="21">
        <f>INDEX(节奏总表!$B$5:$B$104,芦花古楼!AT30)</f>
        <v>116.17879999999997</v>
      </c>
      <c r="AV30" s="16">
        <f t="shared" si="11"/>
        <v>300</v>
      </c>
      <c r="AW30" s="16">
        <f t="shared" si="12"/>
        <v>335</v>
      </c>
      <c r="AX30" s="16">
        <f t="shared" si="13"/>
        <v>48400</v>
      </c>
      <c r="AY30" s="16">
        <f t="shared" si="14"/>
        <v>48400</v>
      </c>
      <c r="BA30" s="21">
        <v>26</v>
      </c>
      <c r="BB30" s="25">
        <v>20</v>
      </c>
      <c r="BE30" s="25">
        <v>12</v>
      </c>
      <c r="BF30" s="25">
        <f t="shared" si="24"/>
        <v>6.8990856799311455</v>
      </c>
      <c r="BG30" s="23">
        <f t="shared" si="16"/>
        <v>3.6234089556875952E-2</v>
      </c>
      <c r="BH30" s="16">
        <f t="shared" si="17"/>
        <v>0</v>
      </c>
      <c r="BI30" s="16">
        <f t="shared" si="18"/>
        <v>0</v>
      </c>
      <c r="BJ30" s="16">
        <f t="shared" si="19"/>
        <v>0</v>
      </c>
      <c r="BK30" s="16">
        <f t="shared" si="20"/>
        <v>0</v>
      </c>
      <c r="BL30" s="16">
        <f t="shared" si="21"/>
        <v>0</v>
      </c>
      <c r="BM30" s="16">
        <f t="shared" si="22"/>
        <v>0</v>
      </c>
      <c r="BN30" s="16">
        <f t="shared" si="23"/>
        <v>0</v>
      </c>
      <c r="BP30" s="25">
        <v>12</v>
      </c>
      <c r="BQ30" s="25">
        <v>7</v>
      </c>
    </row>
    <row r="31" spans="1:69" ht="16.5" x14ac:dyDescent="0.2">
      <c r="A31" s="20">
        <v>27</v>
      </c>
      <c r="B31" s="20">
        <v>1000</v>
      </c>
      <c r="C31" s="25">
        <f t="shared" si="0"/>
        <v>30</v>
      </c>
      <c r="D31" s="25">
        <f t="shared" si="1"/>
        <v>45</v>
      </c>
      <c r="E31" s="25">
        <v>5550</v>
      </c>
      <c r="F31" s="21">
        <v>5550</v>
      </c>
      <c r="I31" s="20">
        <v>27</v>
      </c>
      <c r="J31" s="20">
        <v>3000</v>
      </c>
      <c r="K31" s="25">
        <f t="shared" si="2"/>
        <v>35</v>
      </c>
      <c r="L31" s="25">
        <f t="shared" si="3"/>
        <v>45</v>
      </c>
      <c r="M31" s="25">
        <v>5550</v>
      </c>
      <c r="N31" s="25">
        <v>5550</v>
      </c>
      <c r="Q31" s="20">
        <v>27</v>
      </c>
      <c r="R31" s="20">
        <v>3000</v>
      </c>
      <c r="S31" s="25">
        <f t="shared" si="4"/>
        <v>40</v>
      </c>
      <c r="T31" s="25">
        <f t="shared" si="5"/>
        <v>45</v>
      </c>
      <c r="U31" s="25">
        <v>5550</v>
      </c>
      <c r="V31" s="25">
        <v>5550</v>
      </c>
      <c r="Y31" s="20">
        <v>27</v>
      </c>
      <c r="Z31" s="20">
        <v>3000</v>
      </c>
      <c r="AA31" s="25">
        <f t="shared" si="6"/>
        <v>45</v>
      </c>
      <c r="AB31" s="25">
        <f t="shared" si="7"/>
        <v>45</v>
      </c>
      <c r="AC31" s="25">
        <v>5550</v>
      </c>
      <c r="AD31" s="25">
        <v>5550</v>
      </c>
      <c r="AG31" s="21">
        <v>26</v>
      </c>
      <c r="AH31" s="21">
        <v>4</v>
      </c>
      <c r="AJ31" s="21">
        <v>26</v>
      </c>
      <c r="AK31" s="21">
        <f t="shared" si="8"/>
        <v>5</v>
      </c>
      <c r="AM31" s="21">
        <v>26</v>
      </c>
      <c r="AN31" s="21">
        <f t="shared" si="9"/>
        <v>6</v>
      </c>
      <c r="AP31" s="21">
        <v>26</v>
      </c>
      <c r="AQ31" s="21">
        <f t="shared" si="10"/>
        <v>7</v>
      </c>
      <c r="AT31" s="21">
        <v>26</v>
      </c>
      <c r="AU31" s="21">
        <f>INDEX(节奏总表!$B$5:$B$104,芦花古楼!AT31)</f>
        <v>117.12039999999996</v>
      </c>
      <c r="AV31" s="16">
        <f t="shared" si="11"/>
        <v>305</v>
      </c>
      <c r="AW31" s="16">
        <f t="shared" si="12"/>
        <v>340</v>
      </c>
      <c r="AX31" s="16">
        <f t="shared" si="13"/>
        <v>49200</v>
      </c>
      <c r="AY31" s="16">
        <f t="shared" si="14"/>
        <v>49200</v>
      </c>
      <c r="BA31" s="21">
        <v>27</v>
      </c>
      <c r="BB31" s="25">
        <v>20</v>
      </c>
      <c r="BE31" s="25">
        <v>13</v>
      </c>
      <c r="BF31" s="25">
        <f t="shared" si="24"/>
        <v>7.4680765367304573</v>
      </c>
      <c r="BG31" s="23">
        <f t="shared" si="16"/>
        <v>3.9222437088532583E-2</v>
      </c>
      <c r="BH31" s="16">
        <f t="shared" si="17"/>
        <v>0</v>
      </c>
      <c r="BI31" s="16">
        <f t="shared" si="18"/>
        <v>0</v>
      </c>
      <c r="BJ31" s="16">
        <f t="shared" si="19"/>
        <v>0</v>
      </c>
      <c r="BK31" s="16">
        <f t="shared" si="20"/>
        <v>0</v>
      </c>
      <c r="BL31" s="16">
        <f t="shared" si="21"/>
        <v>0</v>
      </c>
      <c r="BM31" s="16">
        <f t="shared" si="22"/>
        <v>0</v>
      </c>
      <c r="BN31" s="16">
        <f t="shared" si="23"/>
        <v>0</v>
      </c>
      <c r="BP31" s="25">
        <v>13</v>
      </c>
      <c r="BQ31" s="25">
        <v>7</v>
      </c>
    </row>
    <row r="32" spans="1:69" ht="16.5" x14ac:dyDescent="0.2">
      <c r="A32" s="20">
        <v>28</v>
      </c>
      <c r="B32" s="20">
        <v>1000</v>
      </c>
      <c r="C32" s="25">
        <f t="shared" si="0"/>
        <v>30</v>
      </c>
      <c r="D32" s="25">
        <f t="shared" si="1"/>
        <v>45</v>
      </c>
      <c r="E32" s="25">
        <v>5700</v>
      </c>
      <c r="F32" s="21">
        <v>5700</v>
      </c>
      <c r="I32" s="20">
        <v>28</v>
      </c>
      <c r="J32" s="20">
        <v>3000</v>
      </c>
      <c r="K32" s="25">
        <f t="shared" si="2"/>
        <v>35</v>
      </c>
      <c r="L32" s="25">
        <f t="shared" si="3"/>
        <v>45</v>
      </c>
      <c r="M32" s="25">
        <v>5700</v>
      </c>
      <c r="N32" s="25">
        <v>5700</v>
      </c>
      <c r="Q32" s="20">
        <v>28</v>
      </c>
      <c r="R32" s="20">
        <v>3000</v>
      </c>
      <c r="S32" s="25">
        <f t="shared" si="4"/>
        <v>40</v>
      </c>
      <c r="T32" s="25">
        <f t="shared" si="5"/>
        <v>45</v>
      </c>
      <c r="U32" s="25">
        <v>5700</v>
      </c>
      <c r="V32" s="25">
        <v>5700</v>
      </c>
      <c r="Y32" s="20">
        <v>28</v>
      </c>
      <c r="Z32" s="20">
        <v>3000</v>
      </c>
      <c r="AA32" s="25">
        <f t="shared" si="6"/>
        <v>45</v>
      </c>
      <c r="AB32" s="25">
        <f t="shared" si="7"/>
        <v>45</v>
      </c>
      <c r="AC32" s="25">
        <v>5700</v>
      </c>
      <c r="AD32" s="25">
        <v>5700</v>
      </c>
      <c r="AG32" s="21">
        <v>27</v>
      </c>
      <c r="AH32" s="21">
        <v>4</v>
      </c>
      <c r="AJ32" s="21">
        <v>27</v>
      </c>
      <c r="AK32" s="21">
        <f t="shared" si="8"/>
        <v>5</v>
      </c>
      <c r="AM32" s="21">
        <v>27</v>
      </c>
      <c r="AN32" s="21">
        <f t="shared" si="9"/>
        <v>6</v>
      </c>
      <c r="AP32" s="21">
        <v>27</v>
      </c>
      <c r="AQ32" s="21">
        <f t="shared" si="10"/>
        <v>7</v>
      </c>
      <c r="AT32" s="21">
        <v>27</v>
      </c>
      <c r="AU32" s="21">
        <f>INDEX(节奏总表!$B$5:$B$104,芦花古楼!AT32)</f>
        <v>117.97379999999995</v>
      </c>
      <c r="AV32" s="16">
        <f t="shared" si="11"/>
        <v>310</v>
      </c>
      <c r="AW32" s="16">
        <f t="shared" si="12"/>
        <v>340</v>
      </c>
      <c r="AX32" s="16">
        <f t="shared" si="13"/>
        <v>50000</v>
      </c>
      <c r="AY32" s="16">
        <f t="shared" si="14"/>
        <v>50000</v>
      </c>
      <c r="BA32" s="21">
        <v>28</v>
      </c>
      <c r="BB32" s="25">
        <v>20</v>
      </c>
      <c r="BE32" s="25">
        <v>14</v>
      </c>
      <c r="BF32" s="25">
        <f t="shared" si="24"/>
        <v>8.0427573020977619</v>
      </c>
      <c r="BG32" s="23">
        <f t="shared" si="16"/>
        <v>4.2240668095505772E-2</v>
      </c>
      <c r="BH32" s="16">
        <f t="shared" si="17"/>
        <v>0</v>
      </c>
      <c r="BI32" s="16">
        <f t="shared" si="18"/>
        <v>0</v>
      </c>
      <c r="BJ32" s="16">
        <f t="shared" si="19"/>
        <v>0</v>
      </c>
      <c r="BK32" s="16">
        <f t="shared" si="20"/>
        <v>0</v>
      </c>
      <c r="BL32" s="16">
        <f t="shared" si="21"/>
        <v>0</v>
      </c>
      <c r="BM32" s="16">
        <f t="shared" si="22"/>
        <v>0</v>
      </c>
      <c r="BN32" s="16">
        <f t="shared" si="23"/>
        <v>0</v>
      </c>
      <c r="BP32" s="25">
        <v>14</v>
      </c>
      <c r="BQ32" s="25">
        <v>7</v>
      </c>
    </row>
    <row r="33" spans="1:69" ht="16.5" x14ac:dyDescent="0.2">
      <c r="A33" s="20">
        <v>29</v>
      </c>
      <c r="B33" s="20">
        <v>1000</v>
      </c>
      <c r="C33" s="25">
        <f t="shared" si="0"/>
        <v>30</v>
      </c>
      <c r="D33" s="25">
        <f t="shared" si="1"/>
        <v>45</v>
      </c>
      <c r="E33" s="25">
        <v>5850</v>
      </c>
      <c r="F33" s="21">
        <v>5850</v>
      </c>
      <c r="I33" s="20">
        <v>29</v>
      </c>
      <c r="J33" s="20">
        <v>3000</v>
      </c>
      <c r="K33" s="25">
        <f t="shared" si="2"/>
        <v>35</v>
      </c>
      <c r="L33" s="25">
        <f t="shared" si="3"/>
        <v>45</v>
      </c>
      <c r="M33" s="25">
        <v>5850</v>
      </c>
      <c r="N33" s="25">
        <v>5850</v>
      </c>
      <c r="Q33" s="20">
        <v>29</v>
      </c>
      <c r="R33" s="20">
        <v>3000</v>
      </c>
      <c r="S33" s="25">
        <f t="shared" si="4"/>
        <v>40</v>
      </c>
      <c r="T33" s="25">
        <f t="shared" si="5"/>
        <v>45</v>
      </c>
      <c r="U33" s="25">
        <v>5850</v>
      </c>
      <c r="V33" s="25">
        <v>5850</v>
      </c>
      <c r="Y33" s="20">
        <v>29</v>
      </c>
      <c r="Z33" s="20">
        <v>3000</v>
      </c>
      <c r="AA33" s="25">
        <f t="shared" si="6"/>
        <v>45</v>
      </c>
      <c r="AB33" s="25">
        <f t="shared" si="7"/>
        <v>45</v>
      </c>
      <c r="AC33" s="25">
        <v>5850</v>
      </c>
      <c r="AD33" s="25">
        <v>5850</v>
      </c>
      <c r="AG33" s="21">
        <v>28</v>
      </c>
      <c r="AH33" s="21">
        <v>5</v>
      </c>
      <c r="AJ33" s="21">
        <v>28</v>
      </c>
      <c r="AK33" s="21">
        <f t="shared" si="8"/>
        <v>6</v>
      </c>
      <c r="AM33" s="21">
        <v>28</v>
      </c>
      <c r="AN33" s="21">
        <f t="shared" si="9"/>
        <v>7</v>
      </c>
      <c r="AP33" s="21">
        <v>28</v>
      </c>
      <c r="AQ33" s="21">
        <f t="shared" si="10"/>
        <v>8</v>
      </c>
      <c r="AT33" s="21">
        <v>28</v>
      </c>
      <c r="AU33" s="21">
        <f>INDEX(节奏总表!$B$5:$B$104,芦花古楼!AT33)</f>
        <v>118.73899999999995</v>
      </c>
      <c r="AV33" s="16">
        <f t="shared" si="11"/>
        <v>310</v>
      </c>
      <c r="AW33" s="16">
        <f t="shared" si="12"/>
        <v>345</v>
      </c>
      <c r="AX33" s="16">
        <f t="shared" si="13"/>
        <v>50800</v>
      </c>
      <c r="AY33" s="16">
        <f t="shared" si="14"/>
        <v>50800</v>
      </c>
      <c r="BA33" s="21">
        <v>29</v>
      </c>
      <c r="BB33" s="25">
        <v>20</v>
      </c>
      <c r="BE33" s="25">
        <v>15</v>
      </c>
      <c r="BF33" s="25">
        <f t="shared" si="24"/>
        <v>8.6231848751187403</v>
      </c>
      <c r="BG33" s="23">
        <f t="shared" si="16"/>
        <v>4.5289081412548705E-2</v>
      </c>
      <c r="BH33" s="16">
        <f t="shared" si="17"/>
        <v>0</v>
      </c>
      <c r="BI33" s="16">
        <f t="shared" si="18"/>
        <v>0</v>
      </c>
      <c r="BJ33" s="16">
        <f t="shared" si="19"/>
        <v>0</v>
      </c>
      <c r="BK33" s="16">
        <f t="shared" si="20"/>
        <v>0</v>
      </c>
      <c r="BL33" s="16">
        <f t="shared" si="21"/>
        <v>0</v>
      </c>
      <c r="BM33" s="16">
        <f t="shared" si="22"/>
        <v>0</v>
      </c>
      <c r="BN33" s="16">
        <f t="shared" si="23"/>
        <v>0</v>
      </c>
      <c r="BP33" s="25">
        <v>15</v>
      </c>
      <c r="BQ33" s="25">
        <v>10</v>
      </c>
    </row>
    <row r="34" spans="1:69" ht="16.5" x14ac:dyDescent="0.2">
      <c r="A34" s="20">
        <v>30</v>
      </c>
      <c r="B34" s="20">
        <v>1000</v>
      </c>
      <c r="C34" s="25">
        <f t="shared" si="0"/>
        <v>30</v>
      </c>
      <c r="D34" s="25">
        <f t="shared" si="1"/>
        <v>50</v>
      </c>
      <c r="E34" s="25">
        <v>6000</v>
      </c>
      <c r="F34" s="21">
        <v>6000</v>
      </c>
      <c r="I34" s="20">
        <v>30</v>
      </c>
      <c r="J34" s="20">
        <v>3000</v>
      </c>
      <c r="K34" s="25">
        <f t="shared" si="2"/>
        <v>35</v>
      </c>
      <c r="L34" s="25">
        <f t="shared" si="3"/>
        <v>50</v>
      </c>
      <c r="M34" s="25">
        <v>6000</v>
      </c>
      <c r="N34" s="25">
        <v>6000</v>
      </c>
      <c r="Q34" s="20">
        <v>30</v>
      </c>
      <c r="R34" s="20">
        <v>3000</v>
      </c>
      <c r="S34" s="25">
        <f t="shared" si="4"/>
        <v>40</v>
      </c>
      <c r="T34" s="25">
        <f t="shared" si="5"/>
        <v>50</v>
      </c>
      <c r="U34" s="25">
        <v>6000</v>
      </c>
      <c r="V34" s="25">
        <v>6000</v>
      </c>
      <c r="Y34" s="20">
        <v>30</v>
      </c>
      <c r="Z34" s="20">
        <v>3000</v>
      </c>
      <c r="AA34" s="25">
        <f t="shared" si="6"/>
        <v>45</v>
      </c>
      <c r="AB34" s="25">
        <f t="shared" si="7"/>
        <v>50</v>
      </c>
      <c r="AC34" s="25">
        <v>6000</v>
      </c>
      <c r="AD34" s="25">
        <v>6000</v>
      </c>
      <c r="AG34" s="21">
        <v>29</v>
      </c>
      <c r="AH34" s="21">
        <v>5</v>
      </c>
      <c r="AJ34" s="21">
        <v>29</v>
      </c>
      <c r="AK34" s="21">
        <f t="shared" si="8"/>
        <v>6</v>
      </c>
      <c r="AM34" s="21">
        <v>29</v>
      </c>
      <c r="AN34" s="21">
        <f t="shared" si="9"/>
        <v>7</v>
      </c>
      <c r="AP34" s="21">
        <v>29</v>
      </c>
      <c r="AQ34" s="21">
        <f t="shared" si="10"/>
        <v>8</v>
      </c>
      <c r="AT34" s="21">
        <v>29</v>
      </c>
      <c r="AU34" s="21">
        <f>INDEX(节奏总表!$B$5:$B$104,芦花古楼!AT34)</f>
        <v>119.41599999999994</v>
      </c>
      <c r="AV34" s="16">
        <f t="shared" si="11"/>
        <v>315</v>
      </c>
      <c r="AW34" s="16">
        <f t="shared" si="12"/>
        <v>350</v>
      </c>
      <c r="AX34" s="16">
        <f t="shared" si="13"/>
        <v>51600</v>
      </c>
      <c r="AY34" s="16">
        <f t="shared" si="14"/>
        <v>51600</v>
      </c>
      <c r="BA34" s="21">
        <v>30</v>
      </c>
      <c r="BB34" s="21">
        <v>30</v>
      </c>
      <c r="BE34" s="25">
        <v>16</v>
      </c>
      <c r="BF34" s="25">
        <f t="shared" si="24"/>
        <v>9.2094167238699285</v>
      </c>
      <c r="BG34" s="23">
        <f t="shared" si="16"/>
        <v>4.8367978862762062E-2</v>
      </c>
      <c r="BH34" s="16">
        <f t="shared" si="17"/>
        <v>0</v>
      </c>
      <c r="BI34" s="16">
        <f t="shared" si="18"/>
        <v>0</v>
      </c>
      <c r="BJ34" s="16">
        <f t="shared" si="19"/>
        <v>0</v>
      </c>
      <c r="BK34" s="16">
        <f t="shared" si="20"/>
        <v>0</v>
      </c>
      <c r="BL34" s="16">
        <f t="shared" si="21"/>
        <v>0</v>
      </c>
      <c r="BM34" s="16">
        <f t="shared" si="22"/>
        <v>0</v>
      </c>
      <c r="BN34" s="16">
        <f t="shared" si="23"/>
        <v>0</v>
      </c>
      <c r="BP34" s="25">
        <v>16</v>
      </c>
      <c r="BQ34" s="25">
        <v>10</v>
      </c>
    </row>
    <row r="35" spans="1:69" ht="16.5" x14ac:dyDescent="0.2">
      <c r="A35" s="20">
        <v>31</v>
      </c>
      <c r="B35" s="20">
        <v>1000</v>
      </c>
      <c r="C35" s="25">
        <f t="shared" si="0"/>
        <v>35</v>
      </c>
      <c r="D35" s="25">
        <f t="shared" si="1"/>
        <v>50</v>
      </c>
      <c r="E35" s="25">
        <v>6150</v>
      </c>
      <c r="F35" s="21">
        <v>6150</v>
      </c>
      <c r="I35" s="20">
        <v>31</v>
      </c>
      <c r="J35" s="20">
        <v>3000</v>
      </c>
      <c r="K35" s="25">
        <f t="shared" si="2"/>
        <v>40</v>
      </c>
      <c r="L35" s="25">
        <f t="shared" si="3"/>
        <v>50</v>
      </c>
      <c r="M35" s="25">
        <v>6150</v>
      </c>
      <c r="N35" s="25">
        <v>6150</v>
      </c>
      <c r="Q35" s="20">
        <v>31</v>
      </c>
      <c r="R35" s="20">
        <v>3000</v>
      </c>
      <c r="S35" s="25">
        <f t="shared" si="4"/>
        <v>45</v>
      </c>
      <c r="T35" s="25">
        <f t="shared" si="5"/>
        <v>50</v>
      </c>
      <c r="U35" s="25">
        <v>6150</v>
      </c>
      <c r="V35" s="25">
        <v>6150</v>
      </c>
      <c r="Y35" s="20">
        <v>31</v>
      </c>
      <c r="Z35" s="20">
        <v>3000</v>
      </c>
      <c r="AA35" s="25">
        <f t="shared" si="6"/>
        <v>50</v>
      </c>
      <c r="AB35" s="25">
        <f t="shared" si="7"/>
        <v>50</v>
      </c>
      <c r="AC35" s="25">
        <v>6150</v>
      </c>
      <c r="AD35" s="25">
        <v>6150</v>
      </c>
      <c r="AG35" s="21">
        <v>30</v>
      </c>
      <c r="AH35" s="21">
        <v>5</v>
      </c>
      <c r="AJ35" s="21">
        <v>30</v>
      </c>
      <c r="AK35" s="21">
        <f t="shared" si="8"/>
        <v>6</v>
      </c>
      <c r="AM35" s="21">
        <v>30</v>
      </c>
      <c r="AN35" s="21">
        <f t="shared" si="9"/>
        <v>7</v>
      </c>
      <c r="AP35" s="21">
        <v>30</v>
      </c>
      <c r="AQ35" s="21">
        <f t="shared" si="10"/>
        <v>8</v>
      </c>
      <c r="AT35" s="21">
        <v>30</v>
      </c>
      <c r="AU35" s="21">
        <f>INDEX(节奏总表!$B$5:$B$104,芦花古楼!AT35)</f>
        <v>120</v>
      </c>
      <c r="AV35" s="16">
        <f t="shared" si="11"/>
        <v>320</v>
      </c>
      <c r="AW35" s="16">
        <f t="shared" si="12"/>
        <v>355</v>
      </c>
      <c r="AX35" s="16">
        <f t="shared" si="13"/>
        <v>52400</v>
      </c>
      <c r="AY35" s="16">
        <f t="shared" si="14"/>
        <v>52400</v>
      </c>
      <c r="BA35" s="21">
        <v>31</v>
      </c>
      <c r="BB35" s="25">
        <v>30</v>
      </c>
      <c r="BE35" s="25">
        <v>17</v>
      </c>
      <c r="BF35" s="25">
        <f t="shared" si="24"/>
        <v>9.8015108911086273</v>
      </c>
      <c r="BG35" s="23">
        <f t="shared" si="16"/>
        <v>5.1477665287477554E-2</v>
      </c>
      <c r="BH35" s="16">
        <f t="shared" si="17"/>
        <v>0</v>
      </c>
      <c r="BI35" s="16">
        <f t="shared" si="18"/>
        <v>0</v>
      </c>
      <c r="BJ35" s="16">
        <f t="shared" si="19"/>
        <v>0</v>
      </c>
      <c r="BK35" s="16">
        <f t="shared" si="20"/>
        <v>0</v>
      </c>
      <c r="BL35" s="16">
        <f t="shared" si="21"/>
        <v>0</v>
      </c>
      <c r="BM35" s="16">
        <f t="shared" si="22"/>
        <v>0</v>
      </c>
      <c r="BN35" s="16">
        <f t="shared" si="23"/>
        <v>0</v>
      </c>
      <c r="BP35" s="25">
        <v>17</v>
      </c>
      <c r="BQ35" s="25">
        <v>10</v>
      </c>
    </row>
    <row r="36" spans="1:69" ht="16.5" x14ac:dyDescent="0.2">
      <c r="A36" s="20">
        <v>32</v>
      </c>
      <c r="B36" s="20">
        <v>1000</v>
      </c>
      <c r="C36" s="25">
        <f t="shared" si="0"/>
        <v>35</v>
      </c>
      <c r="D36" s="25">
        <f t="shared" si="1"/>
        <v>50</v>
      </c>
      <c r="E36" s="25">
        <v>6300</v>
      </c>
      <c r="F36" s="21">
        <v>6300</v>
      </c>
      <c r="I36" s="20">
        <v>32</v>
      </c>
      <c r="J36" s="20">
        <v>3000</v>
      </c>
      <c r="K36" s="25">
        <f t="shared" si="2"/>
        <v>40</v>
      </c>
      <c r="L36" s="25">
        <f t="shared" si="3"/>
        <v>50</v>
      </c>
      <c r="M36" s="25">
        <v>6300</v>
      </c>
      <c r="N36" s="25">
        <v>6300</v>
      </c>
      <c r="Q36" s="20">
        <v>32</v>
      </c>
      <c r="R36" s="20">
        <v>3000</v>
      </c>
      <c r="S36" s="25">
        <f t="shared" si="4"/>
        <v>45</v>
      </c>
      <c r="T36" s="25">
        <f t="shared" si="5"/>
        <v>50</v>
      </c>
      <c r="U36" s="25">
        <v>6300</v>
      </c>
      <c r="V36" s="25">
        <v>6300</v>
      </c>
      <c r="Y36" s="20">
        <v>32</v>
      </c>
      <c r="Z36" s="20">
        <v>3000</v>
      </c>
      <c r="AA36" s="25">
        <f t="shared" si="6"/>
        <v>50</v>
      </c>
      <c r="AB36" s="25">
        <f t="shared" si="7"/>
        <v>50</v>
      </c>
      <c r="AC36" s="25">
        <v>6300</v>
      </c>
      <c r="AD36" s="25">
        <v>6300</v>
      </c>
      <c r="AG36" s="21">
        <v>31</v>
      </c>
      <c r="AH36" s="21">
        <v>5</v>
      </c>
      <c r="AJ36" s="21">
        <v>31</v>
      </c>
      <c r="AK36" s="21">
        <f t="shared" si="8"/>
        <v>6</v>
      </c>
      <c r="AM36" s="21">
        <v>31</v>
      </c>
      <c r="AN36" s="21">
        <f t="shared" si="9"/>
        <v>7</v>
      </c>
      <c r="AP36" s="21">
        <v>31</v>
      </c>
      <c r="AQ36" s="21">
        <f t="shared" si="10"/>
        <v>8</v>
      </c>
      <c r="AT36" s="21">
        <v>31</v>
      </c>
      <c r="AU36" s="21">
        <f>INDEX(节奏总表!$B$5:$B$104,芦花古楼!AT36)</f>
        <v>120.5</v>
      </c>
      <c r="AV36" s="16">
        <f t="shared" si="11"/>
        <v>250</v>
      </c>
      <c r="AW36" s="16">
        <f t="shared" si="12"/>
        <v>360</v>
      </c>
      <c r="AX36" s="16">
        <f t="shared" si="13"/>
        <v>39600</v>
      </c>
      <c r="AY36" s="16">
        <f t="shared" si="14"/>
        <v>53000</v>
      </c>
      <c r="BA36" s="21">
        <v>32</v>
      </c>
      <c r="BB36" s="25">
        <v>30</v>
      </c>
      <c r="BE36" s="25">
        <v>18</v>
      </c>
      <c r="BF36" s="25">
        <f t="shared" si="24"/>
        <v>10.399526000019714</v>
      </c>
      <c r="BG36" s="23">
        <f t="shared" si="16"/>
        <v>5.4618448576440201E-2</v>
      </c>
      <c r="BH36" s="16">
        <f t="shared" si="17"/>
        <v>0</v>
      </c>
      <c r="BI36" s="16">
        <f t="shared" si="18"/>
        <v>0</v>
      </c>
      <c r="BJ36" s="16">
        <f t="shared" si="19"/>
        <v>0</v>
      </c>
      <c r="BK36" s="16">
        <f t="shared" si="20"/>
        <v>0</v>
      </c>
      <c r="BL36" s="16">
        <f t="shared" si="21"/>
        <v>0</v>
      </c>
      <c r="BM36" s="16">
        <f t="shared" si="22"/>
        <v>0</v>
      </c>
      <c r="BN36" s="16">
        <f t="shared" si="23"/>
        <v>0</v>
      </c>
      <c r="BP36" s="25">
        <v>18</v>
      </c>
      <c r="BQ36" s="25">
        <v>10</v>
      </c>
    </row>
    <row r="37" spans="1:69" ht="16.5" x14ac:dyDescent="0.2">
      <c r="A37" s="20">
        <v>33</v>
      </c>
      <c r="B37" s="20">
        <v>1000</v>
      </c>
      <c r="C37" s="25">
        <f t="shared" si="0"/>
        <v>35</v>
      </c>
      <c r="D37" s="25">
        <f t="shared" si="1"/>
        <v>50</v>
      </c>
      <c r="E37" s="25">
        <v>6450</v>
      </c>
      <c r="F37" s="21">
        <v>6450</v>
      </c>
      <c r="I37" s="20">
        <v>33</v>
      </c>
      <c r="J37" s="20">
        <v>3000</v>
      </c>
      <c r="K37" s="25">
        <f t="shared" si="2"/>
        <v>40</v>
      </c>
      <c r="L37" s="25">
        <f t="shared" si="3"/>
        <v>50</v>
      </c>
      <c r="M37" s="25">
        <v>6450</v>
      </c>
      <c r="N37" s="25">
        <v>6450</v>
      </c>
      <c r="Q37" s="20">
        <v>33</v>
      </c>
      <c r="R37" s="20">
        <v>3000</v>
      </c>
      <c r="S37" s="25">
        <f t="shared" si="4"/>
        <v>45</v>
      </c>
      <c r="T37" s="25">
        <f t="shared" si="5"/>
        <v>50</v>
      </c>
      <c r="U37" s="25">
        <v>6450</v>
      </c>
      <c r="V37" s="25">
        <v>6450</v>
      </c>
      <c r="Y37" s="20">
        <v>33</v>
      </c>
      <c r="Z37" s="20">
        <v>3000</v>
      </c>
      <c r="AA37" s="25">
        <f t="shared" si="6"/>
        <v>50</v>
      </c>
      <c r="AB37" s="25">
        <f t="shared" si="7"/>
        <v>50</v>
      </c>
      <c r="AC37" s="25">
        <v>6450</v>
      </c>
      <c r="AD37" s="25">
        <v>6450</v>
      </c>
      <c r="AG37" s="21">
        <v>32</v>
      </c>
      <c r="AH37" s="21">
        <v>6</v>
      </c>
      <c r="AJ37" s="21">
        <v>32</v>
      </c>
      <c r="AK37" s="21">
        <f t="shared" si="8"/>
        <v>7</v>
      </c>
      <c r="AM37" s="21">
        <v>32</v>
      </c>
      <c r="AN37" s="21">
        <f t="shared" si="9"/>
        <v>8</v>
      </c>
      <c r="AP37" s="21">
        <v>32</v>
      </c>
      <c r="AQ37" s="21">
        <f t="shared" si="10"/>
        <v>9</v>
      </c>
      <c r="AT37" s="21">
        <v>32</v>
      </c>
      <c r="AU37" s="21">
        <f>INDEX(节奏总表!$B$5:$B$104,芦花古楼!AT37)</f>
        <v>121</v>
      </c>
      <c r="AV37" s="16">
        <f t="shared" si="11"/>
        <v>250</v>
      </c>
      <c r="AW37" s="16">
        <f t="shared" si="12"/>
        <v>360</v>
      </c>
      <c r="AX37" s="16">
        <f t="shared" si="13"/>
        <v>40200</v>
      </c>
      <c r="AY37" s="16">
        <f t="shared" si="14"/>
        <v>53600</v>
      </c>
      <c r="BA37" s="21">
        <v>33</v>
      </c>
      <c r="BB37" s="25">
        <v>30</v>
      </c>
      <c r="BE37" s="25">
        <v>19</v>
      </c>
      <c r="BF37" s="25">
        <f t="shared" si="24"/>
        <v>11.003521260019911</v>
      </c>
      <c r="BG37" s="23">
        <f t="shared" si="16"/>
        <v>5.779063969829247E-2</v>
      </c>
      <c r="BH37" s="16">
        <f t="shared" si="17"/>
        <v>0</v>
      </c>
      <c r="BI37" s="16">
        <f t="shared" si="18"/>
        <v>0</v>
      </c>
      <c r="BJ37" s="16">
        <f t="shared" si="19"/>
        <v>0</v>
      </c>
      <c r="BK37" s="16">
        <f t="shared" si="20"/>
        <v>0</v>
      </c>
      <c r="BL37" s="16">
        <f t="shared" si="21"/>
        <v>0</v>
      </c>
      <c r="BM37" s="16">
        <f t="shared" si="22"/>
        <v>0</v>
      </c>
      <c r="BN37" s="16">
        <f t="shared" si="23"/>
        <v>0</v>
      </c>
      <c r="BP37" s="25">
        <v>19</v>
      </c>
      <c r="BQ37" s="25">
        <v>10</v>
      </c>
    </row>
    <row r="38" spans="1:69" ht="16.5" x14ac:dyDescent="0.2">
      <c r="A38" s="20">
        <v>34</v>
      </c>
      <c r="B38" s="20">
        <v>1000</v>
      </c>
      <c r="C38" s="25">
        <f t="shared" si="0"/>
        <v>35</v>
      </c>
      <c r="D38" s="25">
        <f t="shared" si="1"/>
        <v>50</v>
      </c>
      <c r="E38" s="25">
        <v>6600</v>
      </c>
      <c r="F38" s="21">
        <v>6600</v>
      </c>
      <c r="I38" s="20">
        <v>34</v>
      </c>
      <c r="J38" s="20">
        <v>3000</v>
      </c>
      <c r="K38" s="25">
        <f t="shared" si="2"/>
        <v>40</v>
      </c>
      <c r="L38" s="25">
        <f t="shared" si="3"/>
        <v>50</v>
      </c>
      <c r="M38" s="25">
        <v>6600</v>
      </c>
      <c r="N38" s="25">
        <v>6600</v>
      </c>
      <c r="Q38" s="20">
        <v>34</v>
      </c>
      <c r="R38" s="20">
        <v>3000</v>
      </c>
      <c r="S38" s="25">
        <f t="shared" si="4"/>
        <v>45</v>
      </c>
      <c r="T38" s="25">
        <f t="shared" si="5"/>
        <v>50</v>
      </c>
      <c r="U38" s="25">
        <v>6600</v>
      </c>
      <c r="V38" s="25">
        <v>6600</v>
      </c>
      <c r="Y38" s="20">
        <v>34</v>
      </c>
      <c r="Z38" s="20">
        <v>3000</v>
      </c>
      <c r="AA38" s="25">
        <f t="shared" si="6"/>
        <v>50</v>
      </c>
      <c r="AB38" s="25">
        <f t="shared" si="7"/>
        <v>50</v>
      </c>
      <c r="AC38" s="25">
        <v>6600</v>
      </c>
      <c r="AD38" s="25">
        <v>6600</v>
      </c>
      <c r="AG38" s="21">
        <v>33</v>
      </c>
      <c r="AH38" s="21">
        <v>6</v>
      </c>
      <c r="AJ38" s="21">
        <v>33</v>
      </c>
      <c r="AK38" s="21">
        <f t="shared" si="8"/>
        <v>7</v>
      </c>
      <c r="AM38" s="21">
        <v>33</v>
      </c>
      <c r="AN38" s="21">
        <f t="shared" si="9"/>
        <v>8</v>
      </c>
      <c r="AP38" s="21">
        <v>33</v>
      </c>
      <c r="AQ38" s="21">
        <f t="shared" si="10"/>
        <v>9</v>
      </c>
      <c r="AT38" s="21">
        <v>33</v>
      </c>
      <c r="AU38" s="21">
        <f>INDEX(节奏总表!$B$5:$B$104,芦花古楼!AT38)</f>
        <v>121.5</v>
      </c>
      <c r="AV38" s="16">
        <f t="shared" si="11"/>
        <v>170</v>
      </c>
      <c r="AW38" s="16">
        <f t="shared" si="12"/>
        <v>360</v>
      </c>
      <c r="AX38" s="16">
        <f t="shared" si="13"/>
        <v>27000</v>
      </c>
      <c r="AY38" s="16">
        <f t="shared" si="14"/>
        <v>54000</v>
      </c>
      <c r="BA38" s="21">
        <v>34</v>
      </c>
      <c r="BB38" s="25">
        <v>30</v>
      </c>
      <c r="BE38" s="25">
        <v>20</v>
      </c>
      <c r="BF38" s="25">
        <f t="shared" si="24"/>
        <v>11.613556472620109</v>
      </c>
      <c r="BG38" s="23">
        <f t="shared" si="16"/>
        <v>6.0994552731363255E-2</v>
      </c>
      <c r="BH38" s="16">
        <f t="shared" si="17"/>
        <v>0</v>
      </c>
      <c r="BI38" s="16">
        <f t="shared" si="18"/>
        <v>0</v>
      </c>
      <c r="BJ38" s="16">
        <f t="shared" si="19"/>
        <v>0</v>
      </c>
      <c r="BK38" s="16">
        <f t="shared" si="20"/>
        <v>0</v>
      </c>
      <c r="BL38" s="16">
        <f t="shared" si="21"/>
        <v>0</v>
      </c>
      <c r="BM38" s="16">
        <f t="shared" si="22"/>
        <v>0</v>
      </c>
      <c r="BN38" s="16">
        <f t="shared" si="23"/>
        <v>0</v>
      </c>
      <c r="BP38" s="25">
        <v>20</v>
      </c>
      <c r="BQ38" s="25">
        <v>10</v>
      </c>
    </row>
    <row r="39" spans="1:69" ht="16.5" x14ac:dyDescent="0.2">
      <c r="A39" s="20">
        <v>35</v>
      </c>
      <c r="B39" s="20">
        <v>1000</v>
      </c>
      <c r="C39" s="25">
        <f t="shared" si="0"/>
        <v>35</v>
      </c>
      <c r="D39" s="25">
        <f t="shared" si="1"/>
        <v>55</v>
      </c>
      <c r="E39" s="25">
        <v>6750</v>
      </c>
      <c r="F39" s="21">
        <v>6750</v>
      </c>
      <c r="I39" s="20">
        <v>35</v>
      </c>
      <c r="J39" s="20">
        <v>3000</v>
      </c>
      <c r="K39" s="25">
        <f t="shared" si="2"/>
        <v>40</v>
      </c>
      <c r="L39" s="25">
        <f t="shared" si="3"/>
        <v>55</v>
      </c>
      <c r="M39" s="25">
        <v>6750</v>
      </c>
      <c r="N39" s="25">
        <v>6750</v>
      </c>
      <c r="Q39" s="20">
        <v>35</v>
      </c>
      <c r="R39" s="20">
        <v>3000</v>
      </c>
      <c r="S39" s="25">
        <f t="shared" si="4"/>
        <v>45</v>
      </c>
      <c r="T39" s="25">
        <f t="shared" si="5"/>
        <v>55</v>
      </c>
      <c r="U39" s="25">
        <v>6750</v>
      </c>
      <c r="V39" s="25">
        <v>6750</v>
      </c>
      <c r="Y39" s="20">
        <v>35</v>
      </c>
      <c r="Z39" s="20">
        <v>3000</v>
      </c>
      <c r="AA39" s="25">
        <f t="shared" si="6"/>
        <v>50</v>
      </c>
      <c r="AB39" s="25">
        <f t="shared" si="7"/>
        <v>55</v>
      </c>
      <c r="AC39" s="25">
        <v>6750</v>
      </c>
      <c r="AD39" s="25">
        <v>6750</v>
      </c>
      <c r="AG39" s="21">
        <v>34</v>
      </c>
      <c r="AH39" s="21">
        <v>6</v>
      </c>
      <c r="AJ39" s="21">
        <v>34</v>
      </c>
      <c r="AK39" s="21">
        <f t="shared" si="8"/>
        <v>7</v>
      </c>
      <c r="AM39" s="21">
        <v>34</v>
      </c>
      <c r="AN39" s="21">
        <f t="shared" si="9"/>
        <v>8</v>
      </c>
      <c r="AP39" s="21">
        <v>34</v>
      </c>
      <c r="AQ39" s="21">
        <f t="shared" si="10"/>
        <v>9</v>
      </c>
      <c r="AT39" s="21">
        <v>34</v>
      </c>
      <c r="AU39" s="21">
        <f>INDEX(节奏总表!$B$5:$B$104,芦花古楼!AT39)</f>
        <v>122</v>
      </c>
      <c r="AV39" s="16">
        <f t="shared" si="11"/>
        <v>160</v>
      </c>
      <c r="AW39" s="16">
        <f t="shared" si="12"/>
        <v>360</v>
      </c>
      <c r="AX39" s="16">
        <f t="shared" si="13"/>
        <v>27400</v>
      </c>
      <c r="AY39" s="16">
        <f t="shared" si="14"/>
        <v>54400</v>
      </c>
      <c r="BA39" s="21">
        <v>35</v>
      </c>
      <c r="BB39" s="25">
        <v>30</v>
      </c>
      <c r="BE39" s="25">
        <v>21</v>
      </c>
      <c r="BF39" s="25">
        <f t="shared" si="24"/>
        <v>12.229692037346311</v>
      </c>
      <c r="BG39" s="23">
        <f t="shared" si="16"/>
        <v>6.4230504894764756E-2</v>
      </c>
      <c r="BH39" s="16">
        <f t="shared" si="17"/>
        <v>0</v>
      </c>
      <c r="BI39" s="16">
        <f t="shared" si="18"/>
        <v>0</v>
      </c>
      <c r="BJ39" s="16">
        <f t="shared" si="19"/>
        <v>0</v>
      </c>
      <c r="BK39" s="16">
        <f t="shared" si="20"/>
        <v>0</v>
      </c>
      <c r="BL39" s="16">
        <f t="shared" si="21"/>
        <v>0</v>
      </c>
      <c r="BM39" s="16">
        <f t="shared" si="22"/>
        <v>0</v>
      </c>
      <c r="BN39" s="16">
        <f t="shared" si="23"/>
        <v>0</v>
      </c>
      <c r="BP39" s="25">
        <v>21</v>
      </c>
      <c r="BQ39" s="25">
        <v>15</v>
      </c>
    </row>
    <row r="40" spans="1:69" ht="16.5" x14ac:dyDescent="0.2">
      <c r="A40" s="20">
        <v>36</v>
      </c>
      <c r="B40" s="20">
        <v>1000</v>
      </c>
      <c r="C40" s="25">
        <f t="shared" si="0"/>
        <v>40</v>
      </c>
      <c r="D40" s="25">
        <f t="shared" si="1"/>
        <v>55</v>
      </c>
      <c r="E40" s="25">
        <v>6900</v>
      </c>
      <c r="F40" s="21">
        <v>6900</v>
      </c>
      <c r="I40" s="20">
        <v>36</v>
      </c>
      <c r="J40" s="20">
        <v>3000</v>
      </c>
      <c r="K40" s="25">
        <f t="shared" si="2"/>
        <v>45</v>
      </c>
      <c r="L40" s="25">
        <f t="shared" si="3"/>
        <v>55</v>
      </c>
      <c r="M40" s="25">
        <v>6900</v>
      </c>
      <c r="N40" s="25">
        <v>6900</v>
      </c>
      <c r="Q40" s="20">
        <v>36</v>
      </c>
      <c r="R40" s="20">
        <v>3000</v>
      </c>
      <c r="S40" s="25">
        <f t="shared" si="4"/>
        <v>50</v>
      </c>
      <c r="T40" s="25">
        <f t="shared" si="5"/>
        <v>55</v>
      </c>
      <c r="U40" s="25">
        <v>6900</v>
      </c>
      <c r="V40" s="25">
        <v>6900</v>
      </c>
      <c r="Y40" s="20">
        <v>36</v>
      </c>
      <c r="Z40" s="20">
        <v>3000</v>
      </c>
      <c r="AA40" s="25">
        <f t="shared" si="6"/>
        <v>55</v>
      </c>
      <c r="AB40" s="25">
        <f t="shared" si="7"/>
        <v>55</v>
      </c>
      <c r="AC40" s="25">
        <v>6900</v>
      </c>
      <c r="AD40" s="25">
        <v>6900</v>
      </c>
      <c r="AG40" s="21">
        <v>35</v>
      </c>
      <c r="AH40" s="21">
        <v>6</v>
      </c>
      <c r="AJ40" s="21">
        <v>35</v>
      </c>
      <c r="AK40" s="21">
        <f t="shared" si="8"/>
        <v>7</v>
      </c>
      <c r="AM40" s="21">
        <v>35</v>
      </c>
      <c r="AN40" s="21">
        <f t="shared" si="9"/>
        <v>8</v>
      </c>
      <c r="AP40" s="21">
        <v>35</v>
      </c>
      <c r="AQ40" s="21">
        <f t="shared" si="10"/>
        <v>9</v>
      </c>
      <c r="AT40" s="21">
        <v>35</v>
      </c>
      <c r="AU40" s="21">
        <f>INDEX(节奏总表!$B$5:$B$104,芦花古楼!AT40)</f>
        <v>122.5</v>
      </c>
      <c r="AV40" s="16">
        <f t="shared" si="11"/>
        <v>170</v>
      </c>
      <c r="AW40" s="16">
        <f t="shared" si="12"/>
        <v>360</v>
      </c>
      <c r="AX40" s="16">
        <f t="shared" si="13"/>
        <v>27400</v>
      </c>
      <c r="AY40" s="16">
        <f t="shared" si="14"/>
        <v>54800</v>
      </c>
      <c r="BA40" s="21">
        <v>36</v>
      </c>
      <c r="BB40" s="25">
        <v>30</v>
      </c>
      <c r="BE40" s="25">
        <v>22</v>
      </c>
      <c r="BF40" s="25">
        <f t="shared" si="24"/>
        <v>12.851988957719774</v>
      </c>
      <c r="BG40" s="23">
        <f t="shared" si="16"/>
        <v>6.749881657980028E-2</v>
      </c>
      <c r="BH40" s="16">
        <f t="shared" si="17"/>
        <v>0</v>
      </c>
      <c r="BI40" s="16">
        <f t="shared" si="18"/>
        <v>0</v>
      </c>
      <c r="BJ40" s="16">
        <f t="shared" si="19"/>
        <v>0</v>
      </c>
      <c r="BK40" s="16">
        <f t="shared" si="20"/>
        <v>0</v>
      </c>
      <c r="BL40" s="16">
        <f t="shared" si="21"/>
        <v>0</v>
      </c>
      <c r="BM40" s="16">
        <f t="shared" si="22"/>
        <v>0</v>
      </c>
      <c r="BN40" s="16">
        <f t="shared" si="23"/>
        <v>0</v>
      </c>
      <c r="BP40" s="25">
        <v>22</v>
      </c>
      <c r="BQ40" s="25">
        <v>15</v>
      </c>
    </row>
    <row r="41" spans="1:69" ht="16.5" x14ac:dyDescent="0.2">
      <c r="A41" s="20">
        <v>37</v>
      </c>
      <c r="B41" s="20">
        <v>1000</v>
      </c>
      <c r="C41" s="25">
        <f t="shared" si="0"/>
        <v>40</v>
      </c>
      <c r="D41" s="25">
        <f t="shared" si="1"/>
        <v>55</v>
      </c>
      <c r="E41" s="25">
        <v>7050</v>
      </c>
      <c r="F41" s="21">
        <v>7050</v>
      </c>
      <c r="I41" s="20">
        <v>37</v>
      </c>
      <c r="J41" s="20">
        <v>3000</v>
      </c>
      <c r="K41" s="25">
        <f t="shared" si="2"/>
        <v>45</v>
      </c>
      <c r="L41" s="25">
        <f t="shared" si="3"/>
        <v>55</v>
      </c>
      <c r="M41" s="25">
        <v>7050</v>
      </c>
      <c r="N41" s="25">
        <v>7050</v>
      </c>
      <c r="Q41" s="20">
        <v>37</v>
      </c>
      <c r="R41" s="20">
        <v>3000</v>
      </c>
      <c r="S41" s="25">
        <f t="shared" si="4"/>
        <v>50</v>
      </c>
      <c r="T41" s="25">
        <f t="shared" si="5"/>
        <v>55</v>
      </c>
      <c r="U41" s="25">
        <v>7050</v>
      </c>
      <c r="V41" s="25">
        <v>7050</v>
      </c>
      <c r="Y41" s="20">
        <v>37</v>
      </c>
      <c r="Z41" s="20">
        <v>3000</v>
      </c>
      <c r="AA41" s="25">
        <f t="shared" si="6"/>
        <v>55</v>
      </c>
      <c r="AB41" s="25">
        <f t="shared" si="7"/>
        <v>55</v>
      </c>
      <c r="AC41" s="25">
        <v>7050</v>
      </c>
      <c r="AD41" s="25">
        <v>7050</v>
      </c>
      <c r="AG41" s="21">
        <v>36</v>
      </c>
      <c r="AH41" s="21">
        <v>7</v>
      </c>
      <c r="AJ41" s="21">
        <v>36</v>
      </c>
      <c r="AK41" s="21">
        <f t="shared" si="8"/>
        <v>8</v>
      </c>
      <c r="AM41" s="21">
        <v>36</v>
      </c>
      <c r="AN41" s="21">
        <f t="shared" si="9"/>
        <v>9</v>
      </c>
      <c r="AP41" s="21">
        <v>36</v>
      </c>
      <c r="AQ41" s="21">
        <f t="shared" si="10"/>
        <v>10</v>
      </c>
      <c r="AT41" s="21">
        <v>36</v>
      </c>
      <c r="AU41" s="21">
        <f>INDEX(节奏总表!$B$5:$B$104,芦花古楼!AT41)</f>
        <v>123</v>
      </c>
      <c r="AV41" s="16">
        <f t="shared" si="11"/>
        <v>160</v>
      </c>
      <c r="AW41" s="16">
        <f t="shared" si="12"/>
        <v>365</v>
      </c>
      <c r="AX41" s="16">
        <f t="shared" si="13"/>
        <v>27800</v>
      </c>
      <c r="AY41" s="16">
        <f t="shared" si="14"/>
        <v>55200</v>
      </c>
      <c r="BA41" s="21">
        <v>37</v>
      </c>
      <c r="BB41" s="25">
        <v>30</v>
      </c>
      <c r="BE41" s="25">
        <v>23</v>
      </c>
      <c r="BF41" s="25">
        <f t="shared" si="24"/>
        <v>13.480508847296973</v>
      </c>
      <c r="BG41" s="23">
        <f t="shared" si="16"/>
        <v>7.0799811381686159E-2</v>
      </c>
      <c r="BH41" s="16">
        <f t="shared" si="17"/>
        <v>0</v>
      </c>
      <c r="BI41" s="16">
        <f t="shared" si="18"/>
        <v>0</v>
      </c>
      <c r="BJ41" s="16">
        <f t="shared" si="19"/>
        <v>0</v>
      </c>
      <c r="BK41" s="16">
        <f t="shared" si="20"/>
        <v>0</v>
      </c>
      <c r="BL41" s="16">
        <f t="shared" si="21"/>
        <v>0</v>
      </c>
      <c r="BM41" s="16">
        <f t="shared" si="22"/>
        <v>0</v>
      </c>
      <c r="BN41" s="16">
        <f t="shared" si="23"/>
        <v>0</v>
      </c>
      <c r="BP41" s="25">
        <v>23</v>
      </c>
      <c r="BQ41" s="25">
        <v>15</v>
      </c>
    </row>
    <row r="42" spans="1:69" ht="16.5" x14ac:dyDescent="0.2">
      <c r="A42" s="20">
        <v>38</v>
      </c>
      <c r="B42" s="20">
        <v>1000</v>
      </c>
      <c r="C42" s="25">
        <f t="shared" si="0"/>
        <v>40</v>
      </c>
      <c r="D42" s="25">
        <f t="shared" si="1"/>
        <v>55</v>
      </c>
      <c r="E42" s="25">
        <v>7200</v>
      </c>
      <c r="F42" s="21">
        <v>7200</v>
      </c>
      <c r="I42" s="20">
        <v>38</v>
      </c>
      <c r="J42" s="20">
        <v>3000</v>
      </c>
      <c r="K42" s="25">
        <f t="shared" si="2"/>
        <v>45</v>
      </c>
      <c r="L42" s="25">
        <f t="shared" si="3"/>
        <v>55</v>
      </c>
      <c r="M42" s="25">
        <v>7200</v>
      </c>
      <c r="N42" s="25">
        <v>7200</v>
      </c>
      <c r="Q42" s="20">
        <v>38</v>
      </c>
      <c r="R42" s="20">
        <v>3000</v>
      </c>
      <c r="S42" s="25">
        <f t="shared" si="4"/>
        <v>50</v>
      </c>
      <c r="T42" s="25">
        <f t="shared" si="5"/>
        <v>55</v>
      </c>
      <c r="U42" s="25">
        <v>7200</v>
      </c>
      <c r="V42" s="25">
        <v>7200</v>
      </c>
      <c r="Y42" s="20">
        <v>38</v>
      </c>
      <c r="Z42" s="20">
        <v>3000</v>
      </c>
      <c r="AA42" s="25">
        <f t="shared" si="6"/>
        <v>55</v>
      </c>
      <c r="AB42" s="25">
        <f t="shared" si="7"/>
        <v>55</v>
      </c>
      <c r="AC42" s="25">
        <v>7200</v>
      </c>
      <c r="AD42" s="25">
        <v>7200</v>
      </c>
      <c r="AG42" s="21">
        <v>37</v>
      </c>
      <c r="AH42" s="21">
        <v>7</v>
      </c>
      <c r="AJ42" s="21">
        <v>37</v>
      </c>
      <c r="AK42" s="21">
        <f t="shared" si="8"/>
        <v>8</v>
      </c>
      <c r="AM42" s="21">
        <v>37</v>
      </c>
      <c r="AN42" s="21">
        <f t="shared" si="9"/>
        <v>9</v>
      </c>
      <c r="AP42" s="21">
        <v>37</v>
      </c>
      <c r="AQ42" s="21">
        <f t="shared" si="10"/>
        <v>10</v>
      </c>
      <c r="AT42" s="21">
        <v>37</v>
      </c>
      <c r="AU42" s="21">
        <f>INDEX(节奏总表!$B$5:$B$104,芦花古楼!AT42)</f>
        <v>123.5</v>
      </c>
      <c r="AV42" s="16">
        <f t="shared" si="11"/>
        <v>170</v>
      </c>
      <c r="AW42" s="16">
        <f t="shared" si="12"/>
        <v>370</v>
      </c>
      <c r="AX42" s="16">
        <f t="shared" si="13"/>
        <v>27800</v>
      </c>
      <c r="AY42" s="16">
        <f t="shared" si="14"/>
        <v>55600</v>
      </c>
      <c r="BA42" s="21">
        <v>38</v>
      </c>
      <c r="BB42" s="25">
        <v>30</v>
      </c>
      <c r="BE42" s="25">
        <v>24</v>
      </c>
      <c r="BF42" s="25">
        <f t="shared" si="24"/>
        <v>14.115313935769942</v>
      </c>
      <c r="BG42" s="23">
        <f t="shared" si="16"/>
        <v>7.4133816131590882E-2</v>
      </c>
      <c r="BH42" s="16">
        <f t="shared" si="17"/>
        <v>0</v>
      </c>
      <c r="BI42" s="16">
        <f t="shared" si="18"/>
        <v>0</v>
      </c>
      <c r="BJ42" s="16">
        <f t="shared" si="19"/>
        <v>0</v>
      </c>
      <c r="BK42" s="16">
        <f t="shared" si="20"/>
        <v>0</v>
      </c>
      <c r="BL42" s="16">
        <f t="shared" si="21"/>
        <v>0</v>
      </c>
      <c r="BM42" s="16">
        <f t="shared" si="22"/>
        <v>0</v>
      </c>
      <c r="BN42" s="16">
        <f t="shared" si="23"/>
        <v>0</v>
      </c>
      <c r="BP42" s="25">
        <v>24</v>
      </c>
      <c r="BQ42" s="25">
        <v>15</v>
      </c>
    </row>
    <row r="43" spans="1:69" ht="16.5" x14ac:dyDescent="0.2">
      <c r="A43" s="20">
        <v>39</v>
      </c>
      <c r="B43" s="20">
        <v>1000</v>
      </c>
      <c r="C43" s="25">
        <f t="shared" si="0"/>
        <v>40</v>
      </c>
      <c r="D43" s="25">
        <f t="shared" si="1"/>
        <v>55</v>
      </c>
      <c r="E43" s="25">
        <v>7350</v>
      </c>
      <c r="F43" s="21">
        <v>7350</v>
      </c>
      <c r="I43" s="20">
        <v>39</v>
      </c>
      <c r="J43" s="20">
        <v>3000</v>
      </c>
      <c r="K43" s="25">
        <f t="shared" si="2"/>
        <v>45</v>
      </c>
      <c r="L43" s="25">
        <f t="shared" si="3"/>
        <v>55</v>
      </c>
      <c r="M43" s="25">
        <v>7350</v>
      </c>
      <c r="N43" s="25">
        <v>7350</v>
      </c>
      <c r="Q43" s="20">
        <v>39</v>
      </c>
      <c r="R43" s="20">
        <v>3000</v>
      </c>
      <c r="S43" s="25">
        <f t="shared" si="4"/>
        <v>50</v>
      </c>
      <c r="T43" s="25">
        <f t="shared" si="5"/>
        <v>55</v>
      </c>
      <c r="U43" s="25">
        <v>7350</v>
      </c>
      <c r="V43" s="25">
        <v>7350</v>
      </c>
      <c r="Y43" s="20">
        <v>39</v>
      </c>
      <c r="Z43" s="20">
        <v>3000</v>
      </c>
      <c r="AA43" s="25">
        <f t="shared" si="6"/>
        <v>55</v>
      </c>
      <c r="AB43" s="25">
        <f t="shared" si="7"/>
        <v>55</v>
      </c>
      <c r="AC43" s="25">
        <v>7350</v>
      </c>
      <c r="AD43" s="25">
        <v>7350</v>
      </c>
      <c r="AG43" s="21">
        <v>38</v>
      </c>
      <c r="AH43" s="21">
        <v>7</v>
      </c>
      <c r="AJ43" s="21">
        <v>38</v>
      </c>
      <c r="AK43" s="21">
        <f t="shared" si="8"/>
        <v>8</v>
      </c>
      <c r="AM43" s="21">
        <v>38</v>
      </c>
      <c r="AN43" s="21">
        <f t="shared" si="9"/>
        <v>9</v>
      </c>
      <c r="AP43" s="21">
        <v>38</v>
      </c>
      <c r="AQ43" s="21">
        <f t="shared" si="10"/>
        <v>10</v>
      </c>
      <c r="AT43" s="21">
        <v>38</v>
      </c>
      <c r="AU43" s="21">
        <f>INDEX(节奏总表!$B$5:$B$104,芦花古楼!AT43)</f>
        <v>124</v>
      </c>
      <c r="AV43" s="16">
        <f t="shared" si="11"/>
        <v>165</v>
      </c>
      <c r="AW43" s="16">
        <f t="shared" si="12"/>
        <v>375</v>
      </c>
      <c r="AX43" s="16">
        <f t="shared" si="13"/>
        <v>28200</v>
      </c>
      <c r="AY43" s="16">
        <f t="shared" si="14"/>
        <v>56000</v>
      </c>
      <c r="BA43" s="21">
        <v>39</v>
      </c>
      <c r="BB43" s="25">
        <v>30</v>
      </c>
      <c r="BE43" s="25">
        <v>25</v>
      </c>
      <c r="BF43" s="25">
        <f t="shared" si="24"/>
        <v>14.756467075127642</v>
      </c>
      <c r="BG43" s="23">
        <f t="shared" si="16"/>
        <v>7.7501160928994658E-2</v>
      </c>
      <c r="BH43" s="16">
        <f t="shared" si="17"/>
        <v>0</v>
      </c>
      <c r="BI43" s="16">
        <f t="shared" si="18"/>
        <v>0</v>
      </c>
      <c r="BJ43" s="16">
        <f t="shared" si="19"/>
        <v>0</v>
      </c>
      <c r="BK43" s="16">
        <f t="shared" si="20"/>
        <v>0</v>
      </c>
      <c r="BL43" s="16">
        <f t="shared" si="21"/>
        <v>0</v>
      </c>
      <c r="BM43" s="16">
        <f t="shared" si="22"/>
        <v>0</v>
      </c>
      <c r="BN43" s="16">
        <f t="shared" si="23"/>
        <v>0</v>
      </c>
      <c r="BP43" s="25">
        <v>25</v>
      </c>
      <c r="BQ43" s="25">
        <v>15</v>
      </c>
    </row>
    <row r="44" spans="1:69" ht="16.5" x14ac:dyDescent="0.2">
      <c r="A44" s="20">
        <v>40</v>
      </c>
      <c r="B44" s="20">
        <v>1000</v>
      </c>
      <c r="C44" s="25">
        <f t="shared" si="0"/>
        <v>40</v>
      </c>
      <c r="D44" s="25">
        <f t="shared" si="1"/>
        <v>60</v>
      </c>
      <c r="E44" s="25">
        <v>7500</v>
      </c>
      <c r="F44" s="21">
        <v>7500</v>
      </c>
      <c r="I44" s="20">
        <v>40</v>
      </c>
      <c r="J44" s="20">
        <v>3000</v>
      </c>
      <c r="K44" s="25">
        <f t="shared" si="2"/>
        <v>45</v>
      </c>
      <c r="L44" s="25">
        <f t="shared" si="3"/>
        <v>60</v>
      </c>
      <c r="M44" s="25">
        <v>7500</v>
      </c>
      <c r="N44" s="25">
        <v>7500</v>
      </c>
      <c r="Q44" s="20">
        <v>40</v>
      </c>
      <c r="R44" s="20">
        <v>3000</v>
      </c>
      <c r="S44" s="25">
        <f t="shared" si="4"/>
        <v>50</v>
      </c>
      <c r="T44" s="25">
        <f t="shared" si="5"/>
        <v>60</v>
      </c>
      <c r="U44" s="25">
        <v>7500</v>
      </c>
      <c r="V44" s="25">
        <v>7500</v>
      </c>
      <c r="Y44" s="20">
        <v>40</v>
      </c>
      <c r="Z44" s="20">
        <v>3000</v>
      </c>
      <c r="AA44" s="25">
        <f t="shared" si="6"/>
        <v>55</v>
      </c>
      <c r="AB44" s="25">
        <f t="shared" si="7"/>
        <v>60</v>
      </c>
      <c r="AC44" s="25">
        <v>7500</v>
      </c>
      <c r="AD44" s="25">
        <v>7500</v>
      </c>
      <c r="AG44" s="21">
        <v>39</v>
      </c>
      <c r="AH44" s="21">
        <v>8</v>
      </c>
      <c r="AJ44" s="21">
        <v>39</v>
      </c>
      <c r="AK44" s="21">
        <f t="shared" si="8"/>
        <v>9</v>
      </c>
      <c r="AM44" s="21">
        <v>39</v>
      </c>
      <c r="AN44" s="21">
        <f t="shared" si="9"/>
        <v>10</v>
      </c>
      <c r="AP44" s="21">
        <v>39</v>
      </c>
      <c r="AQ44" s="21">
        <f t="shared" si="10"/>
        <v>11</v>
      </c>
      <c r="AT44" s="21">
        <v>39</v>
      </c>
      <c r="AU44" s="21">
        <f>INDEX(节奏总表!$B$5:$B$104,芦花古楼!AT44)</f>
        <v>124.5</v>
      </c>
      <c r="AV44" s="16">
        <f t="shared" si="11"/>
        <v>175</v>
      </c>
      <c r="AW44" s="16">
        <f t="shared" si="12"/>
        <v>380</v>
      </c>
      <c r="AX44" s="16">
        <f t="shared" si="13"/>
        <v>28200</v>
      </c>
      <c r="AY44" s="16">
        <f t="shared" si="14"/>
        <v>56400</v>
      </c>
      <c r="BA44" s="21">
        <v>40</v>
      </c>
      <c r="BB44" s="21">
        <v>50</v>
      </c>
      <c r="BE44" s="25">
        <v>26</v>
      </c>
      <c r="BF44" s="25"/>
      <c r="BG44" s="23">
        <f>BG43*1.1</f>
        <v>8.5251277021894126E-2</v>
      </c>
      <c r="BH44" s="16">
        <f t="shared" si="17"/>
        <v>0</v>
      </c>
      <c r="BI44" s="16">
        <f t="shared" si="18"/>
        <v>0</v>
      </c>
      <c r="BJ44" s="16">
        <f t="shared" si="19"/>
        <v>0</v>
      </c>
      <c r="BK44" s="16">
        <f t="shared" si="20"/>
        <v>0</v>
      </c>
      <c r="BL44" s="16">
        <f t="shared" si="21"/>
        <v>0</v>
      </c>
      <c r="BM44" s="16">
        <f t="shared" si="22"/>
        <v>0</v>
      </c>
      <c r="BN44" s="16">
        <f t="shared" si="23"/>
        <v>0</v>
      </c>
      <c r="BP44" s="25">
        <v>26</v>
      </c>
      <c r="BQ44" s="25">
        <v>25</v>
      </c>
    </row>
    <row r="45" spans="1:69" ht="16.5" x14ac:dyDescent="0.2">
      <c r="A45" s="20">
        <v>41</v>
      </c>
      <c r="B45" s="20">
        <v>1000</v>
      </c>
      <c r="C45" s="25">
        <f t="shared" si="0"/>
        <v>45</v>
      </c>
      <c r="D45" s="25">
        <f t="shared" si="1"/>
        <v>60</v>
      </c>
      <c r="E45" s="25">
        <v>7650</v>
      </c>
      <c r="F45" s="21">
        <v>7650</v>
      </c>
      <c r="I45" s="20">
        <v>41</v>
      </c>
      <c r="J45" s="20">
        <v>3000</v>
      </c>
      <c r="K45" s="25">
        <f t="shared" si="2"/>
        <v>50</v>
      </c>
      <c r="L45" s="25">
        <f t="shared" si="3"/>
        <v>60</v>
      </c>
      <c r="M45" s="25">
        <v>7650</v>
      </c>
      <c r="N45" s="25">
        <v>7650</v>
      </c>
      <c r="Q45" s="20">
        <v>41</v>
      </c>
      <c r="R45" s="20">
        <v>3000</v>
      </c>
      <c r="S45" s="25">
        <f t="shared" si="4"/>
        <v>55</v>
      </c>
      <c r="T45" s="25">
        <f t="shared" si="5"/>
        <v>60</v>
      </c>
      <c r="U45" s="25">
        <v>7650</v>
      </c>
      <c r="V45" s="25">
        <v>7650</v>
      </c>
      <c r="Y45" s="20">
        <v>41</v>
      </c>
      <c r="Z45" s="20">
        <v>3000</v>
      </c>
      <c r="AA45" s="25">
        <f t="shared" si="6"/>
        <v>60</v>
      </c>
      <c r="AB45" s="25">
        <f t="shared" si="7"/>
        <v>60</v>
      </c>
      <c r="AC45" s="25">
        <v>7650</v>
      </c>
      <c r="AD45" s="25">
        <v>7650</v>
      </c>
      <c r="AG45" s="21">
        <v>40</v>
      </c>
      <c r="AH45" s="21">
        <v>8</v>
      </c>
      <c r="AJ45" s="21">
        <v>40</v>
      </c>
      <c r="AK45" s="21">
        <f t="shared" si="8"/>
        <v>9</v>
      </c>
      <c r="AM45" s="21">
        <v>40</v>
      </c>
      <c r="AN45" s="21">
        <f t="shared" si="9"/>
        <v>10</v>
      </c>
      <c r="AP45" s="21">
        <v>40</v>
      </c>
      <c r="AQ45" s="21">
        <f t="shared" si="10"/>
        <v>11</v>
      </c>
      <c r="AT45" s="21">
        <v>40</v>
      </c>
      <c r="AU45" s="21">
        <f>INDEX(节奏总表!$B$5:$B$104,芦花古楼!AT45)</f>
        <v>125</v>
      </c>
      <c r="AV45" s="16">
        <f t="shared" si="11"/>
        <v>170</v>
      </c>
      <c r="AW45" s="16">
        <f t="shared" si="12"/>
        <v>380</v>
      </c>
      <c r="AX45" s="16">
        <f t="shared" si="13"/>
        <v>28600</v>
      </c>
      <c r="AY45" s="16">
        <f t="shared" si="14"/>
        <v>56800</v>
      </c>
      <c r="BE45" s="25">
        <v>27</v>
      </c>
      <c r="BF45" s="25"/>
      <c r="BG45" s="23">
        <f t="shared" ref="BG45:BG58" si="25">BG44*1.1</f>
        <v>9.3776404724083551E-2</v>
      </c>
      <c r="BH45" s="16">
        <f t="shared" ref="BH45:BH58" si="26">INT($BF$14/$BF$9*$BG45*BF$6/5)*5</f>
        <v>0</v>
      </c>
      <c r="BI45" s="16">
        <f t="shared" ref="BI45:BI58" si="27">INT($BF$14/$BF$9*$BG45*BG$6/5)*5</f>
        <v>0</v>
      </c>
      <c r="BJ45" s="16">
        <f t="shared" ref="BJ45:BJ58" si="28">INT($BF$14/$BF$9*$BG45*BH$6/5)*5</f>
        <v>0</v>
      </c>
      <c r="BK45" s="16">
        <f t="shared" ref="BK45:BK58" si="29">INT($BF$14/$BF$9*$BG45*BI$6/5)*5</f>
        <v>0</v>
      </c>
      <c r="BL45" s="16">
        <f t="shared" ref="BL45:BL58" si="30">INT($BF$14/$BF$9*$BG45*BJ$6/5)*5</f>
        <v>0</v>
      </c>
      <c r="BM45" s="16">
        <f t="shared" ref="BM45:BM58" si="31">INT($BF$14/$BF$9*$BG45*BK$6/5)*5</f>
        <v>0</v>
      </c>
      <c r="BN45" s="16">
        <f t="shared" ref="BN45:BN58" si="32">INT($BF$14/$BF$9*$BG45*BL$6/5)*5</f>
        <v>0</v>
      </c>
      <c r="BP45" s="25">
        <v>27</v>
      </c>
      <c r="BQ45" s="25">
        <v>25</v>
      </c>
    </row>
    <row r="46" spans="1:69" ht="16.5" x14ac:dyDescent="0.2">
      <c r="A46" s="20">
        <v>42</v>
      </c>
      <c r="B46" s="20">
        <v>1000</v>
      </c>
      <c r="C46" s="25">
        <f t="shared" si="0"/>
        <v>45</v>
      </c>
      <c r="D46" s="25">
        <f t="shared" si="1"/>
        <v>60</v>
      </c>
      <c r="E46" s="25">
        <v>7800</v>
      </c>
      <c r="F46" s="21">
        <v>7800</v>
      </c>
      <c r="I46" s="20">
        <v>42</v>
      </c>
      <c r="J46" s="20">
        <v>3000</v>
      </c>
      <c r="K46" s="25">
        <f t="shared" si="2"/>
        <v>50</v>
      </c>
      <c r="L46" s="25">
        <f t="shared" si="3"/>
        <v>60</v>
      </c>
      <c r="M46" s="25">
        <v>7800</v>
      </c>
      <c r="N46" s="25">
        <v>7800</v>
      </c>
      <c r="Q46" s="20">
        <v>42</v>
      </c>
      <c r="R46" s="20">
        <v>3000</v>
      </c>
      <c r="S46" s="25">
        <f t="shared" si="4"/>
        <v>55</v>
      </c>
      <c r="T46" s="25">
        <f t="shared" si="5"/>
        <v>60</v>
      </c>
      <c r="U46" s="25">
        <v>7800</v>
      </c>
      <c r="V46" s="25">
        <v>7800</v>
      </c>
      <c r="Y46" s="20">
        <v>42</v>
      </c>
      <c r="Z46" s="20">
        <v>3000</v>
      </c>
      <c r="AA46" s="25">
        <f t="shared" si="6"/>
        <v>60</v>
      </c>
      <c r="AB46" s="25">
        <f t="shared" si="7"/>
        <v>60</v>
      </c>
      <c r="AC46" s="25">
        <v>7800</v>
      </c>
      <c r="AD46" s="25">
        <v>7800</v>
      </c>
      <c r="AG46" s="21">
        <v>41</v>
      </c>
      <c r="AH46" s="21">
        <v>8</v>
      </c>
      <c r="AJ46" s="21">
        <v>41</v>
      </c>
      <c r="AK46" s="21">
        <f t="shared" si="8"/>
        <v>9</v>
      </c>
      <c r="AM46" s="21">
        <v>41</v>
      </c>
      <c r="AN46" s="21">
        <f t="shared" si="9"/>
        <v>10</v>
      </c>
      <c r="AP46" s="21">
        <v>41</v>
      </c>
      <c r="AQ46" s="21">
        <f t="shared" si="10"/>
        <v>11</v>
      </c>
      <c r="AT46" s="21">
        <v>41</v>
      </c>
      <c r="AU46" s="21">
        <f>INDEX(节奏总表!$B$5:$B$104,芦花古楼!AT46)</f>
        <v>125.5</v>
      </c>
      <c r="AV46" s="16">
        <f t="shared" si="11"/>
        <v>180</v>
      </c>
      <c r="AW46" s="16">
        <f t="shared" si="12"/>
        <v>380</v>
      </c>
      <c r="AX46" s="16">
        <f t="shared" si="13"/>
        <v>28600</v>
      </c>
      <c r="AY46" s="16">
        <f t="shared" si="14"/>
        <v>57200</v>
      </c>
      <c r="BE46" s="25">
        <v>28</v>
      </c>
      <c r="BF46" s="25"/>
      <c r="BG46" s="23">
        <f t="shared" si="25"/>
        <v>0.10315404519649192</v>
      </c>
      <c r="BH46" s="16">
        <f t="shared" si="26"/>
        <v>0</v>
      </c>
      <c r="BI46" s="16">
        <f t="shared" si="27"/>
        <v>0</v>
      </c>
      <c r="BJ46" s="16">
        <f t="shared" si="28"/>
        <v>0</v>
      </c>
      <c r="BK46" s="16">
        <f t="shared" si="29"/>
        <v>0</v>
      </c>
      <c r="BL46" s="16">
        <f t="shared" si="30"/>
        <v>0</v>
      </c>
      <c r="BM46" s="16">
        <f t="shared" si="31"/>
        <v>0</v>
      </c>
      <c r="BN46" s="16">
        <f t="shared" si="32"/>
        <v>0</v>
      </c>
      <c r="BP46" s="25">
        <v>28</v>
      </c>
      <c r="BQ46" s="25">
        <v>25</v>
      </c>
    </row>
    <row r="47" spans="1:69" ht="16.5" x14ac:dyDescent="0.2">
      <c r="A47" s="20">
        <v>43</v>
      </c>
      <c r="B47" s="20">
        <v>1000</v>
      </c>
      <c r="C47" s="25">
        <f t="shared" si="0"/>
        <v>45</v>
      </c>
      <c r="D47" s="25">
        <f t="shared" si="1"/>
        <v>60</v>
      </c>
      <c r="E47" s="25">
        <v>7950</v>
      </c>
      <c r="F47" s="21">
        <v>7950</v>
      </c>
      <c r="I47" s="20">
        <v>43</v>
      </c>
      <c r="J47" s="20">
        <v>3000</v>
      </c>
      <c r="K47" s="25">
        <f t="shared" si="2"/>
        <v>50</v>
      </c>
      <c r="L47" s="25">
        <f t="shared" si="3"/>
        <v>60</v>
      </c>
      <c r="M47" s="25">
        <v>7950</v>
      </c>
      <c r="N47" s="25">
        <v>7950</v>
      </c>
      <c r="Q47" s="20">
        <v>43</v>
      </c>
      <c r="R47" s="20">
        <v>3000</v>
      </c>
      <c r="S47" s="25">
        <f t="shared" si="4"/>
        <v>55</v>
      </c>
      <c r="T47" s="25">
        <f t="shared" si="5"/>
        <v>60</v>
      </c>
      <c r="U47" s="25">
        <v>7950</v>
      </c>
      <c r="V47" s="25">
        <v>7950</v>
      </c>
      <c r="Y47" s="20">
        <v>43</v>
      </c>
      <c r="Z47" s="20">
        <v>3000</v>
      </c>
      <c r="AA47" s="25">
        <f t="shared" si="6"/>
        <v>60</v>
      </c>
      <c r="AB47" s="25">
        <f t="shared" si="7"/>
        <v>60</v>
      </c>
      <c r="AC47" s="25">
        <v>7950</v>
      </c>
      <c r="AD47" s="25">
        <v>7950</v>
      </c>
      <c r="AG47" s="21">
        <v>42</v>
      </c>
      <c r="AH47" s="21">
        <v>9</v>
      </c>
      <c r="AJ47" s="21">
        <v>42</v>
      </c>
      <c r="AK47" s="21">
        <f t="shared" si="8"/>
        <v>10</v>
      </c>
      <c r="AM47" s="21">
        <v>42</v>
      </c>
      <c r="AN47" s="21">
        <f t="shared" si="9"/>
        <v>11</v>
      </c>
      <c r="AP47" s="21">
        <v>42</v>
      </c>
      <c r="AQ47" s="21">
        <f t="shared" si="10"/>
        <v>12</v>
      </c>
      <c r="AT47" s="21">
        <v>42</v>
      </c>
      <c r="AU47" s="21">
        <f>INDEX(节奏总表!$B$5:$B$104,芦花古楼!AT47)</f>
        <v>126</v>
      </c>
      <c r="AV47" s="16">
        <f t="shared" si="11"/>
        <v>170</v>
      </c>
      <c r="AW47" s="16">
        <f t="shared" si="12"/>
        <v>380</v>
      </c>
      <c r="AX47" s="16">
        <f t="shared" si="13"/>
        <v>29000</v>
      </c>
      <c r="AY47" s="16">
        <f t="shared" si="14"/>
        <v>57600</v>
      </c>
      <c r="BE47" s="25">
        <v>29</v>
      </c>
      <c r="BF47" s="25"/>
      <c r="BG47" s="23">
        <f t="shared" si="25"/>
        <v>0.11346944971614112</v>
      </c>
      <c r="BH47" s="16">
        <f t="shared" si="26"/>
        <v>0</v>
      </c>
      <c r="BI47" s="16">
        <f t="shared" si="27"/>
        <v>0</v>
      </c>
      <c r="BJ47" s="16">
        <f t="shared" si="28"/>
        <v>0</v>
      </c>
      <c r="BK47" s="16">
        <f t="shared" si="29"/>
        <v>0</v>
      </c>
      <c r="BL47" s="16">
        <f t="shared" si="30"/>
        <v>0</v>
      </c>
      <c r="BM47" s="16">
        <f t="shared" si="31"/>
        <v>0</v>
      </c>
      <c r="BN47" s="16">
        <f t="shared" si="32"/>
        <v>0</v>
      </c>
      <c r="BP47" s="25">
        <v>29</v>
      </c>
      <c r="BQ47" s="25">
        <v>25</v>
      </c>
    </row>
    <row r="48" spans="1:69" ht="16.5" x14ac:dyDescent="0.2">
      <c r="A48" s="20">
        <v>44</v>
      </c>
      <c r="B48" s="20">
        <v>1000</v>
      </c>
      <c r="C48" s="25">
        <f t="shared" si="0"/>
        <v>45</v>
      </c>
      <c r="D48" s="25">
        <f t="shared" si="1"/>
        <v>60</v>
      </c>
      <c r="E48" s="25">
        <v>8100</v>
      </c>
      <c r="F48" s="21">
        <v>8100</v>
      </c>
      <c r="I48" s="20">
        <v>44</v>
      </c>
      <c r="J48" s="20">
        <v>3000</v>
      </c>
      <c r="K48" s="25">
        <f t="shared" si="2"/>
        <v>50</v>
      </c>
      <c r="L48" s="25">
        <f t="shared" si="3"/>
        <v>60</v>
      </c>
      <c r="M48" s="25">
        <v>8100</v>
      </c>
      <c r="N48" s="25">
        <v>8100</v>
      </c>
      <c r="Q48" s="20">
        <v>44</v>
      </c>
      <c r="R48" s="20">
        <v>3000</v>
      </c>
      <c r="S48" s="25">
        <f t="shared" si="4"/>
        <v>55</v>
      </c>
      <c r="T48" s="25">
        <f t="shared" si="5"/>
        <v>60</v>
      </c>
      <c r="U48" s="25">
        <v>8100</v>
      </c>
      <c r="V48" s="25">
        <v>8100</v>
      </c>
      <c r="Y48" s="20">
        <v>44</v>
      </c>
      <c r="Z48" s="20">
        <v>3000</v>
      </c>
      <c r="AA48" s="25">
        <f t="shared" si="6"/>
        <v>60</v>
      </c>
      <c r="AB48" s="25">
        <f t="shared" si="7"/>
        <v>60</v>
      </c>
      <c r="AC48" s="25">
        <v>8100</v>
      </c>
      <c r="AD48" s="25">
        <v>8100</v>
      </c>
      <c r="AG48" s="21">
        <v>43</v>
      </c>
      <c r="AH48" s="21">
        <v>9</v>
      </c>
      <c r="AJ48" s="21">
        <v>43</v>
      </c>
      <c r="AK48" s="21">
        <f t="shared" si="8"/>
        <v>10</v>
      </c>
      <c r="AM48" s="21">
        <v>43</v>
      </c>
      <c r="AN48" s="21">
        <f t="shared" si="9"/>
        <v>11</v>
      </c>
      <c r="AP48" s="21">
        <v>43</v>
      </c>
      <c r="AQ48" s="21">
        <f t="shared" si="10"/>
        <v>12</v>
      </c>
      <c r="AT48" s="21">
        <v>43</v>
      </c>
      <c r="AU48" s="21">
        <f>INDEX(节奏总表!$B$5:$B$104,芦花古楼!AT48)</f>
        <v>126.5</v>
      </c>
      <c r="AV48" s="16">
        <f t="shared" si="11"/>
        <v>180</v>
      </c>
      <c r="AW48" s="16">
        <f t="shared" si="12"/>
        <v>380</v>
      </c>
      <c r="AX48" s="16">
        <f t="shared" si="13"/>
        <v>29000</v>
      </c>
      <c r="AY48" s="16">
        <f t="shared" si="14"/>
        <v>58000</v>
      </c>
      <c r="BE48" s="25">
        <v>30</v>
      </c>
      <c r="BF48" s="25"/>
      <c r="BG48" s="23">
        <f t="shared" si="25"/>
        <v>0.12481639468775524</v>
      </c>
      <c r="BH48" s="16">
        <f t="shared" si="26"/>
        <v>0</v>
      </c>
      <c r="BI48" s="16">
        <f t="shared" si="27"/>
        <v>0</v>
      </c>
      <c r="BJ48" s="16">
        <f t="shared" si="28"/>
        <v>0</v>
      </c>
      <c r="BK48" s="16">
        <f t="shared" si="29"/>
        <v>0</v>
      </c>
      <c r="BL48" s="16">
        <f t="shared" si="30"/>
        <v>0</v>
      </c>
      <c r="BM48" s="16">
        <f t="shared" si="31"/>
        <v>0</v>
      </c>
      <c r="BN48" s="16">
        <f t="shared" si="32"/>
        <v>0</v>
      </c>
      <c r="BP48" s="25">
        <v>30</v>
      </c>
      <c r="BQ48" s="25">
        <v>25</v>
      </c>
    </row>
    <row r="49" spans="1:69" ht="16.5" x14ac:dyDescent="0.2">
      <c r="A49" s="20">
        <v>45</v>
      </c>
      <c r="B49" s="20">
        <v>1000</v>
      </c>
      <c r="C49" s="25">
        <f t="shared" si="0"/>
        <v>45</v>
      </c>
      <c r="D49" s="25">
        <f t="shared" si="1"/>
        <v>65</v>
      </c>
      <c r="E49" s="25">
        <v>8250</v>
      </c>
      <c r="F49" s="21">
        <v>8250</v>
      </c>
      <c r="I49" s="20">
        <v>45</v>
      </c>
      <c r="J49" s="20">
        <v>3000</v>
      </c>
      <c r="K49" s="25">
        <f t="shared" si="2"/>
        <v>50</v>
      </c>
      <c r="L49" s="25">
        <f t="shared" si="3"/>
        <v>65</v>
      </c>
      <c r="M49" s="25">
        <v>8250</v>
      </c>
      <c r="N49" s="25">
        <v>8250</v>
      </c>
      <c r="Q49" s="20">
        <v>45</v>
      </c>
      <c r="R49" s="20">
        <v>3000</v>
      </c>
      <c r="S49" s="25">
        <f t="shared" si="4"/>
        <v>55</v>
      </c>
      <c r="T49" s="25">
        <f t="shared" si="5"/>
        <v>65</v>
      </c>
      <c r="U49" s="25">
        <v>8250</v>
      </c>
      <c r="V49" s="25">
        <v>8250</v>
      </c>
      <c r="Y49" s="20">
        <v>45</v>
      </c>
      <c r="Z49" s="20">
        <v>3000</v>
      </c>
      <c r="AA49" s="25">
        <f t="shared" si="6"/>
        <v>60</v>
      </c>
      <c r="AB49" s="25">
        <f t="shared" si="7"/>
        <v>65</v>
      </c>
      <c r="AC49" s="25">
        <v>8250</v>
      </c>
      <c r="AD49" s="25">
        <v>8250</v>
      </c>
      <c r="AG49" s="21">
        <v>44</v>
      </c>
      <c r="AH49" s="21">
        <v>9</v>
      </c>
      <c r="AJ49" s="21">
        <v>44</v>
      </c>
      <c r="AK49" s="21">
        <f t="shared" si="8"/>
        <v>10</v>
      </c>
      <c r="AM49" s="21">
        <v>44</v>
      </c>
      <c r="AN49" s="21">
        <f t="shared" si="9"/>
        <v>11</v>
      </c>
      <c r="AP49" s="21">
        <v>44</v>
      </c>
      <c r="AQ49" s="21">
        <f t="shared" si="10"/>
        <v>12</v>
      </c>
      <c r="AT49" s="21">
        <v>44</v>
      </c>
      <c r="AU49" s="21">
        <f>INDEX(节奏总表!$B$5:$B$104,芦花古楼!AT49)</f>
        <v>127</v>
      </c>
      <c r="AV49" s="16">
        <f t="shared" si="11"/>
        <v>170</v>
      </c>
      <c r="AW49" s="16">
        <f t="shared" si="12"/>
        <v>380</v>
      </c>
      <c r="AX49" s="16">
        <f t="shared" si="13"/>
        <v>29400</v>
      </c>
      <c r="AY49" s="16">
        <f t="shared" si="14"/>
        <v>58400</v>
      </c>
      <c r="BE49" s="25">
        <v>31</v>
      </c>
      <c r="BF49" s="25"/>
      <c r="BG49" s="23">
        <f t="shared" si="25"/>
        <v>0.13729803415653077</v>
      </c>
      <c r="BH49" s="16">
        <f t="shared" si="26"/>
        <v>0</v>
      </c>
      <c r="BI49" s="16">
        <f t="shared" si="27"/>
        <v>0</v>
      </c>
      <c r="BJ49" s="16">
        <f t="shared" si="28"/>
        <v>0</v>
      </c>
      <c r="BK49" s="16">
        <f t="shared" si="29"/>
        <v>0</v>
      </c>
      <c r="BL49" s="16">
        <f t="shared" si="30"/>
        <v>0</v>
      </c>
      <c r="BM49" s="16">
        <f t="shared" si="31"/>
        <v>0</v>
      </c>
      <c r="BN49" s="16">
        <f t="shared" si="32"/>
        <v>0</v>
      </c>
      <c r="BP49" s="25">
        <v>31</v>
      </c>
      <c r="BQ49" s="25">
        <v>30</v>
      </c>
    </row>
    <row r="50" spans="1:69" ht="16.5" x14ac:dyDescent="0.2">
      <c r="A50" s="20">
        <v>46</v>
      </c>
      <c r="B50" s="20">
        <v>1000</v>
      </c>
      <c r="C50" s="25">
        <f t="shared" si="0"/>
        <v>50</v>
      </c>
      <c r="D50" s="25">
        <f t="shared" si="1"/>
        <v>65</v>
      </c>
      <c r="E50" s="25">
        <v>8400</v>
      </c>
      <c r="F50" s="21">
        <v>8400</v>
      </c>
      <c r="I50" s="20">
        <v>46</v>
      </c>
      <c r="J50" s="20">
        <v>3000</v>
      </c>
      <c r="K50" s="25">
        <f t="shared" si="2"/>
        <v>55</v>
      </c>
      <c r="L50" s="25">
        <f t="shared" si="3"/>
        <v>65</v>
      </c>
      <c r="M50" s="25">
        <v>8400</v>
      </c>
      <c r="N50" s="25">
        <v>8400</v>
      </c>
      <c r="Q50" s="20">
        <v>46</v>
      </c>
      <c r="R50" s="20">
        <v>3000</v>
      </c>
      <c r="S50" s="25">
        <f t="shared" si="4"/>
        <v>60</v>
      </c>
      <c r="T50" s="25">
        <f t="shared" si="5"/>
        <v>65</v>
      </c>
      <c r="U50" s="25">
        <v>8400</v>
      </c>
      <c r="V50" s="25">
        <v>8400</v>
      </c>
      <c r="Y50" s="20">
        <v>46</v>
      </c>
      <c r="Z50" s="20">
        <v>3000</v>
      </c>
      <c r="AA50" s="25">
        <f t="shared" si="6"/>
        <v>65</v>
      </c>
      <c r="AB50" s="25">
        <f t="shared" si="7"/>
        <v>65</v>
      </c>
      <c r="AC50" s="25">
        <v>8400</v>
      </c>
      <c r="AD50" s="25">
        <v>8400</v>
      </c>
      <c r="AG50" s="21">
        <v>45</v>
      </c>
      <c r="AH50" s="21">
        <v>11</v>
      </c>
      <c r="AJ50" s="21">
        <v>45</v>
      </c>
      <c r="AK50" s="21">
        <f t="shared" si="8"/>
        <v>12</v>
      </c>
      <c r="AM50" s="21">
        <v>45</v>
      </c>
      <c r="AN50" s="21">
        <f t="shared" si="9"/>
        <v>13</v>
      </c>
      <c r="AP50" s="21">
        <v>45</v>
      </c>
      <c r="AQ50" s="21">
        <f t="shared" si="10"/>
        <v>14</v>
      </c>
      <c r="AT50" s="21">
        <v>45</v>
      </c>
      <c r="AU50" s="21">
        <f>INDEX(节奏总表!$B$5:$B$104,芦花古楼!AT50)</f>
        <v>127.5</v>
      </c>
      <c r="AV50" s="16">
        <f t="shared" si="11"/>
        <v>180</v>
      </c>
      <c r="AW50" s="16">
        <f t="shared" si="12"/>
        <v>380</v>
      </c>
      <c r="AX50" s="16">
        <f t="shared" si="13"/>
        <v>29400</v>
      </c>
      <c r="AY50" s="16">
        <f t="shared" si="14"/>
        <v>58800</v>
      </c>
      <c r="BE50" s="25">
        <v>32</v>
      </c>
      <c r="BF50" s="25"/>
      <c r="BG50" s="23">
        <f t="shared" si="25"/>
        <v>0.15102783757218385</v>
      </c>
      <c r="BH50" s="16">
        <f t="shared" si="26"/>
        <v>0</v>
      </c>
      <c r="BI50" s="16">
        <f t="shared" si="27"/>
        <v>0</v>
      </c>
      <c r="BJ50" s="16">
        <f t="shared" si="28"/>
        <v>0</v>
      </c>
      <c r="BK50" s="16">
        <f t="shared" si="29"/>
        <v>0</v>
      </c>
      <c r="BL50" s="16">
        <f t="shared" si="30"/>
        <v>0</v>
      </c>
      <c r="BM50" s="16">
        <f t="shared" si="31"/>
        <v>0</v>
      </c>
      <c r="BN50" s="16">
        <f t="shared" si="32"/>
        <v>0</v>
      </c>
      <c r="BP50" s="25">
        <v>32</v>
      </c>
      <c r="BQ50" s="25">
        <v>30</v>
      </c>
    </row>
    <row r="51" spans="1:69" ht="16.5" x14ac:dyDescent="0.2">
      <c r="A51" s="20">
        <v>47</v>
      </c>
      <c r="B51" s="20">
        <v>1000</v>
      </c>
      <c r="C51" s="25">
        <f t="shared" si="0"/>
        <v>50</v>
      </c>
      <c r="D51" s="25">
        <f t="shared" si="1"/>
        <v>65</v>
      </c>
      <c r="E51" s="25">
        <v>8550</v>
      </c>
      <c r="F51" s="21">
        <v>8550</v>
      </c>
      <c r="I51" s="20">
        <v>47</v>
      </c>
      <c r="J51" s="20">
        <v>3000</v>
      </c>
      <c r="K51" s="25">
        <f t="shared" si="2"/>
        <v>55</v>
      </c>
      <c r="L51" s="25">
        <f t="shared" si="3"/>
        <v>65</v>
      </c>
      <c r="M51" s="25">
        <v>8550</v>
      </c>
      <c r="N51" s="25">
        <v>8550</v>
      </c>
      <c r="Q51" s="20">
        <v>47</v>
      </c>
      <c r="R51" s="20">
        <v>3000</v>
      </c>
      <c r="S51" s="25">
        <f t="shared" si="4"/>
        <v>60</v>
      </c>
      <c r="T51" s="25">
        <f t="shared" si="5"/>
        <v>65</v>
      </c>
      <c r="U51" s="25">
        <v>8550</v>
      </c>
      <c r="V51" s="25">
        <v>8550</v>
      </c>
      <c r="Y51" s="20">
        <v>47</v>
      </c>
      <c r="Z51" s="20">
        <v>3000</v>
      </c>
      <c r="AA51" s="25">
        <f t="shared" si="6"/>
        <v>65</v>
      </c>
      <c r="AB51" s="25">
        <f t="shared" si="7"/>
        <v>65</v>
      </c>
      <c r="AC51" s="25">
        <v>8550</v>
      </c>
      <c r="AD51" s="25">
        <v>8550</v>
      </c>
      <c r="AG51" s="21">
        <v>46</v>
      </c>
      <c r="AH51" s="21">
        <v>11</v>
      </c>
      <c r="AJ51" s="21">
        <v>46</v>
      </c>
      <c r="AK51" s="21">
        <f t="shared" si="8"/>
        <v>12</v>
      </c>
      <c r="AM51" s="21">
        <v>46</v>
      </c>
      <c r="AN51" s="21">
        <f t="shared" si="9"/>
        <v>13</v>
      </c>
      <c r="AP51" s="21">
        <v>46</v>
      </c>
      <c r="AQ51" s="21">
        <f t="shared" si="10"/>
        <v>14</v>
      </c>
      <c r="AT51" s="21">
        <v>46</v>
      </c>
      <c r="AU51" s="21">
        <f>INDEX(节奏总表!$B$5:$B$104,芦花古楼!AT51)</f>
        <v>128</v>
      </c>
      <c r="AV51" s="16">
        <f t="shared" si="11"/>
        <v>170</v>
      </c>
      <c r="AW51" s="16">
        <f t="shared" si="12"/>
        <v>385</v>
      </c>
      <c r="AX51" s="16">
        <f t="shared" si="13"/>
        <v>29800</v>
      </c>
      <c r="AY51" s="16">
        <f t="shared" si="14"/>
        <v>59200</v>
      </c>
      <c r="BE51" s="25">
        <v>33</v>
      </c>
      <c r="BF51" s="25"/>
      <c r="BG51" s="23">
        <f t="shared" si="25"/>
        <v>0.16613062132940226</v>
      </c>
      <c r="BH51" s="16">
        <f t="shared" si="26"/>
        <v>0</v>
      </c>
      <c r="BI51" s="16">
        <f t="shared" si="27"/>
        <v>0</v>
      </c>
      <c r="BJ51" s="16">
        <f t="shared" si="28"/>
        <v>0</v>
      </c>
      <c r="BK51" s="16">
        <f t="shared" si="29"/>
        <v>0</v>
      </c>
      <c r="BL51" s="16">
        <f t="shared" si="30"/>
        <v>0</v>
      </c>
      <c r="BM51" s="16">
        <f t="shared" si="31"/>
        <v>0</v>
      </c>
      <c r="BN51" s="16">
        <f t="shared" si="32"/>
        <v>0</v>
      </c>
      <c r="BP51" s="25">
        <v>33</v>
      </c>
      <c r="BQ51" s="25">
        <v>30</v>
      </c>
    </row>
    <row r="52" spans="1:69" ht="16.5" x14ac:dyDescent="0.2">
      <c r="A52" s="20">
        <v>48</v>
      </c>
      <c r="B52" s="20">
        <v>1000</v>
      </c>
      <c r="C52" s="25">
        <f t="shared" si="0"/>
        <v>50</v>
      </c>
      <c r="D52" s="25">
        <f t="shared" si="1"/>
        <v>65</v>
      </c>
      <c r="E52" s="25">
        <v>8700</v>
      </c>
      <c r="F52" s="21">
        <v>8700</v>
      </c>
      <c r="I52" s="20">
        <v>48</v>
      </c>
      <c r="J52" s="20">
        <v>3000</v>
      </c>
      <c r="K52" s="25">
        <f t="shared" si="2"/>
        <v>55</v>
      </c>
      <c r="L52" s="25">
        <f t="shared" si="3"/>
        <v>65</v>
      </c>
      <c r="M52" s="25">
        <v>8700</v>
      </c>
      <c r="N52" s="25">
        <v>8700</v>
      </c>
      <c r="Q52" s="20">
        <v>48</v>
      </c>
      <c r="R52" s="20">
        <v>3000</v>
      </c>
      <c r="S52" s="25">
        <f t="shared" si="4"/>
        <v>60</v>
      </c>
      <c r="T52" s="25">
        <f t="shared" si="5"/>
        <v>65</v>
      </c>
      <c r="U52" s="25">
        <v>8700</v>
      </c>
      <c r="V52" s="25">
        <v>8700</v>
      </c>
      <c r="Y52" s="20">
        <v>48</v>
      </c>
      <c r="Z52" s="20">
        <v>3000</v>
      </c>
      <c r="AA52" s="25">
        <f t="shared" si="6"/>
        <v>65</v>
      </c>
      <c r="AB52" s="25">
        <f t="shared" si="7"/>
        <v>65</v>
      </c>
      <c r="AC52" s="25">
        <v>8700</v>
      </c>
      <c r="AD52" s="25">
        <v>8700</v>
      </c>
      <c r="AG52" s="21">
        <v>47</v>
      </c>
      <c r="AH52" s="21">
        <v>12</v>
      </c>
      <c r="AJ52" s="21">
        <v>47</v>
      </c>
      <c r="AK52" s="21">
        <f t="shared" si="8"/>
        <v>13</v>
      </c>
      <c r="AM52" s="21">
        <v>47</v>
      </c>
      <c r="AN52" s="21">
        <f t="shared" si="9"/>
        <v>14</v>
      </c>
      <c r="AP52" s="21">
        <v>47</v>
      </c>
      <c r="AQ52" s="21">
        <f t="shared" si="10"/>
        <v>15</v>
      </c>
      <c r="AT52" s="21">
        <v>47</v>
      </c>
      <c r="AU52" s="21">
        <f>INDEX(节奏总表!$B$5:$B$104,芦花古楼!AT52)</f>
        <v>128.5</v>
      </c>
      <c r="AV52" s="16">
        <f t="shared" si="11"/>
        <v>180</v>
      </c>
      <c r="AW52" s="16">
        <f t="shared" si="12"/>
        <v>390</v>
      </c>
      <c r="AX52" s="16">
        <f t="shared" si="13"/>
        <v>29800</v>
      </c>
      <c r="AY52" s="16">
        <f t="shared" si="14"/>
        <v>59600</v>
      </c>
      <c r="BE52" s="25">
        <v>34</v>
      </c>
      <c r="BF52" s="25"/>
      <c r="BG52" s="23">
        <f t="shared" si="25"/>
        <v>0.18274368346234252</v>
      </c>
      <c r="BH52" s="16">
        <f t="shared" si="26"/>
        <v>0</v>
      </c>
      <c r="BI52" s="16">
        <f t="shared" si="27"/>
        <v>0</v>
      </c>
      <c r="BJ52" s="16">
        <f t="shared" si="28"/>
        <v>0</v>
      </c>
      <c r="BK52" s="16">
        <f t="shared" si="29"/>
        <v>0</v>
      </c>
      <c r="BL52" s="16">
        <f t="shared" si="30"/>
        <v>0</v>
      </c>
      <c r="BM52" s="16">
        <f t="shared" si="31"/>
        <v>0</v>
      </c>
      <c r="BN52" s="16">
        <f t="shared" si="32"/>
        <v>0</v>
      </c>
      <c r="BP52" s="25">
        <v>34</v>
      </c>
      <c r="BQ52" s="25">
        <v>30</v>
      </c>
    </row>
    <row r="53" spans="1:69" ht="16.5" x14ac:dyDescent="0.2">
      <c r="A53" s="20">
        <v>49</v>
      </c>
      <c r="B53" s="20">
        <v>1000</v>
      </c>
      <c r="C53" s="25">
        <f t="shared" si="0"/>
        <v>50</v>
      </c>
      <c r="D53" s="25">
        <f t="shared" si="1"/>
        <v>65</v>
      </c>
      <c r="E53" s="25">
        <v>8850</v>
      </c>
      <c r="F53" s="21">
        <v>8850</v>
      </c>
      <c r="I53" s="20">
        <v>49</v>
      </c>
      <c r="J53" s="20">
        <v>3000</v>
      </c>
      <c r="K53" s="25">
        <f t="shared" si="2"/>
        <v>55</v>
      </c>
      <c r="L53" s="25">
        <f t="shared" si="3"/>
        <v>65</v>
      </c>
      <c r="M53" s="25">
        <v>8850</v>
      </c>
      <c r="N53" s="25">
        <v>8850</v>
      </c>
      <c r="Q53" s="20">
        <v>49</v>
      </c>
      <c r="R53" s="20">
        <v>3000</v>
      </c>
      <c r="S53" s="25">
        <f t="shared" si="4"/>
        <v>60</v>
      </c>
      <c r="T53" s="25">
        <f t="shared" si="5"/>
        <v>65</v>
      </c>
      <c r="U53" s="25">
        <v>8850</v>
      </c>
      <c r="V53" s="25">
        <v>8850</v>
      </c>
      <c r="Y53" s="20">
        <v>49</v>
      </c>
      <c r="Z53" s="20">
        <v>3000</v>
      </c>
      <c r="AA53" s="25">
        <f t="shared" si="6"/>
        <v>65</v>
      </c>
      <c r="AB53" s="25">
        <f t="shared" si="7"/>
        <v>65</v>
      </c>
      <c r="AC53" s="25">
        <v>8850</v>
      </c>
      <c r="AD53" s="25">
        <v>8850</v>
      </c>
      <c r="AG53" s="21">
        <v>48</v>
      </c>
      <c r="AH53" s="21">
        <v>12</v>
      </c>
      <c r="AJ53" s="21">
        <v>48</v>
      </c>
      <c r="AK53" s="21">
        <f t="shared" si="8"/>
        <v>13</v>
      </c>
      <c r="AM53" s="21">
        <v>48</v>
      </c>
      <c r="AN53" s="21">
        <f t="shared" si="9"/>
        <v>14</v>
      </c>
      <c r="AP53" s="21">
        <v>48</v>
      </c>
      <c r="AQ53" s="21">
        <f t="shared" si="10"/>
        <v>15</v>
      </c>
      <c r="AT53" s="21">
        <v>48</v>
      </c>
      <c r="AU53" s="21">
        <f>INDEX(节奏总表!$B$5:$B$104,芦花古楼!AT53)</f>
        <v>129</v>
      </c>
      <c r="AV53" s="16">
        <f t="shared" si="11"/>
        <v>175</v>
      </c>
      <c r="AW53" s="16">
        <f t="shared" si="12"/>
        <v>395</v>
      </c>
      <c r="AX53" s="16">
        <f t="shared" si="13"/>
        <v>30150</v>
      </c>
      <c r="AY53" s="16">
        <f t="shared" si="14"/>
        <v>59950</v>
      </c>
      <c r="BE53" s="25">
        <v>35</v>
      </c>
      <c r="BF53" s="25"/>
      <c r="BG53" s="23">
        <f t="shared" si="25"/>
        <v>0.20101805180857679</v>
      </c>
      <c r="BH53" s="16">
        <f t="shared" si="26"/>
        <v>0</v>
      </c>
      <c r="BI53" s="16">
        <f t="shared" si="27"/>
        <v>0</v>
      </c>
      <c r="BJ53" s="16">
        <f t="shared" si="28"/>
        <v>0</v>
      </c>
      <c r="BK53" s="16">
        <f t="shared" si="29"/>
        <v>0</v>
      </c>
      <c r="BL53" s="16">
        <f t="shared" si="30"/>
        <v>0</v>
      </c>
      <c r="BM53" s="16">
        <f t="shared" si="31"/>
        <v>0</v>
      </c>
      <c r="BN53" s="16">
        <f t="shared" si="32"/>
        <v>0</v>
      </c>
      <c r="BP53" s="25">
        <v>35</v>
      </c>
      <c r="BQ53" s="25">
        <v>30</v>
      </c>
    </row>
    <row r="54" spans="1:69" ht="16.5" x14ac:dyDescent="0.2">
      <c r="A54" s="20">
        <v>50</v>
      </c>
      <c r="B54" s="20">
        <v>1000</v>
      </c>
      <c r="C54" s="25">
        <f t="shared" si="0"/>
        <v>50</v>
      </c>
      <c r="D54" s="25">
        <f t="shared" si="1"/>
        <v>70</v>
      </c>
      <c r="E54" s="25">
        <v>9000</v>
      </c>
      <c r="F54" s="21">
        <v>9000</v>
      </c>
      <c r="I54" s="20">
        <v>50</v>
      </c>
      <c r="J54" s="20">
        <v>3000</v>
      </c>
      <c r="K54" s="25">
        <f t="shared" si="2"/>
        <v>55</v>
      </c>
      <c r="L54" s="25">
        <f t="shared" si="3"/>
        <v>70</v>
      </c>
      <c r="M54" s="25">
        <v>9000</v>
      </c>
      <c r="N54" s="25">
        <v>9000</v>
      </c>
      <c r="Q54" s="20">
        <v>50</v>
      </c>
      <c r="R54" s="20">
        <v>3000</v>
      </c>
      <c r="S54" s="25">
        <f t="shared" si="4"/>
        <v>60</v>
      </c>
      <c r="T54" s="25">
        <f t="shared" si="5"/>
        <v>70</v>
      </c>
      <c r="U54" s="25">
        <v>9000</v>
      </c>
      <c r="V54" s="25">
        <v>9000</v>
      </c>
      <c r="Y54" s="20">
        <v>50</v>
      </c>
      <c r="Z54" s="20">
        <v>3000</v>
      </c>
      <c r="AA54" s="25">
        <f t="shared" si="6"/>
        <v>65</v>
      </c>
      <c r="AB54" s="25">
        <f t="shared" si="7"/>
        <v>70</v>
      </c>
      <c r="AC54" s="25">
        <v>9000</v>
      </c>
      <c r="AD54" s="25">
        <v>9000</v>
      </c>
      <c r="AG54" s="21">
        <v>49</v>
      </c>
      <c r="AH54" s="21">
        <v>13</v>
      </c>
      <c r="AJ54" s="21">
        <v>49</v>
      </c>
      <c r="AK54" s="21">
        <f t="shared" si="8"/>
        <v>14</v>
      </c>
      <c r="AM54" s="21">
        <v>49</v>
      </c>
      <c r="AN54" s="21">
        <f t="shared" si="9"/>
        <v>15</v>
      </c>
      <c r="AP54" s="21">
        <v>49</v>
      </c>
      <c r="AQ54" s="21">
        <f t="shared" si="10"/>
        <v>16</v>
      </c>
      <c r="AT54" s="21">
        <v>49</v>
      </c>
      <c r="AU54" s="21">
        <f>INDEX(节奏总表!$B$5:$B$104,芦花古楼!AT54)</f>
        <v>129.5</v>
      </c>
      <c r="AV54" s="16">
        <f t="shared" si="11"/>
        <v>185</v>
      </c>
      <c r="AW54" s="16">
        <f t="shared" si="12"/>
        <v>400</v>
      </c>
      <c r="AX54" s="16">
        <f t="shared" si="13"/>
        <v>30150</v>
      </c>
      <c r="AY54" s="16">
        <f t="shared" si="14"/>
        <v>60300</v>
      </c>
      <c r="BE54" s="25">
        <v>36</v>
      </c>
      <c r="BF54" s="25"/>
      <c r="BG54" s="23">
        <f t="shared" si="25"/>
        <v>0.22111985698943448</v>
      </c>
      <c r="BH54" s="16">
        <f t="shared" si="26"/>
        <v>0</v>
      </c>
      <c r="BI54" s="16">
        <f t="shared" si="27"/>
        <v>0</v>
      </c>
      <c r="BJ54" s="16">
        <f t="shared" si="28"/>
        <v>0</v>
      </c>
      <c r="BK54" s="16">
        <f t="shared" si="29"/>
        <v>0</v>
      </c>
      <c r="BL54" s="16">
        <f t="shared" si="30"/>
        <v>0</v>
      </c>
      <c r="BM54" s="16">
        <f t="shared" si="31"/>
        <v>0</v>
      </c>
      <c r="BN54" s="16">
        <f t="shared" si="32"/>
        <v>0</v>
      </c>
      <c r="BP54" s="25">
        <v>36</v>
      </c>
      <c r="BQ54" s="25">
        <v>40</v>
      </c>
    </row>
    <row r="55" spans="1:69" ht="16.5" x14ac:dyDescent="0.2">
      <c r="A55" s="20">
        <v>51</v>
      </c>
      <c r="B55" s="20">
        <v>1000</v>
      </c>
      <c r="C55" s="25">
        <f t="shared" si="0"/>
        <v>55</v>
      </c>
      <c r="D55" s="25">
        <f t="shared" si="1"/>
        <v>70</v>
      </c>
      <c r="E55" s="25">
        <v>9200</v>
      </c>
      <c r="F55" s="21">
        <v>9200</v>
      </c>
      <c r="I55" s="20">
        <v>51</v>
      </c>
      <c r="J55" s="20">
        <v>3000</v>
      </c>
      <c r="K55" s="25">
        <f t="shared" si="2"/>
        <v>60</v>
      </c>
      <c r="L55" s="25">
        <f t="shared" si="3"/>
        <v>70</v>
      </c>
      <c r="M55" s="25">
        <v>9200</v>
      </c>
      <c r="N55" s="25">
        <v>9200</v>
      </c>
      <c r="Q55" s="20">
        <v>51</v>
      </c>
      <c r="R55" s="20">
        <v>3000</v>
      </c>
      <c r="S55" s="25">
        <f t="shared" si="4"/>
        <v>65</v>
      </c>
      <c r="T55" s="25">
        <f t="shared" si="5"/>
        <v>70</v>
      </c>
      <c r="U55" s="25">
        <v>9200</v>
      </c>
      <c r="V55" s="25">
        <v>9200</v>
      </c>
      <c r="Y55" s="20">
        <v>51</v>
      </c>
      <c r="Z55" s="20">
        <v>3000</v>
      </c>
      <c r="AA55" s="25">
        <f t="shared" si="6"/>
        <v>70</v>
      </c>
      <c r="AB55" s="25">
        <f t="shared" si="7"/>
        <v>70</v>
      </c>
      <c r="AC55" s="25">
        <v>9200</v>
      </c>
      <c r="AD55" s="25">
        <v>9200</v>
      </c>
      <c r="AG55" s="21">
        <v>50</v>
      </c>
      <c r="AH55" s="21">
        <v>13</v>
      </c>
      <c r="AJ55" s="21">
        <v>50</v>
      </c>
      <c r="AK55" s="21">
        <f t="shared" si="8"/>
        <v>14</v>
      </c>
      <c r="AM55" s="21">
        <v>50</v>
      </c>
      <c r="AN55" s="21">
        <f t="shared" si="9"/>
        <v>15</v>
      </c>
      <c r="AP55" s="21">
        <v>50</v>
      </c>
      <c r="AQ55" s="21">
        <f t="shared" si="10"/>
        <v>16</v>
      </c>
      <c r="AT55" s="21">
        <v>50</v>
      </c>
      <c r="AU55" s="21">
        <f>INDEX(节奏总表!$B$5:$B$104,芦花古楼!AT55)</f>
        <v>130</v>
      </c>
      <c r="AV55" s="16">
        <f t="shared" si="11"/>
        <v>180</v>
      </c>
      <c r="AW55" s="16">
        <f t="shared" si="12"/>
        <v>400</v>
      </c>
      <c r="AX55" s="16">
        <f t="shared" si="13"/>
        <v>30450</v>
      </c>
      <c r="AY55" s="16">
        <f t="shared" si="14"/>
        <v>60600</v>
      </c>
      <c r="BE55" s="25">
        <v>37</v>
      </c>
      <c r="BF55" s="25"/>
      <c r="BG55" s="23">
        <f t="shared" si="25"/>
        <v>0.24323184268837794</v>
      </c>
      <c r="BH55" s="16">
        <f t="shared" si="26"/>
        <v>0</v>
      </c>
      <c r="BI55" s="16">
        <f t="shared" si="27"/>
        <v>0</v>
      </c>
      <c r="BJ55" s="16">
        <f t="shared" si="28"/>
        <v>0</v>
      </c>
      <c r="BK55" s="16">
        <f t="shared" si="29"/>
        <v>0</v>
      </c>
      <c r="BL55" s="16">
        <f t="shared" si="30"/>
        <v>0</v>
      </c>
      <c r="BM55" s="16">
        <f t="shared" si="31"/>
        <v>0</v>
      </c>
      <c r="BN55" s="16">
        <f t="shared" si="32"/>
        <v>0</v>
      </c>
      <c r="BP55" s="25">
        <v>37</v>
      </c>
      <c r="BQ55" s="25">
        <v>40</v>
      </c>
    </row>
    <row r="56" spans="1:69" ht="16.5" x14ac:dyDescent="0.2">
      <c r="A56" s="20">
        <v>52</v>
      </c>
      <c r="B56" s="20">
        <v>1000</v>
      </c>
      <c r="C56" s="25">
        <f t="shared" si="0"/>
        <v>55</v>
      </c>
      <c r="D56" s="25">
        <f t="shared" si="1"/>
        <v>70</v>
      </c>
      <c r="E56" s="25">
        <v>9400</v>
      </c>
      <c r="F56" s="21">
        <v>9400</v>
      </c>
      <c r="I56" s="20">
        <v>52</v>
      </c>
      <c r="J56" s="20">
        <v>3000</v>
      </c>
      <c r="K56" s="25">
        <f t="shared" si="2"/>
        <v>60</v>
      </c>
      <c r="L56" s="25">
        <f t="shared" si="3"/>
        <v>70</v>
      </c>
      <c r="M56" s="25">
        <v>9400</v>
      </c>
      <c r="N56" s="25">
        <v>9400</v>
      </c>
      <c r="Q56" s="20">
        <v>52</v>
      </c>
      <c r="R56" s="20">
        <v>3000</v>
      </c>
      <c r="S56" s="25">
        <f t="shared" si="4"/>
        <v>65</v>
      </c>
      <c r="T56" s="25">
        <f t="shared" si="5"/>
        <v>70</v>
      </c>
      <c r="U56" s="25">
        <v>9400</v>
      </c>
      <c r="V56" s="25">
        <v>9400</v>
      </c>
      <c r="Y56" s="20">
        <v>52</v>
      </c>
      <c r="Z56" s="20">
        <v>3000</v>
      </c>
      <c r="AA56" s="25">
        <f t="shared" si="6"/>
        <v>70</v>
      </c>
      <c r="AB56" s="25">
        <f t="shared" si="7"/>
        <v>70</v>
      </c>
      <c r="AC56" s="25">
        <v>9400</v>
      </c>
      <c r="AD56" s="25">
        <v>9400</v>
      </c>
      <c r="AG56" s="21">
        <v>51</v>
      </c>
      <c r="AH56" s="21">
        <v>14</v>
      </c>
      <c r="AJ56" s="21">
        <v>51</v>
      </c>
      <c r="AK56" s="21">
        <f t="shared" si="8"/>
        <v>15</v>
      </c>
      <c r="AM56" s="21">
        <v>51</v>
      </c>
      <c r="AN56" s="21">
        <f t="shared" si="9"/>
        <v>16</v>
      </c>
      <c r="AP56" s="21">
        <v>51</v>
      </c>
      <c r="AQ56" s="21">
        <f t="shared" si="10"/>
        <v>17</v>
      </c>
      <c r="AT56" s="21">
        <v>51</v>
      </c>
      <c r="AU56" s="21">
        <f>INDEX(节奏总表!$B$5:$B$104,芦花古楼!AT56)</f>
        <v>130.5</v>
      </c>
      <c r="AV56" s="16">
        <f t="shared" si="11"/>
        <v>190</v>
      </c>
      <c r="AW56" s="16">
        <f t="shared" si="12"/>
        <v>400</v>
      </c>
      <c r="AX56" s="16">
        <f t="shared" si="13"/>
        <v>30450</v>
      </c>
      <c r="AY56" s="16">
        <f t="shared" si="14"/>
        <v>60900</v>
      </c>
      <c r="BE56" s="25">
        <v>38</v>
      </c>
      <c r="BF56" s="25"/>
      <c r="BG56" s="23">
        <f t="shared" si="25"/>
        <v>0.26755502695721578</v>
      </c>
      <c r="BH56" s="16">
        <f t="shared" si="26"/>
        <v>0</v>
      </c>
      <c r="BI56" s="16">
        <f t="shared" si="27"/>
        <v>0</v>
      </c>
      <c r="BJ56" s="16">
        <f t="shared" si="28"/>
        <v>0</v>
      </c>
      <c r="BK56" s="16">
        <f t="shared" si="29"/>
        <v>0</v>
      </c>
      <c r="BL56" s="16">
        <f t="shared" si="30"/>
        <v>0</v>
      </c>
      <c r="BM56" s="16">
        <f t="shared" si="31"/>
        <v>0</v>
      </c>
      <c r="BN56" s="16">
        <f t="shared" si="32"/>
        <v>0</v>
      </c>
      <c r="BP56" s="25">
        <v>38</v>
      </c>
      <c r="BQ56" s="25">
        <v>40</v>
      </c>
    </row>
    <row r="57" spans="1:69" ht="16.5" x14ac:dyDescent="0.2">
      <c r="A57" s="20">
        <v>53</v>
      </c>
      <c r="B57" s="20">
        <v>1000</v>
      </c>
      <c r="C57" s="25">
        <f t="shared" si="0"/>
        <v>55</v>
      </c>
      <c r="D57" s="25">
        <f t="shared" si="1"/>
        <v>70</v>
      </c>
      <c r="E57" s="25">
        <v>9600</v>
      </c>
      <c r="F57" s="21">
        <v>9600</v>
      </c>
      <c r="I57" s="20">
        <v>53</v>
      </c>
      <c r="J57" s="20">
        <v>3000</v>
      </c>
      <c r="K57" s="25">
        <f t="shared" si="2"/>
        <v>60</v>
      </c>
      <c r="L57" s="25">
        <f t="shared" si="3"/>
        <v>70</v>
      </c>
      <c r="M57" s="25">
        <v>9600</v>
      </c>
      <c r="N57" s="25">
        <v>9600</v>
      </c>
      <c r="Q57" s="20">
        <v>53</v>
      </c>
      <c r="R57" s="20">
        <v>3000</v>
      </c>
      <c r="S57" s="25">
        <f t="shared" si="4"/>
        <v>65</v>
      </c>
      <c r="T57" s="25">
        <f t="shared" si="5"/>
        <v>70</v>
      </c>
      <c r="U57" s="25">
        <v>9600</v>
      </c>
      <c r="V57" s="25">
        <v>9600</v>
      </c>
      <c r="Y57" s="20">
        <v>53</v>
      </c>
      <c r="Z57" s="20">
        <v>3000</v>
      </c>
      <c r="AA57" s="25">
        <f t="shared" si="6"/>
        <v>70</v>
      </c>
      <c r="AB57" s="25">
        <f t="shared" si="7"/>
        <v>70</v>
      </c>
      <c r="AC57" s="25">
        <v>9600</v>
      </c>
      <c r="AD57" s="25">
        <v>9600</v>
      </c>
      <c r="AG57" s="21">
        <v>52</v>
      </c>
      <c r="AH57" s="21">
        <v>14</v>
      </c>
      <c r="AJ57" s="21">
        <v>52</v>
      </c>
      <c r="AK57" s="21">
        <f t="shared" si="8"/>
        <v>15</v>
      </c>
      <c r="AM57" s="21">
        <v>52</v>
      </c>
      <c r="AN57" s="21">
        <f t="shared" si="9"/>
        <v>16</v>
      </c>
      <c r="AP57" s="21">
        <v>52</v>
      </c>
      <c r="AQ57" s="21">
        <f t="shared" si="10"/>
        <v>17</v>
      </c>
      <c r="AT57" s="21">
        <v>52</v>
      </c>
      <c r="AU57" s="21">
        <f>INDEX(节奏总表!$B$5:$B$104,芦花古楼!AT57)</f>
        <v>131</v>
      </c>
      <c r="AV57" s="16">
        <f t="shared" si="11"/>
        <v>180</v>
      </c>
      <c r="AW57" s="16">
        <f t="shared" si="12"/>
        <v>400</v>
      </c>
      <c r="AX57" s="16">
        <f t="shared" si="13"/>
        <v>30750</v>
      </c>
      <c r="AY57" s="16">
        <f t="shared" si="14"/>
        <v>61200</v>
      </c>
      <c r="BE57" s="25">
        <v>39</v>
      </c>
      <c r="BF57" s="25"/>
      <c r="BG57" s="23">
        <f t="shared" si="25"/>
        <v>0.29431052965293736</v>
      </c>
      <c r="BH57" s="16">
        <f t="shared" si="26"/>
        <v>0</v>
      </c>
      <c r="BI57" s="16">
        <f t="shared" si="27"/>
        <v>0</v>
      </c>
      <c r="BJ57" s="16">
        <f t="shared" si="28"/>
        <v>0</v>
      </c>
      <c r="BK57" s="16">
        <f t="shared" si="29"/>
        <v>0</v>
      </c>
      <c r="BL57" s="16">
        <f t="shared" si="30"/>
        <v>0</v>
      </c>
      <c r="BM57" s="16">
        <f t="shared" si="31"/>
        <v>0</v>
      </c>
      <c r="BN57" s="16">
        <f t="shared" si="32"/>
        <v>0</v>
      </c>
      <c r="BP57" s="25">
        <v>39</v>
      </c>
      <c r="BQ57" s="25">
        <v>40</v>
      </c>
    </row>
    <row r="58" spans="1:69" ht="16.5" x14ac:dyDescent="0.2">
      <c r="A58" s="20">
        <v>54</v>
      </c>
      <c r="B58" s="20">
        <v>1000</v>
      </c>
      <c r="C58" s="25">
        <f t="shared" si="0"/>
        <v>55</v>
      </c>
      <c r="D58" s="25">
        <f t="shared" si="1"/>
        <v>70</v>
      </c>
      <c r="E58" s="25">
        <v>9800</v>
      </c>
      <c r="F58" s="21">
        <v>9800</v>
      </c>
      <c r="I58" s="20">
        <v>54</v>
      </c>
      <c r="J58" s="20">
        <v>3000</v>
      </c>
      <c r="K58" s="25">
        <f t="shared" si="2"/>
        <v>60</v>
      </c>
      <c r="L58" s="25">
        <f t="shared" si="3"/>
        <v>70</v>
      </c>
      <c r="M58" s="25">
        <v>9800</v>
      </c>
      <c r="N58" s="25">
        <v>9800</v>
      </c>
      <c r="Q58" s="20">
        <v>54</v>
      </c>
      <c r="R58" s="20">
        <v>3000</v>
      </c>
      <c r="S58" s="25">
        <f t="shared" si="4"/>
        <v>65</v>
      </c>
      <c r="T58" s="25">
        <f t="shared" si="5"/>
        <v>70</v>
      </c>
      <c r="U58" s="25">
        <v>9800</v>
      </c>
      <c r="V58" s="25">
        <v>9800</v>
      </c>
      <c r="Y58" s="20">
        <v>54</v>
      </c>
      <c r="Z58" s="20">
        <v>3000</v>
      </c>
      <c r="AA58" s="25">
        <f t="shared" si="6"/>
        <v>70</v>
      </c>
      <c r="AB58" s="25">
        <f t="shared" si="7"/>
        <v>70</v>
      </c>
      <c r="AC58" s="25">
        <v>9800</v>
      </c>
      <c r="AD58" s="25">
        <v>9800</v>
      </c>
      <c r="AG58" s="21">
        <v>53</v>
      </c>
      <c r="AH58" s="21">
        <v>15</v>
      </c>
      <c r="AJ58" s="21">
        <v>53</v>
      </c>
      <c r="AK58" s="21">
        <f t="shared" si="8"/>
        <v>16</v>
      </c>
      <c r="AM58" s="21">
        <v>53</v>
      </c>
      <c r="AN58" s="21">
        <f t="shared" si="9"/>
        <v>17</v>
      </c>
      <c r="AP58" s="21">
        <v>53</v>
      </c>
      <c r="AQ58" s="21">
        <f t="shared" si="10"/>
        <v>18</v>
      </c>
      <c r="AT58" s="21">
        <v>53</v>
      </c>
      <c r="AU58" s="21">
        <f>INDEX(节奏总表!$B$5:$B$104,芦花古楼!AT58)</f>
        <v>131.5</v>
      </c>
      <c r="AV58" s="16">
        <f t="shared" si="11"/>
        <v>190</v>
      </c>
      <c r="AW58" s="16">
        <f t="shared" si="12"/>
        <v>400</v>
      </c>
      <c r="AX58" s="16">
        <f t="shared" si="13"/>
        <v>30750</v>
      </c>
      <c r="AY58" s="16">
        <f t="shared" si="14"/>
        <v>61500</v>
      </c>
      <c r="BE58" s="25">
        <v>40</v>
      </c>
      <c r="BF58" s="25"/>
      <c r="BG58" s="23">
        <f t="shared" si="25"/>
        <v>0.32374158261823111</v>
      </c>
      <c r="BH58" s="16">
        <f t="shared" si="26"/>
        <v>0</v>
      </c>
      <c r="BI58" s="16">
        <f t="shared" si="27"/>
        <v>0</v>
      </c>
      <c r="BJ58" s="16">
        <f t="shared" si="28"/>
        <v>0</v>
      </c>
      <c r="BK58" s="16">
        <f t="shared" si="29"/>
        <v>0</v>
      </c>
      <c r="BL58" s="16">
        <f t="shared" si="30"/>
        <v>0</v>
      </c>
      <c r="BM58" s="16">
        <f t="shared" si="31"/>
        <v>0</v>
      </c>
      <c r="BN58" s="16">
        <f t="shared" si="32"/>
        <v>0</v>
      </c>
      <c r="BP58" s="25">
        <v>40</v>
      </c>
      <c r="BQ58" s="25">
        <v>40</v>
      </c>
    </row>
    <row r="59" spans="1:69" ht="16.5" x14ac:dyDescent="0.2">
      <c r="A59" s="20">
        <v>55</v>
      </c>
      <c r="B59" s="20">
        <v>1000</v>
      </c>
      <c r="C59" s="25">
        <f t="shared" si="0"/>
        <v>55</v>
      </c>
      <c r="D59" s="25">
        <f t="shared" si="1"/>
        <v>75</v>
      </c>
      <c r="E59" s="25">
        <v>10000</v>
      </c>
      <c r="F59" s="21">
        <v>10000</v>
      </c>
      <c r="I59" s="20">
        <v>55</v>
      </c>
      <c r="J59" s="20">
        <v>3000</v>
      </c>
      <c r="K59" s="25">
        <f t="shared" si="2"/>
        <v>60</v>
      </c>
      <c r="L59" s="25">
        <f t="shared" si="3"/>
        <v>75</v>
      </c>
      <c r="M59" s="25">
        <v>10000</v>
      </c>
      <c r="N59" s="25">
        <v>10000</v>
      </c>
      <c r="Q59" s="20">
        <v>55</v>
      </c>
      <c r="R59" s="20">
        <v>3000</v>
      </c>
      <c r="S59" s="25">
        <f t="shared" si="4"/>
        <v>65</v>
      </c>
      <c r="T59" s="25">
        <f t="shared" si="5"/>
        <v>75</v>
      </c>
      <c r="U59" s="25">
        <v>10000</v>
      </c>
      <c r="V59" s="25">
        <v>10000</v>
      </c>
      <c r="Y59" s="20">
        <v>55</v>
      </c>
      <c r="Z59" s="20">
        <v>3000</v>
      </c>
      <c r="AA59" s="25">
        <f t="shared" si="6"/>
        <v>70</v>
      </c>
      <c r="AB59" s="25">
        <f t="shared" si="7"/>
        <v>75</v>
      </c>
      <c r="AC59" s="25">
        <v>10000</v>
      </c>
      <c r="AD59" s="25">
        <v>10000</v>
      </c>
      <c r="AG59" s="21">
        <v>54</v>
      </c>
      <c r="AH59" s="21">
        <v>15</v>
      </c>
      <c r="AJ59" s="21">
        <v>54</v>
      </c>
      <c r="AK59" s="21">
        <f t="shared" si="8"/>
        <v>16</v>
      </c>
      <c r="AM59" s="21">
        <v>54</v>
      </c>
      <c r="AN59" s="21">
        <f t="shared" si="9"/>
        <v>17</v>
      </c>
      <c r="AP59" s="21">
        <v>54</v>
      </c>
      <c r="AQ59" s="21">
        <f t="shared" si="10"/>
        <v>18</v>
      </c>
      <c r="AT59" s="21">
        <v>54</v>
      </c>
      <c r="AU59" s="21">
        <f>INDEX(节奏总表!$B$5:$B$104,芦花古楼!AT59)</f>
        <v>132</v>
      </c>
      <c r="AV59" s="16">
        <f t="shared" si="11"/>
        <v>180</v>
      </c>
      <c r="AW59" s="16">
        <f t="shared" si="12"/>
        <v>400</v>
      </c>
      <c r="AX59" s="16">
        <f t="shared" si="13"/>
        <v>31050</v>
      </c>
      <c r="AY59" s="16">
        <f t="shared" si="14"/>
        <v>61800</v>
      </c>
    </row>
    <row r="60" spans="1:69" ht="16.5" x14ac:dyDescent="0.2">
      <c r="A60" s="20">
        <v>56</v>
      </c>
      <c r="B60" s="20">
        <v>1000</v>
      </c>
      <c r="C60" s="25">
        <f t="shared" si="0"/>
        <v>60</v>
      </c>
      <c r="D60" s="25">
        <f t="shared" si="1"/>
        <v>75</v>
      </c>
      <c r="E60" s="25">
        <v>10200</v>
      </c>
      <c r="F60" s="21">
        <v>10200</v>
      </c>
      <c r="I60" s="20">
        <v>56</v>
      </c>
      <c r="J60" s="20">
        <v>3000</v>
      </c>
      <c r="K60" s="25">
        <f t="shared" si="2"/>
        <v>65</v>
      </c>
      <c r="L60" s="25">
        <f t="shared" si="3"/>
        <v>75</v>
      </c>
      <c r="M60" s="25">
        <v>10200</v>
      </c>
      <c r="N60" s="25">
        <v>10200</v>
      </c>
      <c r="Q60" s="20">
        <v>56</v>
      </c>
      <c r="R60" s="20">
        <v>3000</v>
      </c>
      <c r="S60" s="25">
        <f t="shared" si="4"/>
        <v>70</v>
      </c>
      <c r="T60" s="25">
        <f t="shared" si="5"/>
        <v>75</v>
      </c>
      <c r="U60" s="25">
        <v>10200</v>
      </c>
      <c r="V60" s="25">
        <v>10200</v>
      </c>
      <c r="Y60" s="20">
        <v>56</v>
      </c>
      <c r="Z60" s="20">
        <v>3000</v>
      </c>
      <c r="AA60" s="25">
        <f t="shared" si="6"/>
        <v>75</v>
      </c>
      <c r="AB60" s="25">
        <f t="shared" si="7"/>
        <v>75</v>
      </c>
      <c r="AC60" s="25">
        <v>10200</v>
      </c>
      <c r="AD60" s="25">
        <v>10200</v>
      </c>
      <c r="AG60" s="21">
        <v>55</v>
      </c>
      <c r="AH60" s="21">
        <v>16</v>
      </c>
      <c r="AJ60" s="21">
        <v>55</v>
      </c>
      <c r="AK60" s="21">
        <f t="shared" si="8"/>
        <v>17</v>
      </c>
      <c r="AM60" s="21">
        <v>55</v>
      </c>
      <c r="AN60" s="21">
        <f t="shared" si="9"/>
        <v>18</v>
      </c>
      <c r="AP60" s="21">
        <v>55</v>
      </c>
      <c r="AQ60" s="21">
        <f t="shared" si="10"/>
        <v>19</v>
      </c>
      <c r="AT60" s="21">
        <v>55</v>
      </c>
      <c r="AU60" s="21">
        <f>INDEX(节奏总表!$B$5:$B$104,芦花古楼!AT60)</f>
        <v>132.5</v>
      </c>
      <c r="AV60" s="16">
        <f t="shared" si="11"/>
        <v>190</v>
      </c>
      <c r="AW60" s="16">
        <f t="shared" si="12"/>
        <v>400</v>
      </c>
      <c r="AX60" s="16">
        <f t="shared" si="13"/>
        <v>31050</v>
      </c>
      <c r="AY60" s="16">
        <f t="shared" si="14"/>
        <v>62100</v>
      </c>
    </row>
    <row r="61" spans="1:69" ht="16.5" x14ac:dyDescent="0.2">
      <c r="A61" s="20">
        <v>57</v>
      </c>
      <c r="B61" s="20">
        <v>1000</v>
      </c>
      <c r="C61" s="25">
        <f t="shared" si="0"/>
        <v>60</v>
      </c>
      <c r="D61" s="25">
        <f t="shared" si="1"/>
        <v>75</v>
      </c>
      <c r="E61" s="25">
        <v>10400</v>
      </c>
      <c r="F61" s="21">
        <v>10400</v>
      </c>
      <c r="I61" s="20">
        <v>57</v>
      </c>
      <c r="J61" s="20">
        <v>3000</v>
      </c>
      <c r="K61" s="25">
        <f t="shared" si="2"/>
        <v>65</v>
      </c>
      <c r="L61" s="25">
        <f t="shared" si="3"/>
        <v>75</v>
      </c>
      <c r="M61" s="25">
        <v>10400</v>
      </c>
      <c r="N61" s="25">
        <v>10400</v>
      </c>
      <c r="Q61" s="20">
        <v>57</v>
      </c>
      <c r="R61" s="20">
        <v>3000</v>
      </c>
      <c r="S61" s="25">
        <f t="shared" si="4"/>
        <v>70</v>
      </c>
      <c r="T61" s="25">
        <f t="shared" si="5"/>
        <v>75</v>
      </c>
      <c r="U61" s="25">
        <v>10400</v>
      </c>
      <c r="V61" s="25">
        <v>10400</v>
      </c>
      <c r="Y61" s="20">
        <v>57</v>
      </c>
      <c r="Z61" s="20">
        <v>3000</v>
      </c>
      <c r="AA61" s="25">
        <f t="shared" si="6"/>
        <v>75</v>
      </c>
      <c r="AB61" s="25">
        <f t="shared" si="7"/>
        <v>75</v>
      </c>
      <c r="AC61" s="25">
        <v>10400</v>
      </c>
      <c r="AD61" s="25">
        <v>10400</v>
      </c>
      <c r="AG61" s="21">
        <v>56</v>
      </c>
      <c r="AH61" s="21">
        <v>16</v>
      </c>
      <c r="AJ61" s="21">
        <v>56</v>
      </c>
      <c r="AK61" s="21">
        <f t="shared" si="8"/>
        <v>17</v>
      </c>
      <c r="AM61" s="21">
        <v>56</v>
      </c>
      <c r="AN61" s="21">
        <f t="shared" si="9"/>
        <v>18</v>
      </c>
      <c r="AP61" s="21">
        <v>56</v>
      </c>
      <c r="AQ61" s="21">
        <f t="shared" si="10"/>
        <v>19</v>
      </c>
      <c r="AT61" s="21">
        <v>56</v>
      </c>
      <c r="AU61" s="21">
        <f>INDEX(节奏总表!$B$5:$B$104,芦花古楼!AT61)</f>
        <v>133</v>
      </c>
      <c r="AV61" s="16">
        <f t="shared" si="11"/>
        <v>180</v>
      </c>
      <c r="AW61" s="16">
        <f t="shared" si="12"/>
        <v>405</v>
      </c>
      <c r="AX61" s="16">
        <f t="shared" si="13"/>
        <v>31350</v>
      </c>
      <c r="AY61" s="16">
        <f t="shared" si="14"/>
        <v>62400</v>
      </c>
    </row>
    <row r="62" spans="1:69" ht="16.5" x14ac:dyDescent="0.2">
      <c r="A62" s="20">
        <v>58</v>
      </c>
      <c r="B62" s="20">
        <v>1000</v>
      </c>
      <c r="C62" s="25">
        <f t="shared" si="0"/>
        <v>60</v>
      </c>
      <c r="D62" s="25">
        <f t="shared" si="1"/>
        <v>75</v>
      </c>
      <c r="E62" s="25">
        <v>10600</v>
      </c>
      <c r="F62" s="21">
        <v>10600</v>
      </c>
      <c r="I62" s="20">
        <v>58</v>
      </c>
      <c r="J62" s="20">
        <v>3000</v>
      </c>
      <c r="K62" s="25">
        <f t="shared" si="2"/>
        <v>65</v>
      </c>
      <c r="L62" s="25">
        <f t="shared" si="3"/>
        <v>75</v>
      </c>
      <c r="M62" s="25">
        <v>10600</v>
      </c>
      <c r="N62" s="25">
        <v>10600</v>
      </c>
      <c r="Q62" s="20">
        <v>58</v>
      </c>
      <c r="R62" s="20">
        <v>3000</v>
      </c>
      <c r="S62" s="25">
        <f t="shared" si="4"/>
        <v>70</v>
      </c>
      <c r="T62" s="25">
        <f t="shared" si="5"/>
        <v>75</v>
      </c>
      <c r="U62" s="25">
        <v>10600</v>
      </c>
      <c r="V62" s="25">
        <v>10600</v>
      </c>
      <c r="Y62" s="20">
        <v>58</v>
      </c>
      <c r="Z62" s="20">
        <v>3000</v>
      </c>
      <c r="AA62" s="25">
        <f t="shared" si="6"/>
        <v>75</v>
      </c>
      <c r="AB62" s="25">
        <f t="shared" si="7"/>
        <v>75</v>
      </c>
      <c r="AC62" s="25">
        <v>10600</v>
      </c>
      <c r="AD62" s="25">
        <v>10600</v>
      </c>
      <c r="AG62" s="21">
        <v>57</v>
      </c>
      <c r="AH62" s="21">
        <v>17</v>
      </c>
      <c r="AJ62" s="21">
        <v>57</v>
      </c>
      <c r="AK62" s="21">
        <f t="shared" si="8"/>
        <v>18</v>
      </c>
      <c r="AM62" s="21">
        <v>57</v>
      </c>
      <c r="AN62" s="21">
        <f t="shared" si="9"/>
        <v>19</v>
      </c>
      <c r="AP62" s="21">
        <v>57</v>
      </c>
      <c r="AQ62" s="21">
        <f t="shared" si="10"/>
        <v>20</v>
      </c>
      <c r="AT62" s="21">
        <v>57</v>
      </c>
      <c r="AU62" s="21">
        <f>INDEX(节奏总表!$B$5:$B$104,芦花古楼!AT62)</f>
        <v>133.5</v>
      </c>
      <c r="AV62" s="16">
        <f t="shared" si="11"/>
        <v>190</v>
      </c>
      <c r="AW62" s="16">
        <f t="shared" si="12"/>
        <v>410</v>
      </c>
      <c r="AX62" s="16">
        <f t="shared" si="13"/>
        <v>31350</v>
      </c>
      <c r="AY62" s="16">
        <f t="shared" si="14"/>
        <v>62700</v>
      </c>
    </row>
    <row r="63" spans="1:69" ht="16.5" x14ac:dyDescent="0.2">
      <c r="A63" s="20">
        <v>59</v>
      </c>
      <c r="B63" s="20">
        <v>1000</v>
      </c>
      <c r="C63" s="25">
        <f t="shared" si="0"/>
        <v>60</v>
      </c>
      <c r="D63" s="25">
        <f t="shared" si="1"/>
        <v>75</v>
      </c>
      <c r="E63" s="25">
        <v>10800</v>
      </c>
      <c r="F63" s="21">
        <v>10800</v>
      </c>
      <c r="I63" s="20">
        <v>59</v>
      </c>
      <c r="J63" s="20">
        <v>3000</v>
      </c>
      <c r="K63" s="25">
        <f t="shared" si="2"/>
        <v>65</v>
      </c>
      <c r="L63" s="25">
        <f t="shared" si="3"/>
        <v>75</v>
      </c>
      <c r="M63" s="25">
        <v>10800</v>
      </c>
      <c r="N63" s="25">
        <v>10800</v>
      </c>
      <c r="Q63" s="20">
        <v>59</v>
      </c>
      <c r="R63" s="20">
        <v>3000</v>
      </c>
      <c r="S63" s="25">
        <f t="shared" si="4"/>
        <v>70</v>
      </c>
      <c r="T63" s="25">
        <f t="shared" si="5"/>
        <v>75</v>
      </c>
      <c r="U63" s="25">
        <v>10800</v>
      </c>
      <c r="V63" s="25">
        <v>10800</v>
      </c>
      <c r="Y63" s="20">
        <v>59</v>
      </c>
      <c r="Z63" s="20">
        <v>3000</v>
      </c>
      <c r="AA63" s="25">
        <f t="shared" si="6"/>
        <v>75</v>
      </c>
      <c r="AB63" s="25">
        <f t="shared" si="7"/>
        <v>75</v>
      </c>
      <c r="AC63" s="25">
        <v>10800</v>
      </c>
      <c r="AD63" s="25">
        <v>10800</v>
      </c>
      <c r="AG63" s="21">
        <v>58</v>
      </c>
      <c r="AH63" s="21">
        <v>17</v>
      </c>
      <c r="AJ63" s="21">
        <v>58</v>
      </c>
      <c r="AK63" s="21">
        <f t="shared" si="8"/>
        <v>18</v>
      </c>
      <c r="AM63" s="21">
        <v>58</v>
      </c>
      <c r="AN63" s="21">
        <f t="shared" si="9"/>
        <v>19</v>
      </c>
      <c r="AP63" s="21">
        <v>58</v>
      </c>
      <c r="AQ63" s="21">
        <f t="shared" si="10"/>
        <v>20</v>
      </c>
      <c r="AT63" s="21">
        <v>58</v>
      </c>
      <c r="AU63" s="21">
        <f>INDEX(节奏总表!$B$5:$B$104,芦花古楼!AT63)</f>
        <v>134</v>
      </c>
      <c r="AV63" s="16">
        <f t="shared" si="11"/>
        <v>185</v>
      </c>
      <c r="AW63" s="16">
        <f t="shared" si="12"/>
        <v>415</v>
      </c>
      <c r="AX63" s="16">
        <f t="shared" si="13"/>
        <v>31650</v>
      </c>
      <c r="AY63" s="16">
        <f t="shared" si="14"/>
        <v>63000</v>
      </c>
    </row>
    <row r="64" spans="1:69" ht="16.5" x14ac:dyDescent="0.2">
      <c r="A64" s="20">
        <v>60</v>
      </c>
      <c r="B64" s="20">
        <v>1000</v>
      </c>
      <c r="C64" s="25">
        <f t="shared" si="0"/>
        <v>60</v>
      </c>
      <c r="D64" s="25">
        <f t="shared" si="1"/>
        <v>80</v>
      </c>
      <c r="E64" s="25">
        <v>11000</v>
      </c>
      <c r="F64" s="21">
        <v>11000</v>
      </c>
      <c r="I64" s="20">
        <v>60</v>
      </c>
      <c r="J64" s="20">
        <v>3000</v>
      </c>
      <c r="K64" s="25">
        <f t="shared" si="2"/>
        <v>65</v>
      </c>
      <c r="L64" s="25">
        <f t="shared" si="3"/>
        <v>80</v>
      </c>
      <c r="M64" s="25">
        <v>11000</v>
      </c>
      <c r="N64" s="25">
        <v>11000</v>
      </c>
      <c r="Q64" s="20">
        <v>60</v>
      </c>
      <c r="R64" s="20">
        <v>3000</v>
      </c>
      <c r="S64" s="25">
        <f t="shared" si="4"/>
        <v>70</v>
      </c>
      <c r="T64" s="25">
        <f t="shared" si="5"/>
        <v>80</v>
      </c>
      <c r="U64" s="25">
        <v>11000</v>
      </c>
      <c r="V64" s="25">
        <v>11000</v>
      </c>
      <c r="Y64" s="20">
        <v>60</v>
      </c>
      <c r="Z64" s="20">
        <v>3000</v>
      </c>
      <c r="AA64" s="25">
        <f t="shared" si="6"/>
        <v>75</v>
      </c>
      <c r="AB64" s="25">
        <f t="shared" si="7"/>
        <v>80</v>
      </c>
      <c r="AC64" s="25">
        <v>11000</v>
      </c>
      <c r="AD64" s="25">
        <v>11000</v>
      </c>
      <c r="AG64" s="21">
        <v>59</v>
      </c>
      <c r="AH64" s="21">
        <v>18</v>
      </c>
      <c r="AJ64" s="21">
        <v>59</v>
      </c>
      <c r="AK64" s="21">
        <f t="shared" si="8"/>
        <v>19</v>
      </c>
      <c r="AM64" s="21">
        <v>59</v>
      </c>
      <c r="AN64" s="21">
        <f t="shared" si="9"/>
        <v>20</v>
      </c>
      <c r="AP64" s="21">
        <v>59</v>
      </c>
      <c r="AQ64" s="21">
        <f t="shared" si="10"/>
        <v>21</v>
      </c>
      <c r="AT64" s="21">
        <v>59</v>
      </c>
      <c r="AU64" s="21">
        <f>INDEX(节奏总表!$B$5:$B$104,芦花古楼!AT64)</f>
        <v>134.5</v>
      </c>
      <c r="AV64" s="16">
        <f t="shared" si="11"/>
        <v>195</v>
      </c>
      <c r="AW64" s="16">
        <f t="shared" si="12"/>
        <v>420</v>
      </c>
      <c r="AX64" s="16">
        <f t="shared" si="13"/>
        <v>31650</v>
      </c>
      <c r="AY64" s="16">
        <f t="shared" si="14"/>
        <v>63300</v>
      </c>
    </row>
    <row r="65" spans="1:51" ht="16.5" x14ac:dyDescent="0.2">
      <c r="A65" s="20">
        <v>61</v>
      </c>
      <c r="B65" s="20">
        <v>1000</v>
      </c>
      <c r="C65" s="25">
        <f t="shared" si="0"/>
        <v>65</v>
      </c>
      <c r="D65" s="25">
        <f t="shared" si="1"/>
        <v>80</v>
      </c>
      <c r="E65" s="25">
        <v>11200</v>
      </c>
      <c r="F65" s="21">
        <v>11200</v>
      </c>
      <c r="I65" s="20">
        <v>61</v>
      </c>
      <c r="J65" s="20">
        <v>3000</v>
      </c>
      <c r="K65" s="25">
        <f t="shared" si="2"/>
        <v>70</v>
      </c>
      <c r="L65" s="25">
        <f t="shared" si="3"/>
        <v>80</v>
      </c>
      <c r="M65" s="25">
        <v>11200</v>
      </c>
      <c r="N65" s="25">
        <v>11200</v>
      </c>
      <c r="Q65" s="20">
        <v>61</v>
      </c>
      <c r="R65" s="20">
        <v>3000</v>
      </c>
      <c r="S65" s="25">
        <f t="shared" si="4"/>
        <v>75</v>
      </c>
      <c r="T65" s="25">
        <f t="shared" si="5"/>
        <v>80</v>
      </c>
      <c r="U65" s="25">
        <v>11200</v>
      </c>
      <c r="V65" s="25">
        <v>11200</v>
      </c>
      <c r="Y65" s="20">
        <v>61</v>
      </c>
      <c r="Z65" s="20">
        <v>3000</v>
      </c>
      <c r="AA65" s="25">
        <f t="shared" si="6"/>
        <v>80</v>
      </c>
      <c r="AB65" s="25">
        <f t="shared" si="7"/>
        <v>80</v>
      </c>
      <c r="AC65" s="25">
        <v>11200</v>
      </c>
      <c r="AD65" s="25">
        <v>11200</v>
      </c>
      <c r="AG65" s="21">
        <v>60</v>
      </c>
      <c r="AH65" s="21">
        <v>18</v>
      </c>
      <c r="AJ65" s="21">
        <v>60</v>
      </c>
      <c r="AK65" s="21">
        <f t="shared" si="8"/>
        <v>19</v>
      </c>
      <c r="AM65" s="21">
        <v>60</v>
      </c>
      <c r="AN65" s="21">
        <f t="shared" si="9"/>
        <v>20</v>
      </c>
      <c r="AP65" s="21">
        <v>60</v>
      </c>
      <c r="AQ65" s="21">
        <f t="shared" si="10"/>
        <v>21</v>
      </c>
      <c r="AT65" s="21">
        <v>60</v>
      </c>
      <c r="AU65" s="21">
        <f>INDEX(节奏总表!$B$5:$B$104,芦花古楼!AT65)</f>
        <v>135</v>
      </c>
      <c r="AV65" s="16">
        <f t="shared" si="11"/>
        <v>190</v>
      </c>
      <c r="AW65" s="16">
        <f t="shared" si="12"/>
        <v>420</v>
      </c>
      <c r="AX65" s="16">
        <f t="shared" si="13"/>
        <v>31950</v>
      </c>
      <c r="AY65" s="16">
        <f t="shared" si="14"/>
        <v>63600</v>
      </c>
    </row>
    <row r="66" spans="1:51" ht="16.5" x14ac:dyDescent="0.2">
      <c r="A66" s="20">
        <v>62</v>
      </c>
      <c r="B66" s="20">
        <v>1000</v>
      </c>
      <c r="C66" s="25">
        <f t="shared" si="0"/>
        <v>65</v>
      </c>
      <c r="D66" s="25">
        <f t="shared" si="1"/>
        <v>80</v>
      </c>
      <c r="E66" s="25">
        <v>11400</v>
      </c>
      <c r="F66" s="21">
        <v>11400</v>
      </c>
      <c r="I66" s="20">
        <v>62</v>
      </c>
      <c r="J66" s="20">
        <v>3000</v>
      </c>
      <c r="K66" s="25">
        <f t="shared" si="2"/>
        <v>70</v>
      </c>
      <c r="L66" s="25">
        <f t="shared" si="3"/>
        <v>80</v>
      </c>
      <c r="M66" s="25">
        <v>11400</v>
      </c>
      <c r="N66" s="25">
        <v>11400</v>
      </c>
      <c r="Q66" s="20">
        <v>62</v>
      </c>
      <c r="R66" s="20">
        <v>3000</v>
      </c>
      <c r="S66" s="25">
        <f t="shared" si="4"/>
        <v>75</v>
      </c>
      <c r="T66" s="25">
        <f t="shared" si="5"/>
        <v>80</v>
      </c>
      <c r="U66" s="25">
        <v>11400</v>
      </c>
      <c r="V66" s="25">
        <v>11400</v>
      </c>
      <c r="Y66" s="20">
        <v>62</v>
      </c>
      <c r="Z66" s="20">
        <v>3000</v>
      </c>
      <c r="AA66" s="25">
        <f t="shared" si="6"/>
        <v>80</v>
      </c>
      <c r="AB66" s="25">
        <f t="shared" si="7"/>
        <v>80</v>
      </c>
      <c r="AC66" s="25">
        <v>11400</v>
      </c>
      <c r="AD66" s="25">
        <v>11400</v>
      </c>
      <c r="AG66" s="21">
        <v>61</v>
      </c>
      <c r="AH66" s="21">
        <v>19</v>
      </c>
      <c r="AJ66" s="21">
        <v>61</v>
      </c>
      <c r="AK66" s="21">
        <f t="shared" si="8"/>
        <v>20</v>
      </c>
      <c r="AM66" s="21">
        <v>61</v>
      </c>
      <c r="AN66" s="21">
        <f t="shared" si="9"/>
        <v>21</v>
      </c>
      <c r="AP66" s="21">
        <v>61</v>
      </c>
      <c r="AQ66" s="21">
        <f t="shared" si="10"/>
        <v>22</v>
      </c>
      <c r="AT66" s="21">
        <v>61</v>
      </c>
      <c r="AU66" s="21">
        <f>INDEX(节奏总表!$B$5:$B$104,芦花古楼!AT66)</f>
        <v>135.25</v>
      </c>
      <c r="AV66" s="16">
        <f t="shared" si="11"/>
        <v>200</v>
      </c>
      <c r="AW66" s="16">
        <f t="shared" si="12"/>
        <v>420</v>
      </c>
      <c r="AX66" s="16">
        <f t="shared" si="13"/>
        <v>31950</v>
      </c>
      <c r="AY66" s="16">
        <f t="shared" si="14"/>
        <v>63900</v>
      </c>
    </row>
    <row r="67" spans="1:51" ht="16.5" x14ac:dyDescent="0.2">
      <c r="A67" s="20">
        <v>63</v>
      </c>
      <c r="B67" s="20">
        <v>1000</v>
      </c>
      <c r="C67" s="25">
        <f t="shared" si="0"/>
        <v>65</v>
      </c>
      <c r="D67" s="25">
        <f t="shared" si="1"/>
        <v>80</v>
      </c>
      <c r="E67" s="25">
        <v>11600</v>
      </c>
      <c r="F67" s="21">
        <v>11600</v>
      </c>
      <c r="I67" s="20">
        <v>63</v>
      </c>
      <c r="J67" s="20">
        <v>3000</v>
      </c>
      <c r="K67" s="25">
        <f t="shared" si="2"/>
        <v>70</v>
      </c>
      <c r="L67" s="25">
        <f t="shared" si="3"/>
        <v>80</v>
      </c>
      <c r="M67" s="25">
        <v>11600</v>
      </c>
      <c r="N67" s="25">
        <v>11600</v>
      </c>
      <c r="Q67" s="20">
        <v>63</v>
      </c>
      <c r="R67" s="20">
        <v>3000</v>
      </c>
      <c r="S67" s="25">
        <f t="shared" si="4"/>
        <v>75</v>
      </c>
      <c r="T67" s="25">
        <f t="shared" si="5"/>
        <v>80</v>
      </c>
      <c r="U67" s="25">
        <v>11600</v>
      </c>
      <c r="V67" s="25">
        <v>11600</v>
      </c>
      <c r="Y67" s="20">
        <v>63</v>
      </c>
      <c r="Z67" s="20">
        <v>3000</v>
      </c>
      <c r="AA67" s="25">
        <f t="shared" si="6"/>
        <v>80</v>
      </c>
      <c r="AB67" s="25">
        <f t="shared" si="7"/>
        <v>80</v>
      </c>
      <c r="AC67" s="25">
        <v>11600</v>
      </c>
      <c r="AD67" s="25">
        <v>11600</v>
      </c>
      <c r="AG67" s="21">
        <v>62</v>
      </c>
      <c r="AH67" s="21">
        <v>20</v>
      </c>
      <c r="AJ67" s="21">
        <v>62</v>
      </c>
      <c r="AK67" s="21">
        <f t="shared" si="8"/>
        <v>21</v>
      </c>
      <c r="AM67" s="21">
        <v>62</v>
      </c>
      <c r="AN67" s="21">
        <f t="shared" si="9"/>
        <v>22</v>
      </c>
      <c r="AP67" s="21">
        <v>62</v>
      </c>
      <c r="AQ67" s="21">
        <f t="shared" si="10"/>
        <v>23</v>
      </c>
      <c r="AT67" s="21">
        <v>62</v>
      </c>
      <c r="AU67" s="21">
        <f>INDEX(节奏总表!$B$5:$B$104,芦花古楼!AT67)</f>
        <v>135.5</v>
      </c>
      <c r="AV67" s="16">
        <f t="shared" si="11"/>
        <v>100</v>
      </c>
      <c r="AW67" s="16">
        <f t="shared" si="12"/>
        <v>420</v>
      </c>
      <c r="AX67" s="16">
        <f t="shared" si="13"/>
        <v>16050</v>
      </c>
      <c r="AY67" s="16">
        <f t="shared" si="14"/>
        <v>64050</v>
      </c>
    </row>
    <row r="68" spans="1:51" ht="16.5" x14ac:dyDescent="0.2">
      <c r="A68" s="20">
        <v>64</v>
      </c>
      <c r="B68" s="20">
        <v>1000</v>
      </c>
      <c r="C68" s="25">
        <f t="shared" si="0"/>
        <v>65</v>
      </c>
      <c r="D68" s="25">
        <f t="shared" si="1"/>
        <v>80</v>
      </c>
      <c r="E68" s="25">
        <v>11800</v>
      </c>
      <c r="F68" s="21">
        <v>11800</v>
      </c>
      <c r="I68" s="20">
        <v>64</v>
      </c>
      <c r="J68" s="20">
        <v>3000</v>
      </c>
      <c r="K68" s="25">
        <f t="shared" si="2"/>
        <v>70</v>
      </c>
      <c r="L68" s="25">
        <f t="shared" si="3"/>
        <v>80</v>
      </c>
      <c r="M68" s="25">
        <v>11800</v>
      </c>
      <c r="N68" s="25">
        <v>11800</v>
      </c>
      <c r="Q68" s="20">
        <v>64</v>
      </c>
      <c r="R68" s="20">
        <v>3000</v>
      </c>
      <c r="S68" s="25">
        <f t="shared" si="4"/>
        <v>75</v>
      </c>
      <c r="T68" s="25">
        <f t="shared" si="5"/>
        <v>80</v>
      </c>
      <c r="U68" s="25">
        <v>11800</v>
      </c>
      <c r="V68" s="25">
        <v>11800</v>
      </c>
      <c r="Y68" s="20">
        <v>64</v>
      </c>
      <c r="Z68" s="20">
        <v>3000</v>
      </c>
      <c r="AA68" s="25">
        <f t="shared" si="6"/>
        <v>80</v>
      </c>
      <c r="AB68" s="25">
        <f t="shared" si="7"/>
        <v>80</v>
      </c>
      <c r="AC68" s="25">
        <v>11800</v>
      </c>
      <c r="AD68" s="25">
        <v>11800</v>
      </c>
      <c r="AG68" s="21">
        <v>63</v>
      </c>
      <c r="AH68" s="21">
        <v>21</v>
      </c>
      <c r="AJ68" s="21">
        <v>63</v>
      </c>
      <c r="AK68" s="21">
        <f t="shared" si="8"/>
        <v>22</v>
      </c>
      <c r="AM68" s="21">
        <v>63</v>
      </c>
      <c r="AN68" s="21">
        <f t="shared" si="9"/>
        <v>23</v>
      </c>
      <c r="AP68" s="21">
        <v>63</v>
      </c>
      <c r="AQ68" s="21">
        <f t="shared" si="10"/>
        <v>24</v>
      </c>
      <c r="AT68" s="21">
        <v>63</v>
      </c>
      <c r="AU68" s="21">
        <f>INDEX(节奏总表!$B$5:$B$104,芦花古楼!AT68)</f>
        <v>135.75</v>
      </c>
      <c r="AV68" s="16">
        <f t="shared" si="11"/>
        <v>195</v>
      </c>
      <c r="AW68" s="16">
        <f t="shared" si="12"/>
        <v>420</v>
      </c>
      <c r="AX68" s="16">
        <f t="shared" si="13"/>
        <v>32250</v>
      </c>
      <c r="AY68" s="16">
        <f t="shared" si="14"/>
        <v>64350</v>
      </c>
    </row>
    <row r="69" spans="1:51" ht="16.5" x14ac:dyDescent="0.2">
      <c r="A69" s="20">
        <v>65</v>
      </c>
      <c r="B69" s="20">
        <v>1000</v>
      </c>
      <c r="C69" s="25">
        <f t="shared" si="0"/>
        <v>65</v>
      </c>
      <c r="D69" s="25">
        <f t="shared" si="1"/>
        <v>85</v>
      </c>
      <c r="E69" s="25">
        <v>12000</v>
      </c>
      <c r="F69" s="21">
        <v>12000</v>
      </c>
      <c r="I69" s="20">
        <v>65</v>
      </c>
      <c r="J69" s="20">
        <v>3000</v>
      </c>
      <c r="K69" s="25">
        <f t="shared" si="2"/>
        <v>70</v>
      </c>
      <c r="L69" s="25">
        <f t="shared" si="3"/>
        <v>85</v>
      </c>
      <c r="M69" s="25">
        <v>12000</v>
      </c>
      <c r="N69" s="25">
        <v>12000</v>
      </c>
      <c r="Q69" s="20">
        <v>65</v>
      </c>
      <c r="R69" s="20">
        <v>3000</v>
      </c>
      <c r="S69" s="25">
        <f t="shared" si="4"/>
        <v>75</v>
      </c>
      <c r="T69" s="25">
        <f t="shared" si="5"/>
        <v>85</v>
      </c>
      <c r="U69" s="25">
        <v>12000</v>
      </c>
      <c r="V69" s="25">
        <v>12000</v>
      </c>
      <c r="Y69" s="20">
        <v>65</v>
      </c>
      <c r="Z69" s="20">
        <v>3000</v>
      </c>
      <c r="AA69" s="25">
        <f t="shared" si="6"/>
        <v>80</v>
      </c>
      <c r="AB69" s="25">
        <f t="shared" si="7"/>
        <v>85</v>
      </c>
      <c r="AC69" s="25">
        <v>12000</v>
      </c>
      <c r="AD69" s="25">
        <v>12000</v>
      </c>
      <c r="AG69" s="21">
        <v>64</v>
      </c>
      <c r="AH69" s="21">
        <v>22</v>
      </c>
      <c r="AJ69" s="21">
        <v>64</v>
      </c>
      <c r="AK69" s="21">
        <f t="shared" si="8"/>
        <v>23</v>
      </c>
      <c r="AM69" s="21">
        <v>64</v>
      </c>
      <c r="AN69" s="21">
        <f t="shared" si="9"/>
        <v>24</v>
      </c>
      <c r="AP69" s="21">
        <v>64</v>
      </c>
      <c r="AQ69" s="21">
        <f t="shared" si="10"/>
        <v>25</v>
      </c>
      <c r="AT69" s="21">
        <v>64</v>
      </c>
      <c r="AU69" s="21">
        <f>INDEX(节奏总表!$B$5:$B$104,芦花古楼!AT69)</f>
        <v>136</v>
      </c>
      <c r="AV69" s="16">
        <f t="shared" si="11"/>
        <v>95</v>
      </c>
      <c r="AW69" s="16">
        <f t="shared" si="12"/>
        <v>420</v>
      </c>
      <c r="AX69" s="16">
        <f t="shared" si="13"/>
        <v>16200</v>
      </c>
      <c r="AY69" s="16">
        <f t="shared" si="14"/>
        <v>64500</v>
      </c>
    </row>
    <row r="70" spans="1:51" ht="16.5" x14ac:dyDescent="0.2">
      <c r="A70" s="20">
        <v>66</v>
      </c>
      <c r="B70" s="20">
        <v>1000</v>
      </c>
      <c r="C70" s="25">
        <f t="shared" ref="C70:C104" si="33">INT((A70-1)/5+1)*5</f>
        <v>70</v>
      </c>
      <c r="D70" s="25">
        <f t="shared" ref="D70:D104" si="34">INT(A70/5)*5+20</f>
        <v>85</v>
      </c>
      <c r="E70" s="25">
        <v>12200</v>
      </c>
      <c r="F70" s="21">
        <v>12200</v>
      </c>
      <c r="I70" s="20">
        <v>66</v>
      </c>
      <c r="J70" s="20">
        <v>3000</v>
      </c>
      <c r="K70" s="25">
        <f t="shared" ref="K70:K104" si="35">INT((I70-1)/5+2)*5</f>
        <v>75</v>
      </c>
      <c r="L70" s="25">
        <f t="shared" ref="L70:L104" si="36">INT(I70/5)*5+20</f>
        <v>85</v>
      </c>
      <c r="M70" s="25">
        <v>12200</v>
      </c>
      <c r="N70" s="25">
        <v>12200</v>
      </c>
      <c r="Q70" s="20">
        <v>66</v>
      </c>
      <c r="R70" s="20">
        <v>3000</v>
      </c>
      <c r="S70" s="25">
        <f t="shared" ref="S70:S104" si="37">INT((Q70-1)/5+3)*5</f>
        <v>80</v>
      </c>
      <c r="T70" s="25">
        <f t="shared" ref="T70:T104" si="38">INT(Q70/5)*5+20</f>
        <v>85</v>
      </c>
      <c r="U70" s="25">
        <v>12200</v>
      </c>
      <c r="V70" s="25">
        <v>12200</v>
      </c>
      <c r="Y70" s="20">
        <v>66</v>
      </c>
      <c r="Z70" s="20">
        <v>3000</v>
      </c>
      <c r="AA70" s="25">
        <f t="shared" ref="AA70:AA104" si="39">INT((Y70-1)/5+4)*5</f>
        <v>85</v>
      </c>
      <c r="AB70" s="25">
        <f t="shared" ref="AB70:AB104" si="40">INT(Y70/5)*5+20</f>
        <v>85</v>
      </c>
      <c r="AC70" s="25">
        <v>12200</v>
      </c>
      <c r="AD70" s="25">
        <v>12200</v>
      </c>
      <c r="AG70" s="21">
        <v>65</v>
      </c>
      <c r="AH70" s="21">
        <v>23</v>
      </c>
      <c r="AJ70" s="21">
        <v>65</v>
      </c>
      <c r="AK70" s="21">
        <f t="shared" si="8"/>
        <v>24</v>
      </c>
      <c r="AM70" s="21">
        <v>65</v>
      </c>
      <c r="AN70" s="21">
        <f t="shared" si="9"/>
        <v>25</v>
      </c>
      <c r="AP70" s="21">
        <v>65</v>
      </c>
      <c r="AQ70" s="21">
        <f t="shared" si="10"/>
        <v>26</v>
      </c>
      <c r="AT70" s="21">
        <v>65</v>
      </c>
      <c r="AU70" s="21">
        <f>INDEX(节奏总表!$B$5:$B$104,芦花古楼!AT70)</f>
        <v>136.25</v>
      </c>
      <c r="AV70" s="16">
        <f t="shared" si="11"/>
        <v>100</v>
      </c>
      <c r="AW70" s="16">
        <f t="shared" si="12"/>
        <v>420</v>
      </c>
      <c r="AX70" s="16">
        <f t="shared" si="13"/>
        <v>16200</v>
      </c>
      <c r="AY70" s="16">
        <f t="shared" si="14"/>
        <v>64650</v>
      </c>
    </row>
    <row r="71" spans="1:51" ht="16.5" x14ac:dyDescent="0.2">
      <c r="A71" s="20">
        <v>67</v>
      </c>
      <c r="B71" s="20">
        <v>1000</v>
      </c>
      <c r="C71" s="25">
        <f t="shared" si="33"/>
        <v>70</v>
      </c>
      <c r="D71" s="25">
        <f t="shared" si="34"/>
        <v>85</v>
      </c>
      <c r="E71" s="25">
        <v>12400</v>
      </c>
      <c r="F71" s="21">
        <v>12400</v>
      </c>
      <c r="I71" s="20">
        <v>67</v>
      </c>
      <c r="J71" s="20">
        <v>3000</v>
      </c>
      <c r="K71" s="25">
        <f t="shared" si="35"/>
        <v>75</v>
      </c>
      <c r="L71" s="25">
        <f t="shared" si="36"/>
        <v>85</v>
      </c>
      <c r="M71" s="25">
        <v>12400</v>
      </c>
      <c r="N71" s="25">
        <v>12400</v>
      </c>
      <c r="Q71" s="20">
        <v>67</v>
      </c>
      <c r="R71" s="20">
        <v>3000</v>
      </c>
      <c r="S71" s="25">
        <f t="shared" si="37"/>
        <v>80</v>
      </c>
      <c r="T71" s="25">
        <f t="shared" si="38"/>
        <v>85</v>
      </c>
      <c r="U71" s="25">
        <v>12400</v>
      </c>
      <c r="V71" s="25">
        <v>12400</v>
      </c>
      <c r="Y71" s="20">
        <v>67</v>
      </c>
      <c r="Z71" s="20">
        <v>3000</v>
      </c>
      <c r="AA71" s="25">
        <f t="shared" si="39"/>
        <v>85</v>
      </c>
      <c r="AB71" s="25">
        <f t="shared" si="40"/>
        <v>85</v>
      </c>
      <c r="AC71" s="25">
        <v>12400</v>
      </c>
      <c r="AD71" s="25">
        <v>12400</v>
      </c>
      <c r="AG71" s="21">
        <v>66</v>
      </c>
      <c r="AH71" s="21">
        <v>24</v>
      </c>
      <c r="AJ71" s="21">
        <v>66</v>
      </c>
      <c r="AK71" s="21">
        <f t="shared" ref="AK71:AK105" si="41">AH71+1</f>
        <v>25</v>
      </c>
      <c r="AM71" s="21">
        <v>66</v>
      </c>
      <c r="AN71" s="21">
        <f t="shared" ref="AN71:AN105" si="42">AK71+1</f>
        <v>26</v>
      </c>
      <c r="AP71" s="21">
        <v>66</v>
      </c>
      <c r="AQ71" s="21">
        <f t="shared" ref="AQ71:AQ105" si="43">AN71+1</f>
        <v>27</v>
      </c>
      <c r="AT71" s="21">
        <v>66</v>
      </c>
      <c r="AU71" s="21">
        <f>INDEX(节奏总表!$B$5:$B$104,芦花古楼!AT71)</f>
        <v>136.5</v>
      </c>
      <c r="AV71" s="16">
        <f t="shared" ref="AV71:AV105" si="44">SUMIFS($C$5:$C$104,$AH$6:$AH$105,"="&amp;AT71)+SUMIFS($K$5:$K$104,$AK$6:$AK$105,"="&amp;AT71)+SUMIFS($S$5:$S$104,$AN$6:$AN$105,"="&amp;AT71)+SUMIFS($AA$5:$AA$104,$AQ$6:$AQ$105,"="&amp;AT71)</f>
        <v>195</v>
      </c>
      <c r="AW71" s="16">
        <f t="shared" ref="AW71:AW105" si="45">INDEX($D$5:$D$104,MATCH(AT71,$AH$5:$AH$105,1)-1)+INDEX($L$5:$L$104,MATCH(AT71,$AK$5:$AK$105,1)-1)+INDEX($T$5:$T$104,MATCH(AT71,$AN$5:$AN$105,1)-1)+INDEX($AB$5:$AB$104,MATCH(AT71,$AQ$5:$AQ$105,1)-1)</f>
        <v>420</v>
      </c>
      <c r="AX71" s="16">
        <f t="shared" ref="AX71:AX105" si="46">SUMIFS($E$5:$E$104,$AH$6:$AH$105,"="&amp;AT71)+SUMIFS($M$5:$M$104,$AK$6:$AK$105,"="&amp;AT71)+SUMIFS($U$5:$U$104,$AN$6:$AN$105,"="&amp;AT71)+SUMIFS($AC$5:$AC$104,$AQ$6:$AQ$105,"="&amp;AT71)</f>
        <v>32550</v>
      </c>
      <c r="AY71" s="16">
        <f t="shared" ref="AY71:AY105" si="47">INDEX($F$5:$F$104,MATCH(AT71,$AH$5:$AH$105,1)-1)+INDEX($N$5:$N$104,MATCH(AT71,$AK$5:$AK$105,1)-1)+INDEX($V$5:$V$104,MATCH(AT71,$AN$5:$AN$105,1)-1)+INDEX($AD$5:$AD$104,MATCH(AT71,$AQ$5:$AQ$105,1)-1)</f>
        <v>64950</v>
      </c>
    </row>
    <row r="72" spans="1:51" ht="16.5" x14ac:dyDescent="0.2">
      <c r="A72" s="20">
        <v>68</v>
      </c>
      <c r="B72" s="20">
        <v>1000</v>
      </c>
      <c r="C72" s="25">
        <f t="shared" si="33"/>
        <v>70</v>
      </c>
      <c r="D72" s="25">
        <f t="shared" si="34"/>
        <v>85</v>
      </c>
      <c r="E72" s="25">
        <v>12600</v>
      </c>
      <c r="F72" s="21">
        <v>12600</v>
      </c>
      <c r="I72" s="20">
        <v>68</v>
      </c>
      <c r="J72" s="20">
        <v>3000</v>
      </c>
      <c r="K72" s="25">
        <f t="shared" si="35"/>
        <v>75</v>
      </c>
      <c r="L72" s="25">
        <f t="shared" si="36"/>
        <v>85</v>
      </c>
      <c r="M72" s="25">
        <v>12600</v>
      </c>
      <c r="N72" s="25">
        <v>12600</v>
      </c>
      <c r="Q72" s="20">
        <v>68</v>
      </c>
      <c r="R72" s="20">
        <v>3000</v>
      </c>
      <c r="S72" s="25">
        <f t="shared" si="37"/>
        <v>80</v>
      </c>
      <c r="T72" s="25">
        <f t="shared" si="38"/>
        <v>85</v>
      </c>
      <c r="U72" s="25">
        <v>12600</v>
      </c>
      <c r="V72" s="25">
        <v>12600</v>
      </c>
      <c r="Y72" s="20">
        <v>68</v>
      </c>
      <c r="Z72" s="20">
        <v>3000</v>
      </c>
      <c r="AA72" s="25">
        <f t="shared" si="39"/>
        <v>85</v>
      </c>
      <c r="AB72" s="25">
        <f t="shared" si="40"/>
        <v>85</v>
      </c>
      <c r="AC72" s="25">
        <v>12600</v>
      </c>
      <c r="AD72" s="25">
        <v>12600</v>
      </c>
      <c r="AG72" s="21">
        <v>67</v>
      </c>
      <c r="AH72" s="21">
        <v>25</v>
      </c>
      <c r="AJ72" s="21">
        <v>67</v>
      </c>
      <c r="AK72" s="21">
        <f t="shared" si="41"/>
        <v>26</v>
      </c>
      <c r="AM72" s="21">
        <v>67</v>
      </c>
      <c r="AN72" s="21">
        <f t="shared" si="42"/>
        <v>27</v>
      </c>
      <c r="AP72" s="21">
        <v>67</v>
      </c>
      <c r="AQ72" s="21">
        <f t="shared" si="43"/>
        <v>28</v>
      </c>
      <c r="AT72" s="21">
        <v>67</v>
      </c>
      <c r="AU72" s="21">
        <f>INDEX(节奏总表!$B$5:$B$104,芦花古楼!AT72)</f>
        <v>136.75</v>
      </c>
      <c r="AV72" s="16">
        <f t="shared" si="44"/>
        <v>95</v>
      </c>
      <c r="AW72" s="16">
        <f t="shared" si="45"/>
        <v>420</v>
      </c>
      <c r="AX72" s="16">
        <f t="shared" si="46"/>
        <v>16350</v>
      </c>
      <c r="AY72" s="16">
        <f t="shared" si="47"/>
        <v>65100</v>
      </c>
    </row>
    <row r="73" spans="1:51" ht="16.5" x14ac:dyDescent="0.2">
      <c r="A73" s="20">
        <v>69</v>
      </c>
      <c r="B73" s="20">
        <v>1000</v>
      </c>
      <c r="C73" s="25">
        <f t="shared" si="33"/>
        <v>70</v>
      </c>
      <c r="D73" s="25">
        <f t="shared" si="34"/>
        <v>85</v>
      </c>
      <c r="E73" s="25">
        <v>12800</v>
      </c>
      <c r="F73" s="21">
        <v>12800</v>
      </c>
      <c r="I73" s="20">
        <v>69</v>
      </c>
      <c r="J73" s="20">
        <v>3000</v>
      </c>
      <c r="K73" s="25">
        <f t="shared" si="35"/>
        <v>75</v>
      </c>
      <c r="L73" s="25">
        <f t="shared" si="36"/>
        <v>85</v>
      </c>
      <c r="M73" s="25">
        <v>12800</v>
      </c>
      <c r="N73" s="25">
        <v>12800</v>
      </c>
      <c r="Q73" s="20">
        <v>69</v>
      </c>
      <c r="R73" s="20">
        <v>3000</v>
      </c>
      <c r="S73" s="25">
        <f t="shared" si="37"/>
        <v>80</v>
      </c>
      <c r="T73" s="25">
        <f t="shared" si="38"/>
        <v>85</v>
      </c>
      <c r="U73" s="25">
        <v>12800</v>
      </c>
      <c r="V73" s="25">
        <v>12800</v>
      </c>
      <c r="Y73" s="20">
        <v>69</v>
      </c>
      <c r="Z73" s="20">
        <v>3000</v>
      </c>
      <c r="AA73" s="25">
        <f t="shared" si="39"/>
        <v>85</v>
      </c>
      <c r="AB73" s="25">
        <f t="shared" si="40"/>
        <v>85</v>
      </c>
      <c r="AC73" s="25">
        <v>12800</v>
      </c>
      <c r="AD73" s="25">
        <v>12800</v>
      </c>
      <c r="AG73" s="21">
        <v>68</v>
      </c>
      <c r="AH73" s="21">
        <v>26</v>
      </c>
      <c r="AJ73" s="21">
        <v>68</v>
      </c>
      <c r="AK73" s="21">
        <f t="shared" si="41"/>
        <v>27</v>
      </c>
      <c r="AM73" s="21">
        <v>68</v>
      </c>
      <c r="AN73" s="21">
        <f t="shared" si="42"/>
        <v>28</v>
      </c>
      <c r="AP73" s="21">
        <v>68</v>
      </c>
      <c r="AQ73" s="21">
        <f t="shared" si="43"/>
        <v>29</v>
      </c>
      <c r="AT73" s="21">
        <v>68</v>
      </c>
      <c r="AU73" s="21">
        <f>INDEX(节奏总表!$B$5:$B$104,芦花古楼!AT73)</f>
        <v>137</v>
      </c>
      <c r="AV73" s="16">
        <f t="shared" si="44"/>
        <v>100</v>
      </c>
      <c r="AW73" s="16">
        <f t="shared" si="45"/>
        <v>420</v>
      </c>
      <c r="AX73" s="16">
        <f t="shared" si="46"/>
        <v>16350</v>
      </c>
      <c r="AY73" s="16">
        <f t="shared" si="47"/>
        <v>65250</v>
      </c>
    </row>
    <row r="74" spans="1:51" ht="16.5" x14ac:dyDescent="0.2">
      <c r="A74" s="20">
        <v>70</v>
      </c>
      <c r="B74" s="20">
        <v>1000</v>
      </c>
      <c r="C74" s="25">
        <f t="shared" si="33"/>
        <v>70</v>
      </c>
      <c r="D74" s="25">
        <f t="shared" si="34"/>
        <v>90</v>
      </c>
      <c r="E74" s="25">
        <v>13000</v>
      </c>
      <c r="F74" s="21">
        <v>13000</v>
      </c>
      <c r="I74" s="20">
        <v>70</v>
      </c>
      <c r="J74" s="20">
        <v>3000</v>
      </c>
      <c r="K74" s="25">
        <f t="shared" si="35"/>
        <v>75</v>
      </c>
      <c r="L74" s="25">
        <f t="shared" si="36"/>
        <v>90</v>
      </c>
      <c r="M74" s="25">
        <v>13000</v>
      </c>
      <c r="N74" s="25">
        <v>13000</v>
      </c>
      <c r="Q74" s="20">
        <v>70</v>
      </c>
      <c r="R74" s="20">
        <v>3000</v>
      </c>
      <c r="S74" s="25">
        <f t="shared" si="37"/>
        <v>80</v>
      </c>
      <c r="T74" s="25">
        <f t="shared" si="38"/>
        <v>90</v>
      </c>
      <c r="U74" s="25">
        <v>13000</v>
      </c>
      <c r="V74" s="25">
        <v>13000</v>
      </c>
      <c r="Y74" s="20">
        <v>70</v>
      </c>
      <c r="Z74" s="20">
        <v>3000</v>
      </c>
      <c r="AA74" s="25">
        <f t="shared" si="39"/>
        <v>85</v>
      </c>
      <c r="AB74" s="25">
        <f t="shared" si="40"/>
        <v>90</v>
      </c>
      <c r="AC74" s="25">
        <v>13000</v>
      </c>
      <c r="AD74" s="25">
        <v>13000</v>
      </c>
      <c r="AG74" s="21">
        <v>69</v>
      </c>
      <c r="AH74" s="21">
        <v>27</v>
      </c>
      <c r="AJ74" s="21">
        <v>69</v>
      </c>
      <c r="AK74" s="21">
        <f t="shared" si="41"/>
        <v>28</v>
      </c>
      <c r="AM74" s="21">
        <v>69</v>
      </c>
      <c r="AN74" s="21">
        <f t="shared" si="42"/>
        <v>29</v>
      </c>
      <c r="AP74" s="21">
        <v>69</v>
      </c>
      <c r="AQ74" s="21">
        <f t="shared" si="43"/>
        <v>30</v>
      </c>
      <c r="AT74" s="21">
        <v>69</v>
      </c>
      <c r="AU74" s="21">
        <f>INDEX(节奏总表!$B$5:$B$104,芦花古楼!AT74)</f>
        <v>137.25</v>
      </c>
      <c r="AV74" s="16">
        <f t="shared" si="44"/>
        <v>195</v>
      </c>
      <c r="AW74" s="16">
        <f t="shared" si="45"/>
        <v>425</v>
      </c>
      <c r="AX74" s="16">
        <f t="shared" si="46"/>
        <v>32850</v>
      </c>
      <c r="AY74" s="16">
        <f t="shared" si="47"/>
        <v>65550</v>
      </c>
    </row>
    <row r="75" spans="1:51" ht="16.5" x14ac:dyDescent="0.2">
      <c r="A75" s="25">
        <v>71</v>
      </c>
      <c r="B75" s="25">
        <v>1000</v>
      </c>
      <c r="C75" s="25">
        <f t="shared" si="33"/>
        <v>75</v>
      </c>
      <c r="D75" s="25">
        <f t="shared" si="34"/>
        <v>90</v>
      </c>
      <c r="E75" s="25">
        <v>13200</v>
      </c>
      <c r="F75" s="25">
        <v>13200</v>
      </c>
      <c r="I75" s="25">
        <v>71</v>
      </c>
      <c r="J75" s="25">
        <v>3000</v>
      </c>
      <c r="K75" s="25">
        <f t="shared" si="35"/>
        <v>80</v>
      </c>
      <c r="L75" s="25">
        <f t="shared" si="36"/>
        <v>90</v>
      </c>
      <c r="M75" s="25">
        <v>13200</v>
      </c>
      <c r="N75" s="25">
        <v>13200</v>
      </c>
      <c r="Q75" s="25">
        <v>71</v>
      </c>
      <c r="R75" s="25">
        <v>3000</v>
      </c>
      <c r="S75" s="25">
        <f t="shared" si="37"/>
        <v>85</v>
      </c>
      <c r="T75" s="25">
        <f t="shared" si="38"/>
        <v>90</v>
      </c>
      <c r="U75" s="25">
        <v>13200</v>
      </c>
      <c r="V75" s="25">
        <v>13200</v>
      </c>
      <c r="Y75" s="25">
        <v>71</v>
      </c>
      <c r="Z75" s="25">
        <v>3000</v>
      </c>
      <c r="AA75" s="25">
        <f t="shared" si="39"/>
        <v>90</v>
      </c>
      <c r="AB75" s="25">
        <f t="shared" si="40"/>
        <v>90</v>
      </c>
      <c r="AC75" s="25">
        <v>13200</v>
      </c>
      <c r="AD75" s="25">
        <v>13200</v>
      </c>
      <c r="AG75" s="21">
        <v>70</v>
      </c>
      <c r="AH75" s="21">
        <v>28</v>
      </c>
      <c r="AJ75" s="21">
        <v>70</v>
      </c>
      <c r="AK75" s="21">
        <f t="shared" si="41"/>
        <v>29</v>
      </c>
      <c r="AM75" s="21">
        <v>70</v>
      </c>
      <c r="AN75" s="21">
        <f t="shared" si="42"/>
        <v>30</v>
      </c>
      <c r="AP75" s="21">
        <v>70</v>
      </c>
      <c r="AQ75" s="21">
        <f t="shared" si="43"/>
        <v>31</v>
      </c>
      <c r="AT75" s="21">
        <v>70</v>
      </c>
      <c r="AU75" s="21">
        <f>INDEX(节奏总表!$B$5:$B$104,芦花古楼!AT75)</f>
        <v>137.5</v>
      </c>
      <c r="AV75" s="16">
        <f t="shared" si="44"/>
        <v>95</v>
      </c>
      <c r="AW75" s="16">
        <f t="shared" si="45"/>
        <v>430</v>
      </c>
      <c r="AX75" s="16">
        <f t="shared" si="46"/>
        <v>16500</v>
      </c>
      <c r="AY75" s="16">
        <f t="shared" si="47"/>
        <v>65700</v>
      </c>
    </row>
    <row r="76" spans="1:51" ht="16.5" x14ac:dyDescent="0.2">
      <c r="A76" s="25">
        <v>72</v>
      </c>
      <c r="B76" s="25">
        <v>1000</v>
      </c>
      <c r="C76" s="25">
        <f t="shared" si="33"/>
        <v>75</v>
      </c>
      <c r="D76" s="25">
        <f t="shared" si="34"/>
        <v>90</v>
      </c>
      <c r="E76" s="25">
        <v>13400</v>
      </c>
      <c r="F76" s="25">
        <v>13400</v>
      </c>
      <c r="I76" s="25">
        <v>72</v>
      </c>
      <c r="J76" s="25">
        <v>3000</v>
      </c>
      <c r="K76" s="25">
        <f t="shared" si="35"/>
        <v>80</v>
      </c>
      <c r="L76" s="25">
        <f t="shared" si="36"/>
        <v>90</v>
      </c>
      <c r="M76" s="25">
        <v>13400</v>
      </c>
      <c r="N76" s="25">
        <v>13400</v>
      </c>
      <c r="Q76" s="25">
        <v>72</v>
      </c>
      <c r="R76" s="25">
        <v>3000</v>
      </c>
      <c r="S76" s="25">
        <f t="shared" si="37"/>
        <v>85</v>
      </c>
      <c r="T76" s="25">
        <f t="shared" si="38"/>
        <v>90</v>
      </c>
      <c r="U76" s="25">
        <v>13400</v>
      </c>
      <c r="V76" s="25">
        <v>13400</v>
      </c>
      <c r="Y76" s="25">
        <v>72</v>
      </c>
      <c r="Z76" s="25">
        <v>3000</v>
      </c>
      <c r="AA76" s="25">
        <f t="shared" si="39"/>
        <v>90</v>
      </c>
      <c r="AB76" s="25">
        <f t="shared" si="40"/>
        <v>90</v>
      </c>
      <c r="AC76" s="25">
        <v>13400</v>
      </c>
      <c r="AD76" s="25">
        <v>13400</v>
      </c>
      <c r="AG76" s="21">
        <v>71</v>
      </c>
      <c r="AH76" s="21">
        <v>29</v>
      </c>
      <c r="AJ76" s="21">
        <v>71</v>
      </c>
      <c r="AK76" s="21">
        <f t="shared" si="41"/>
        <v>30</v>
      </c>
      <c r="AM76" s="21">
        <v>71</v>
      </c>
      <c r="AN76" s="21">
        <f t="shared" si="42"/>
        <v>31</v>
      </c>
      <c r="AP76" s="21">
        <v>71</v>
      </c>
      <c r="AQ76" s="21">
        <f t="shared" si="43"/>
        <v>32</v>
      </c>
      <c r="AT76" s="21">
        <v>71</v>
      </c>
      <c r="AU76" s="21">
        <f>INDEX(节奏总表!$B$5:$B$104,芦花古楼!AT76)</f>
        <v>137.75</v>
      </c>
      <c r="AV76" s="16">
        <f t="shared" si="44"/>
        <v>100</v>
      </c>
      <c r="AW76" s="16">
        <f t="shared" si="45"/>
        <v>435</v>
      </c>
      <c r="AX76" s="16">
        <f t="shared" si="46"/>
        <v>16500</v>
      </c>
      <c r="AY76" s="16">
        <f t="shared" si="47"/>
        <v>65850</v>
      </c>
    </row>
    <row r="77" spans="1:51" ht="16.5" x14ac:dyDescent="0.2">
      <c r="A77" s="25">
        <v>73</v>
      </c>
      <c r="B77" s="25">
        <v>1000</v>
      </c>
      <c r="C77" s="25">
        <f t="shared" si="33"/>
        <v>75</v>
      </c>
      <c r="D77" s="25">
        <f t="shared" si="34"/>
        <v>90</v>
      </c>
      <c r="E77" s="25">
        <v>13600</v>
      </c>
      <c r="F77" s="25">
        <v>13600</v>
      </c>
      <c r="I77" s="25">
        <v>73</v>
      </c>
      <c r="J77" s="25">
        <v>3000</v>
      </c>
      <c r="K77" s="25">
        <f t="shared" si="35"/>
        <v>80</v>
      </c>
      <c r="L77" s="25">
        <f t="shared" si="36"/>
        <v>90</v>
      </c>
      <c r="M77" s="25">
        <v>13600</v>
      </c>
      <c r="N77" s="25">
        <v>13600</v>
      </c>
      <c r="Q77" s="25">
        <v>73</v>
      </c>
      <c r="R77" s="25">
        <v>3000</v>
      </c>
      <c r="S77" s="25">
        <f t="shared" si="37"/>
        <v>85</v>
      </c>
      <c r="T77" s="25">
        <f t="shared" si="38"/>
        <v>90</v>
      </c>
      <c r="U77" s="25">
        <v>13600</v>
      </c>
      <c r="V77" s="25">
        <v>13600</v>
      </c>
      <c r="Y77" s="25">
        <v>73</v>
      </c>
      <c r="Z77" s="25">
        <v>3000</v>
      </c>
      <c r="AA77" s="25">
        <f t="shared" si="39"/>
        <v>90</v>
      </c>
      <c r="AB77" s="25">
        <f t="shared" si="40"/>
        <v>90</v>
      </c>
      <c r="AC77" s="25">
        <v>13600</v>
      </c>
      <c r="AD77" s="25">
        <v>13600</v>
      </c>
      <c r="AG77" s="21">
        <v>72</v>
      </c>
      <c r="AH77" s="21">
        <v>30</v>
      </c>
      <c r="AJ77" s="21">
        <v>72</v>
      </c>
      <c r="AK77" s="21">
        <f t="shared" si="41"/>
        <v>31</v>
      </c>
      <c r="AM77" s="21">
        <v>72</v>
      </c>
      <c r="AN77" s="21">
        <f t="shared" si="42"/>
        <v>32</v>
      </c>
      <c r="AP77" s="21">
        <v>72</v>
      </c>
      <c r="AQ77" s="21">
        <f t="shared" si="43"/>
        <v>33</v>
      </c>
      <c r="AT77" s="21">
        <v>72</v>
      </c>
      <c r="AU77" s="21">
        <f>INDEX(节奏总表!$B$5:$B$104,芦花古楼!AT77)</f>
        <v>138</v>
      </c>
      <c r="AV77" s="16">
        <f t="shared" si="44"/>
        <v>200</v>
      </c>
      <c r="AW77" s="16">
        <f t="shared" si="45"/>
        <v>440</v>
      </c>
      <c r="AX77" s="16">
        <f t="shared" si="46"/>
        <v>33150</v>
      </c>
      <c r="AY77" s="16">
        <f t="shared" si="47"/>
        <v>66150</v>
      </c>
    </row>
    <row r="78" spans="1:51" ht="16.5" x14ac:dyDescent="0.2">
      <c r="A78" s="25">
        <v>74</v>
      </c>
      <c r="B78" s="25">
        <v>1000</v>
      </c>
      <c r="C78" s="25">
        <f t="shared" si="33"/>
        <v>75</v>
      </c>
      <c r="D78" s="25">
        <f t="shared" si="34"/>
        <v>90</v>
      </c>
      <c r="E78" s="25">
        <v>13800</v>
      </c>
      <c r="F78" s="25">
        <v>13800</v>
      </c>
      <c r="I78" s="25">
        <v>74</v>
      </c>
      <c r="J78" s="25">
        <v>3000</v>
      </c>
      <c r="K78" s="25">
        <f t="shared" si="35"/>
        <v>80</v>
      </c>
      <c r="L78" s="25">
        <f t="shared" si="36"/>
        <v>90</v>
      </c>
      <c r="M78" s="25">
        <v>13800</v>
      </c>
      <c r="N78" s="25">
        <v>13800</v>
      </c>
      <c r="Q78" s="25">
        <v>74</v>
      </c>
      <c r="R78" s="25">
        <v>3000</v>
      </c>
      <c r="S78" s="25">
        <f t="shared" si="37"/>
        <v>85</v>
      </c>
      <c r="T78" s="25">
        <f t="shared" si="38"/>
        <v>90</v>
      </c>
      <c r="U78" s="25">
        <v>13800</v>
      </c>
      <c r="V78" s="25">
        <v>13800</v>
      </c>
      <c r="Y78" s="25">
        <v>74</v>
      </c>
      <c r="Z78" s="25">
        <v>3000</v>
      </c>
      <c r="AA78" s="25">
        <f t="shared" si="39"/>
        <v>90</v>
      </c>
      <c r="AB78" s="25">
        <f t="shared" si="40"/>
        <v>90</v>
      </c>
      <c r="AC78" s="25">
        <v>13800</v>
      </c>
      <c r="AD78" s="25">
        <v>13800</v>
      </c>
      <c r="AG78" s="21">
        <v>73</v>
      </c>
      <c r="AH78" s="21">
        <v>32</v>
      </c>
      <c r="AJ78" s="21">
        <v>73</v>
      </c>
      <c r="AK78" s="21">
        <f t="shared" si="41"/>
        <v>33</v>
      </c>
      <c r="AM78" s="21">
        <v>73</v>
      </c>
      <c r="AN78" s="21">
        <f t="shared" si="42"/>
        <v>34</v>
      </c>
      <c r="AP78" s="21">
        <v>73</v>
      </c>
      <c r="AQ78" s="21">
        <f t="shared" si="43"/>
        <v>35</v>
      </c>
      <c r="AT78" s="21">
        <v>73</v>
      </c>
      <c r="AU78" s="21">
        <f>INDEX(节奏总表!$B$5:$B$104,芦花古楼!AT78)</f>
        <v>138.25</v>
      </c>
      <c r="AV78" s="16">
        <f t="shared" si="44"/>
        <v>100</v>
      </c>
      <c r="AW78" s="16">
        <f t="shared" si="45"/>
        <v>440</v>
      </c>
      <c r="AX78" s="16">
        <f t="shared" si="46"/>
        <v>16650</v>
      </c>
      <c r="AY78" s="16">
        <f t="shared" si="47"/>
        <v>66300</v>
      </c>
    </row>
    <row r="79" spans="1:51" ht="16.5" x14ac:dyDescent="0.2">
      <c r="A79" s="25">
        <v>75</v>
      </c>
      <c r="B79" s="25">
        <v>1000</v>
      </c>
      <c r="C79" s="25">
        <f t="shared" si="33"/>
        <v>75</v>
      </c>
      <c r="D79" s="25">
        <f t="shared" si="34"/>
        <v>95</v>
      </c>
      <c r="E79" s="25">
        <v>14000</v>
      </c>
      <c r="F79" s="25">
        <v>14000</v>
      </c>
      <c r="I79" s="25">
        <v>75</v>
      </c>
      <c r="J79" s="25">
        <v>3000</v>
      </c>
      <c r="K79" s="25">
        <f t="shared" si="35"/>
        <v>80</v>
      </c>
      <c r="L79" s="25">
        <f t="shared" si="36"/>
        <v>95</v>
      </c>
      <c r="M79" s="25">
        <v>14000</v>
      </c>
      <c r="N79" s="25">
        <v>14000</v>
      </c>
      <c r="Q79" s="25">
        <v>75</v>
      </c>
      <c r="R79" s="25">
        <v>3000</v>
      </c>
      <c r="S79" s="25">
        <f t="shared" si="37"/>
        <v>85</v>
      </c>
      <c r="T79" s="25">
        <f t="shared" si="38"/>
        <v>95</v>
      </c>
      <c r="U79" s="25">
        <v>14000</v>
      </c>
      <c r="V79" s="25">
        <v>14000</v>
      </c>
      <c r="Y79" s="25">
        <v>75</v>
      </c>
      <c r="Z79" s="25">
        <v>3000</v>
      </c>
      <c r="AA79" s="25">
        <f t="shared" si="39"/>
        <v>90</v>
      </c>
      <c r="AB79" s="25">
        <f t="shared" si="40"/>
        <v>95</v>
      </c>
      <c r="AC79" s="25">
        <v>14000</v>
      </c>
      <c r="AD79" s="25">
        <v>14000</v>
      </c>
      <c r="AG79" s="21">
        <v>74</v>
      </c>
      <c r="AH79" s="21">
        <v>34</v>
      </c>
      <c r="AJ79" s="21">
        <v>74</v>
      </c>
      <c r="AK79" s="21">
        <f t="shared" si="41"/>
        <v>35</v>
      </c>
      <c r="AM79" s="21">
        <v>74</v>
      </c>
      <c r="AN79" s="21">
        <f t="shared" si="42"/>
        <v>36</v>
      </c>
      <c r="AP79" s="21">
        <v>74</v>
      </c>
      <c r="AQ79" s="21">
        <f t="shared" si="43"/>
        <v>37</v>
      </c>
      <c r="AT79" s="21">
        <v>74</v>
      </c>
      <c r="AU79" s="21">
        <f>INDEX(节奏总表!$B$5:$B$104,芦花古楼!AT79)</f>
        <v>138.5</v>
      </c>
      <c r="AV79" s="16">
        <f t="shared" si="44"/>
        <v>105</v>
      </c>
      <c r="AW79" s="16">
        <f t="shared" si="45"/>
        <v>440</v>
      </c>
      <c r="AX79" s="16">
        <f t="shared" si="46"/>
        <v>16650</v>
      </c>
      <c r="AY79" s="16">
        <f t="shared" si="47"/>
        <v>66450</v>
      </c>
    </row>
    <row r="80" spans="1:51" ht="16.5" x14ac:dyDescent="0.2">
      <c r="A80" s="25">
        <v>76</v>
      </c>
      <c r="B80" s="25">
        <v>1000</v>
      </c>
      <c r="C80" s="25">
        <f t="shared" si="33"/>
        <v>80</v>
      </c>
      <c r="D80" s="25">
        <f t="shared" si="34"/>
        <v>95</v>
      </c>
      <c r="E80" s="25">
        <v>14200</v>
      </c>
      <c r="F80" s="25">
        <v>14200</v>
      </c>
      <c r="I80" s="25">
        <v>76</v>
      </c>
      <c r="J80" s="25">
        <v>3000</v>
      </c>
      <c r="K80" s="25">
        <f t="shared" si="35"/>
        <v>85</v>
      </c>
      <c r="L80" s="25">
        <f t="shared" si="36"/>
        <v>95</v>
      </c>
      <c r="M80" s="25">
        <v>14200</v>
      </c>
      <c r="N80" s="25">
        <v>14200</v>
      </c>
      <c r="Q80" s="25">
        <v>76</v>
      </c>
      <c r="R80" s="25">
        <v>3000</v>
      </c>
      <c r="S80" s="25">
        <f t="shared" si="37"/>
        <v>90</v>
      </c>
      <c r="T80" s="25">
        <f t="shared" si="38"/>
        <v>95</v>
      </c>
      <c r="U80" s="25">
        <v>14200</v>
      </c>
      <c r="V80" s="25">
        <v>14200</v>
      </c>
      <c r="Y80" s="25">
        <v>76</v>
      </c>
      <c r="Z80" s="25">
        <v>3000</v>
      </c>
      <c r="AA80" s="25">
        <f t="shared" si="39"/>
        <v>95</v>
      </c>
      <c r="AB80" s="25">
        <f t="shared" si="40"/>
        <v>95</v>
      </c>
      <c r="AC80" s="25">
        <v>14200</v>
      </c>
      <c r="AD80" s="25">
        <v>14200</v>
      </c>
      <c r="AG80" s="21">
        <v>75</v>
      </c>
      <c r="AH80" s="21">
        <v>36</v>
      </c>
      <c r="AJ80" s="21">
        <v>75</v>
      </c>
      <c r="AK80" s="21">
        <f t="shared" si="41"/>
        <v>37</v>
      </c>
      <c r="AM80" s="21">
        <v>75</v>
      </c>
      <c r="AN80" s="21">
        <f t="shared" si="42"/>
        <v>38</v>
      </c>
      <c r="AP80" s="21">
        <v>75</v>
      </c>
      <c r="AQ80" s="21">
        <f t="shared" si="43"/>
        <v>39</v>
      </c>
      <c r="AT80" s="21">
        <v>75</v>
      </c>
      <c r="AU80" s="21">
        <f>INDEX(节奏总表!$B$5:$B$104,芦花古楼!AT80)</f>
        <v>138.75</v>
      </c>
      <c r="AV80" s="16">
        <f t="shared" si="44"/>
        <v>205</v>
      </c>
      <c r="AW80" s="16">
        <f t="shared" si="45"/>
        <v>440</v>
      </c>
      <c r="AX80" s="16">
        <f t="shared" si="46"/>
        <v>33450</v>
      </c>
      <c r="AY80" s="16">
        <f t="shared" si="47"/>
        <v>66750</v>
      </c>
    </row>
    <row r="81" spans="1:51" ht="16.5" x14ac:dyDescent="0.2">
      <c r="A81" s="25">
        <v>77</v>
      </c>
      <c r="B81" s="25">
        <v>1000</v>
      </c>
      <c r="C81" s="25">
        <f t="shared" si="33"/>
        <v>80</v>
      </c>
      <c r="D81" s="25">
        <f t="shared" si="34"/>
        <v>95</v>
      </c>
      <c r="E81" s="25">
        <v>14400</v>
      </c>
      <c r="F81" s="25">
        <v>14400</v>
      </c>
      <c r="I81" s="25">
        <v>77</v>
      </c>
      <c r="J81" s="25">
        <v>3000</v>
      </c>
      <c r="K81" s="25">
        <f t="shared" si="35"/>
        <v>85</v>
      </c>
      <c r="L81" s="25">
        <f t="shared" si="36"/>
        <v>95</v>
      </c>
      <c r="M81" s="25">
        <v>14400</v>
      </c>
      <c r="N81" s="25">
        <v>14400</v>
      </c>
      <c r="Q81" s="25">
        <v>77</v>
      </c>
      <c r="R81" s="25">
        <v>3000</v>
      </c>
      <c r="S81" s="25">
        <f t="shared" si="37"/>
        <v>90</v>
      </c>
      <c r="T81" s="25">
        <f t="shared" si="38"/>
        <v>95</v>
      </c>
      <c r="U81" s="25">
        <v>14400</v>
      </c>
      <c r="V81" s="25">
        <v>14400</v>
      </c>
      <c r="Y81" s="25">
        <v>77</v>
      </c>
      <c r="Z81" s="25">
        <v>3000</v>
      </c>
      <c r="AA81" s="25">
        <f t="shared" si="39"/>
        <v>95</v>
      </c>
      <c r="AB81" s="25">
        <f t="shared" si="40"/>
        <v>95</v>
      </c>
      <c r="AC81" s="25">
        <v>14400</v>
      </c>
      <c r="AD81" s="25">
        <v>14400</v>
      </c>
      <c r="AG81" s="21">
        <v>76</v>
      </c>
      <c r="AH81" s="21">
        <v>38</v>
      </c>
      <c r="AJ81" s="21">
        <v>76</v>
      </c>
      <c r="AK81" s="21">
        <f t="shared" si="41"/>
        <v>39</v>
      </c>
      <c r="AM81" s="21">
        <v>76</v>
      </c>
      <c r="AN81" s="21">
        <f t="shared" si="42"/>
        <v>40</v>
      </c>
      <c r="AP81" s="21">
        <v>76</v>
      </c>
      <c r="AQ81" s="21">
        <f t="shared" si="43"/>
        <v>41</v>
      </c>
      <c r="AT81" s="21">
        <v>76</v>
      </c>
      <c r="AU81" s="21">
        <f>INDEX(节奏总表!$B$5:$B$104,芦花古楼!AT81)</f>
        <v>139</v>
      </c>
      <c r="AV81" s="16">
        <f t="shared" si="44"/>
        <v>100</v>
      </c>
      <c r="AW81" s="16">
        <f t="shared" si="45"/>
        <v>440</v>
      </c>
      <c r="AX81" s="16">
        <f t="shared" si="46"/>
        <v>16800</v>
      </c>
      <c r="AY81" s="16">
        <f t="shared" si="47"/>
        <v>66900</v>
      </c>
    </row>
    <row r="82" spans="1:51" ht="16.5" x14ac:dyDescent="0.2">
      <c r="A82" s="25">
        <v>78</v>
      </c>
      <c r="B82" s="25">
        <v>1000</v>
      </c>
      <c r="C82" s="25">
        <f t="shared" si="33"/>
        <v>80</v>
      </c>
      <c r="D82" s="25">
        <f t="shared" si="34"/>
        <v>95</v>
      </c>
      <c r="E82" s="25">
        <v>14600</v>
      </c>
      <c r="F82" s="25">
        <v>14600</v>
      </c>
      <c r="I82" s="25">
        <v>78</v>
      </c>
      <c r="J82" s="25">
        <v>3000</v>
      </c>
      <c r="K82" s="25">
        <f t="shared" si="35"/>
        <v>85</v>
      </c>
      <c r="L82" s="25">
        <f t="shared" si="36"/>
        <v>95</v>
      </c>
      <c r="M82" s="25">
        <v>14600</v>
      </c>
      <c r="N82" s="25">
        <v>14600</v>
      </c>
      <c r="Q82" s="25">
        <v>78</v>
      </c>
      <c r="R82" s="25">
        <v>3000</v>
      </c>
      <c r="S82" s="25">
        <f t="shared" si="37"/>
        <v>90</v>
      </c>
      <c r="T82" s="25">
        <f t="shared" si="38"/>
        <v>95</v>
      </c>
      <c r="U82" s="25">
        <v>14600</v>
      </c>
      <c r="V82" s="25">
        <v>14600</v>
      </c>
      <c r="Y82" s="25">
        <v>78</v>
      </c>
      <c r="Z82" s="25">
        <v>3000</v>
      </c>
      <c r="AA82" s="25">
        <f t="shared" si="39"/>
        <v>95</v>
      </c>
      <c r="AB82" s="25">
        <f t="shared" si="40"/>
        <v>95</v>
      </c>
      <c r="AC82" s="25">
        <v>14600</v>
      </c>
      <c r="AD82" s="25">
        <v>14600</v>
      </c>
      <c r="AG82" s="21">
        <v>77</v>
      </c>
      <c r="AH82" s="21">
        <v>40</v>
      </c>
      <c r="AJ82" s="21">
        <v>77</v>
      </c>
      <c r="AK82" s="21">
        <f t="shared" si="41"/>
        <v>41</v>
      </c>
      <c r="AM82" s="21">
        <v>77</v>
      </c>
      <c r="AN82" s="21">
        <f t="shared" si="42"/>
        <v>42</v>
      </c>
      <c r="AP82" s="21">
        <v>77</v>
      </c>
      <c r="AQ82" s="21">
        <f t="shared" si="43"/>
        <v>43</v>
      </c>
      <c r="AT82" s="21">
        <v>77</v>
      </c>
      <c r="AU82" s="21">
        <f>INDEX(节奏总表!$B$5:$B$104,芦花古楼!AT82)</f>
        <v>139.25</v>
      </c>
      <c r="AV82" s="16">
        <f t="shared" si="44"/>
        <v>105</v>
      </c>
      <c r="AW82" s="16">
        <f t="shared" si="45"/>
        <v>440</v>
      </c>
      <c r="AX82" s="16">
        <f t="shared" si="46"/>
        <v>16800</v>
      </c>
      <c r="AY82" s="16">
        <f t="shared" si="47"/>
        <v>67050</v>
      </c>
    </row>
    <row r="83" spans="1:51" ht="16.5" x14ac:dyDescent="0.2">
      <c r="A83" s="25">
        <v>79</v>
      </c>
      <c r="B83" s="25">
        <v>1000</v>
      </c>
      <c r="C83" s="25">
        <f t="shared" si="33"/>
        <v>80</v>
      </c>
      <c r="D83" s="25">
        <f t="shared" si="34"/>
        <v>95</v>
      </c>
      <c r="E83" s="25">
        <v>14800</v>
      </c>
      <c r="F83" s="25">
        <v>14800</v>
      </c>
      <c r="I83" s="25">
        <v>79</v>
      </c>
      <c r="J83" s="25">
        <v>3000</v>
      </c>
      <c r="K83" s="25">
        <f t="shared" si="35"/>
        <v>85</v>
      </c>
      <c r="L83" s="25">
        <f t="shared" si="36"/>
        <v>95</v>
      </c>
      <c r="M83" s="25">
        <v>14800</v>
      </c>
      <c r="N83" s="25">
        <v>14800</v>
      </c>
      <c r="Q83" s="25">
        <v>79</v>
      </c>
      <c r="R83" s="25">
        <v>3000</v>
      </c>
      <c r="S83" s="25">
        <f t="shared" si="37"/>
        <v>90</v>
      </c>
      <c r="T83" s="25">
        <f t="shared" si="38"/>
        <v>95</v>
      </c>
      <c r="U83" s="25">
        <v>14800</v>
      </c>
      <c r="V83" s="25">
        <v>14800</v>
      </c>
      <c r="Y83" s="25">
        <v>79</v>
      </c>
      <c r="Z83" s="25">
        <v>3000</v>
      </c>
      <c r="AA83" s="25">
        <f t="shared" si="39"/>
        <v>95</v>
      </c>
      <c r="AB83" s="25">
        <f t="shared" si="40"/>
        <v>95</v>
      </c>
      <c r="AC83" s="25">
        <v>14800</v>
      </c>
      <c r="AD83" s="25">
        <v>14800</v>
      </c>
      <c r="AG83" s="21">
        <v>78</v>
      </c>
      <c r="AH83" s="21">
        <v>42</v>
      </c>
      <c r="AJ83" s="21">
        <v>78</v>
      </c>
      <c r="AK83" s="21">
        <f t="shared" si="41"/>
        <v>43</v>
      </c>
      <c r="AM83" s="21">
        <v>78</v>
      </c>
      <c r="AN83" s="21">
        <f t="shared" si="42"/>
        <v>44</v>
      </c>
      <c r="AP83" s="21">
        <v>78</v>
      </c>
      <c r="AQ83" s="21">
        <f t="shared" si="43"/>
        <v>45</v>
      </c>
      <c r="AT83" s="21">
        <v>78</v>
      </c>
      <c r="AU83" s="21">
        <f>INDEX(节奏总表!$B$5:$B$104,芦花古楼!AT83)</f>
        <v>139.5</v>
      </c>
      <c r="AV83" s="16">
        <f t="shared" si="44"/>
        <v>205</v>
      </c>
      <c r="AW83" s="16">
        <f t="shared" si="45"/>
        <v>440</v>
      </c>
      <c r="AX83" s="16">
        <f t="shared" si="46"/>
        <v>33750</v>
      </c>
      <c r="AY83" s="16">
        <f t="shared" si="47"/>
        <v>67350</v>
      </c>
    </row>
    <row r="84" spans="1:51" ht="16.5" x14ac:dyDescent="0.2">
      <c r="A84" s="25">
        <v>80</v>
      </c>
      <c r="B84" s="25">
        <v>1000</v>
      </c>
      <c r="C84" s="25">
        <f t="shared" si="33"/>
        <v>80</v>
      </c>
      <c r="D84" s="25">
        <f t="shared" si="34"/>
        <v>100</v>
      </c>
      <c r="E84" s="25">
        <v>15000</v>
      </c>
      <c r="F84" s="25">
        <v>15000</v>
      </c>
      <c r="I84" s="25">
        <v>80</v>
      </c>
      <c r="J84" s="25">
        <v>3000</v>
      </c>
      <c r="K84" s="25">
        <f t="shared" si="35"/>
        <v>85</v>
      </c>
      <c r="L84" s="25">
        <f t="shared" si="36"/>
        <v>100</v>
      </c>
      <c r="M84" s="25">
        <v>15000</v>
      </c>
      <c r="N84" s="25">
        <v>15000</v>
      </c>
      <c r="Q84" s="25">
        <v>80</v>
      </c>
      <c r="R84" s="25">
        <v>3000</v>
      </c>
      <c r="S84" s="25">
        <f t="shared" si="37"/>
        <v>90</v>
      </c>
      <c r="T84" s="25">
        <f t="shared" si="38"/>
        <v>100</v>
      </c>
      <c r="U84" s="25">
        <v>15000</v>
      </c>
      <c r="V84" s="25">
        <v>15000</v>
      </c>
      <c r="Y84" s="25">
        <v>80</v>
      </c>
      <c r="Z84" s="25">
        <v>3000</v>
      </c>
      <c r="AA84" s="25">
        <f t="shared" si="39"/>
        <v>95</v>
      </c>
      <c r="AB84" s="25">
        <f t="shared" si="40"/>
        <v>100</v>
      </c>
      <c r="AC84" s="25">
        <v>15000</v>
      </c>
      <c r="AD84" s="25">
        <v>15000</v>
      </c>
      <c r="AG84" s="21">
        <v>79</v>
      </c>
      <c r="AH84" s="21">
        <v>44</v>
      </c>
      <c r="AJ84" s="21">
        <v>79</v>
      </c>
      <c r="AK84" s="21">
        <f t="shared" si="41"/>
        <v>45</v>
      </c>
      <c r="AM84" s="21">
        <v>79</v>
      </c>
      <c r="AN84" s="21">
        <f t="shared" si="42"/>
        <v>46</v>
      </c>
      <c r="AP84" s="21">
        <v>79</v>
      </c>
      <c r="AQ84" s="21">
        <f t="shared" si="43"/>
        <v>47</v>
      </c>
      <c r="AT84" s="21">
        <v>79</v>
      </c>
      <c r="AU84" s="21">
        <f>INDEX(节奏总表!$B$5:$B$104,芦花古楼!AT84)</f>
        <v>139.75</v>
      </c>
      <c r="AV84" s="16">
        <f t="shared" si="44"/>
        <v>100</v>
      </c>
      <c r="AW84" s="16">
        <f t="shared" si="45"/>
        <v>440</v>
      </c>
      <c r="AX84" s="16">
        <f t="shared" si="46"/>
        <v>16950</v>
      </c>
      <c r="AY84" s="16">
        <f t="shared" si="47"/>
        <v>67500</v>
      </c>
    </row>
    <row r="85" spans="1:51" ht="16.5" x14ac:dyDescent="0.2">
      <c r="A85" s="25">
        <v>81</v>
      </c>
      <c r="B85" s="25">
        <v>1000</v>
      </c>
      <c r="C85" s="25">
        <f t="shared" si="33"/>
        <v>85</v>
      </c>
      <c r="D85" s="25">
        <f t="shared" si="34"/>
        <v>100</v>
      </c>
      <c r="E85" s="25">
        <v>15150</v>
      </c>
      <c r="F85" s="25">
        <v>15150</v>
      </c>
      <c r="I85" s="25">
        <v>81</v>
      </c>
      <c r="J85" s="25">
        <v>3000</v>
      </c>
      <c r="K85" s="25">
        <f t="shared" si="35"/>
        <v>90</v>
      </c>
      <c r="L85" s="25">
        <f t="shared" si="36"/>
        <v>100</v>
      </c>
      <c r="M85" s="25">
        <v>15150</v>
      </c>
      <c r="N85" s="25">
        <v>15150</v>
      </c>
      <c r="Q85" s="25">
        <v>81</v>
      </c>
      <c r="R85" s="25">
        <v>3000</v>
      </c>
      <c r="S85" s="25">
        <f t="shared" si="37"/>
        <v>95</v>
      </c>
      <c r="T85" s="25">
        <f t="shared" si="38"/>
        <v>100</v>
      </c>
      <c r="U85" s="25">
        <v>15150</v>
      </c>
      <c r="V85" s="25">
        <v>15150</v>
      </c>
      <c r="Y85" s="25">
        <v>81</v>
      </c>
      <c r="Z85" s="25">
        <v>3000</v>
      </c>
      <c r="AA85" s="25">
        <f t="shared" si="39"/>
        <v>100</v>
      </c>
      <c r="AB85" s="25">
        <f t="shared" si="40"/>
        <v>100</v>
      </c>
      <c r="AC85" s="25">
        <v>15150</v>
      </c>
      <c r="AD85" s="25">
        <v>15150</v>
      </c>
      <c r="AG85" s="21">
        <v>80</v>
      </c>
      <c r="AH85" s="21">
        <v>46</v>
      </c>
      <c r="AJ85" s="21">
        <v>80</v>
      </c>
      <c r="AK85" s="21">
        <f t="shared" si="41"/>
        <v>47</v>
      </c>
      <c r="AM85" s="21">
        <v>80</v>
      </c>
      <c r="AN85" s="21">
        <f t="shared" si="42"/>
        <v>48</v>
      </c>
      <c r="AP85" s="21">
        <v>80</v>
      </c>
      <c r="AQ85" s="21">
        <f t="shared" si="43"/>
        <v>49</v>
      </c>
      <c r="AT85" s="21">
        <v>80</v>
      </c>
      <c r="AU85" s="21">
        <f>INDEX(节奏总表!$B$5:$B$104,芦花古楼!AT85)</f>
        <v>140</v>
      </c>
      <c r="AV85" s="16">
        <f t="shared" si="44"/>
        <v>105</v>
      </c>
      <c r="AW85" s="16">
        <f t="shared" si="45"/>
        <v>440</v>
      </c>
      <c r="AX85" s="16">
        <f t="shared" si="46"/>
        <v>16950</v>
      </c>
      <c r="AY85" s="16">
        <f t="shared" si="47"/>
        <v>67650</v>
      </c>
    </row>
    <row r="86" spans="1:51" ht="16.5" x14ac:dyDescent="0.2">
      <c r="A86" s="25">
        <v>82</v>
      </c>
      <c r="B86" s="25">
        <v>1000</v>
      </c>
      <c r="C86" s="25">
        <f t="shared" si="33"/>
        <v>85</v>
      </c>
      <c r="D86" s="25">
        <f t="shared" si="34"/>
        <v>100</v>
      </c>
      <c r="E86" s="25">
        <v>15300</v>
      </c>
      <c r="F86" s="25">
        <v>15300</v>
      </c>
      <c r="I86" s="25">
        <v>82</v>
      </c>
      <c r="J86" s="25">
        <v>3000</v>
      </c>
      <c r="K86" s="25">
        <f t="shared" si="35"/>
        <v>90</v>
      </c>
      <c r="L86" s="25">
        <f t="shared" si="36"/>
        <v>100</v>
      </c>
      <c r="M86" s="25">
        <v>15300</v>
      </c>
      <c r="N86" s="25">
        <v>15300</v>
      </c>
      <c r="Q86" s="25">
        <v>82</v>
      </c>
      <c r="R86" s="25">
        <v>3000</v>
      </c>
      <c r="S86" s="25">
        <f t="shared" si="37"/>
        <v>95</v>
      </c>
      <c r="T86" s="25">
        <f t="shared" si="38"/>
        <v>100</v>
      </c>
      <c r="U86" s="25">
        <v>15300</v>
      </c>
      <c r="V86" s="25">
        <v>15300</v>
      </c>
      <c r="Y86" s="25">
        <v>82</v>
      </c>
      <c r="Z86" s="25">
        <v>3000</v>
      </c>
      <c r="AA86" s="25">
        <f t="shared" si="39"/>
        <v>100</v>
      </c>
      <c r="AB86" s="25">
        <f t="shared" si="40"/>
        <v>100</v>
      </c>
      <c r="AC86" s="25">
        <v>15300</v>
      </c>
      <c r="AD86" s="25">
        <v>15300</v>
      </c>
      <c r="AG86" s="21">
        <v>81</v>
      </c>
      <c r="AH86" s="21">
        <v>48</v>
      </c>
      <c r="AJ86" s="21">
        <v>81</v>
      </c>
      <c r="AK86" s="21">
        <f t="shared" si="41"/>
        <v>49</v>
      </c>
      <c r="AM86" s="21">
        <v>81</v>
      </c>
      <c r="AN86" s="21">
        <f t="shared" si="42"/>
        <v>50</v>
      </c>
      <c r="AP86" s="21">
        <v>81</v>
      </c>
      <c r="AQ86" s="21">
        <f t="shared" si="43"/>
        <v>51</v>
      </c>
      <c r="AT86" s="21">
        <v>81</v>
      </c>
      <c r="AU86" s="21">
        <f>INDEX(节奏总表!$B$5:$B$104,芦花古楼!AT86)</f>
        <v>140.25</v>
      </c>
      <c r="AV86" s="16">
        <f t="shared" si="44"/>
        <v>205</v>
      </c>
      <c r="AW86" s="16">
        <f t="shared" si="45"/>
        <v>440</v>
      </c>
      <c r="AX86" s="16">
        <f t="shared" si="46"/>
        <v>34050</v>
      </c>
      <c r="AY86" s="16">
        <f t="shared" si="47"/>
        <v>67950</v>
      </c>
    </row>
    <row r="87" spans="1:51" ht="16.5" x14ac:dyDescent="0.2">
      <c r="A87" s="25">
        <v>83</v>
      </c>
      <c r="B87" s="25">
        <v>1000</v>
      </c>
      <c r="C87" s="25">
        <f t="shared" si="33"/>
        <v>85</v>
      </c>
      <c r="D87" s="25">
        <f t="shared" si="34"/>
        <v>100</v>
      </c>
      <c r="E87" s="25">
        <v>15450</v>
      </c>
      <c r="F87" s="25">
        <v>15450</v>
      </c>
      <c r="I87" s="25">
        <v>83</v>
      </c>
      <c r="J87" s="25">
        <v>3000</v>
      </c>
      <c r="K87" s="25">
        <f t="shared" si="35"/>
        <v>90</v>
      </c>
      <c r="L87" s="25">
        <f t="shared" si="36"/>
        <v>100</v>
      </c>
      <c r="M87" s="25">
        <v>15450</v>
      </c>
      <c r="N87" s="25">
        <v>15450</v>
      </c>
      <c r="Q87" s="25">
        <v>83</v>
      </c>
      <c r="R87" s="25">
        <v>3000</v>
      </c>
      <c r="S87" s="25">
        <f t="shared" si="37"/>
        <v>95</v>
      </c>
      <c r="T87" s="25">
        <f t="shared" si="38"/>
        <v>100</v>
      </c>
      <c r="U87" s="25">
        <v>15450</v>
      </c>
      <c r="V87" s="25">
        <v>15450</v>
      </c>
      <c r="Y87" s="25">
        <v>83</v>
      </c>
      <c r="Z87" s="25">
        <v>3000</v>
      </c>
      <c r="AA87" s="25">
        <f t="shared" si="39"/>
        <v>100</v>
      </c>
      <c r="AB87" s="25">
        <f t="shared" si="40"/>
        <v>100</v>
      </c>
      <c r="AC87" s="25">
        <v>15450</v>
      </c>
      <c r="AD87" s="25">
        <v>15450</v>
      </c>
      <c r="AG87" s="21">
        <v>82</v>
      </c>
      <c r="AH87" s="21">
        <v>50</v>
      </c>
      <c r="AJ87" s="21">
        <v>82</v>
      </c>
      <c r="AK87" s="21">
        <f t="shared" si="41"/>
        <v>51</v>
      </c>
      <c r="AM87" s="21">
        <v>82</v>
      </c>
      <c r="AN87" s="21">
        <f t="shared" si="42"/>
        <v>52</v>
      </c>
      <c r="AP87" s="21">
        <v>82</v>
      </c>
      <c r="AQ87" s="21">
        <f t="shared" si="43"/>
        <v>53</v>
      </c>
      <c r="AT87" s="21">
        <v>82</v>
      </c>
      <c r="AU87" s="21">
        <f>INDEX(节奏总表!$B$5:$B$104,芦花古楼!AT87)</f>
        <v>140.5</v>
      </c>
      <c r="AV87" s="16">
        <f t="shared" si="44"/>
        <v>100</v>
      </c>
      <c r="AW87" s="16">
        <f t="shared" si="45"/>
        <v>440</v>
      </c>
      <c r="AX87" s="16">
        <f t="shared" si="46"/>
        <v>17100</v>
      </c>
      <c r="AY87" s="16">
        <f t="shared" si="47"/>
        <v>68100</v>
      </c>
    </row>
    <row r="88" spans="1:51" ht="16.5" x14ac:dyDescent="0.2">
      <c r="A88" s="25">
        <v>84</v>
      </c>
      <c r="B88" s="25">
        <v>1000</v>
      </c>
      <c r="C88" s="25">
        <f t="shared" si="33"/>
        <v>85</v>
      </c>
      <c r="D88" s="25">
        <f t="shared" si="34"/>
        <v>100</v>
      </c>
      <c r="E88" s="25">
        <v>15600</v>
      </c>
      <c r="F88" s="25">
        <v>15600</v>
      </c>
      <c r="I88" s="25">
        <v>84</v>
      </c>
      <c r="J88" s="25">
        <v>3000</v>
      </c>
      <c r="K88" s="25">
        <f t="shared" si="35"/>
        <v>90</v>
      </c>
      <c r="L88" s="25">
        <f t="shared" si="36"/>
        <v>100</v>
      </c>
      <c r="M88" s="25">
        <v>15600</v>
      </c>
      <c r="N88" s="25">
        <v>15600</v>
      </c>
      <c r="Q88" s="25">
        <v>84</v>
      </c>
      <c r="R88" s="25">
        <v>3000</v>
      </c>
      <c r="S88" s="25">
        <f t="shared" si="37"/>
        <v>95</v>
      </c>
      <c r="T88" s="25">
        <f t="shared" si="38"/>
        <v>100</v>
      </c>
      <c r="U88" s="25">
        <v>15600</v>
      </c>
      <c r="V88" s="25">
        <v>15600</v>
      </c>
      <c r="Y88" s="25">
        <v>84</v>
      </c>
      <c r="Z88" s="25">
        <v>3000</v>
      </c>
      <c r="AA88" s="25">
        <f t="shared" si="39"/>
        <v>100</v>
      </c>
      <c r="AB88" s="25">
        <f t="shared" si="40"/>
        <v>100</v>
      </c>
      <c r="AC88" s="25">
        <v>15600</v>
      </c>
      <c r="AD88" s="25">
        <v>15600</v>
      </c>
      <c r="AG88" s="21">
        <v>83</v>
      </c>
      <c r="AH88" s="21">
        <v>52</v>
      </c>
      <c r="AJ88" s="21">
        <v>83</v>
      </c>
      <c r="AK88" s="21">
        <f t="shared" si="41"/>
        <v>53</v>
      </c>
      <c r="AM88" s="21">
        <v>83</v>
      </c>
      <c r="AN88" s="21">
        <f t="shared" si="42"/>
        <v>54</v>
      </c>
      <c r="AP88" s="21">
        <v>83</v>
      </c>
      <c r="AQ88" s="21">
        <f t="shared" si="43"/>
        <v>55</v>
      </c>
      <c r="AT88" s="21">
        <v>83</v>
      </c>
      <c r="AU88" s="21">
        <f>INDEX(节奏总表!$B$5:$B$104,芦花古楼!AT88)</f>
        <v>140.75</v>
      </c>
      <c r="AV88" s="16">
        <f t="shared" si="44"/>
        <v>105</v>
      </c>
      <c r="AW88" s="16">
        <f t="shared" si="45"/>
        <v>440</v>
      </c>
      <c r="AX88" s="16">
        <f t="shared" si="46"/>
        <v>17100</v>
      </c>
      <c r="AY88" s="16">
        <f t="shared" si="47"/>
        <v>68250</v>
      </c>
    </row>
    <row r="89" spans="1:51" ht="16.5" x14ac:dyDescent="0.2">
      <c r="A89" s="25">
        <v>85</v>
      </c>
      <c r="B89" s="25">
        <v>1000</v>
      </c>
      <c r="C89" s="25">
        <f t="shared" si="33"/>
        <v>85</v>
      </c>
      <c r="D89" s="25">
        <f t="shared" si="34"/>
        <v>105</v>
      </c>
      <c r="E89" s="25">
        <v>15750</v>
      </c>
      <c r="F89" s="25">
        <v>15750</v>
      </c>
      <c r="I89" s="25">
        <v>85</v>
      </c>
      <c r="J89" s="25">
        <v>3000</v>
      </c>
      <c r="K89" s="25">
        <f t="shared" si="35"/>
        <v>90</v>
      </c>
      <c r="L89" s="25">
        <f t="shared" si="36"/>
        <v>105</v>
      </c>
      <c r="M89" s="25">
        <v>15750</v>
      </c>
      <c r="N89" s="25">
        <v>15750</v>
      </c>
      <c r="Q89" s="25">
        <v>85</v>
      </c>
      <c r="R89" s="25">
        <v>3000</v>
      </c>
      <c r="S89" s="25">
        <f t="shared" si="37"/>
        <v>95</v>
      </c>
      <c r="T89" s="25">
        <f t="shared" si="38"/>
        <v>105</v>
      </c>
      <c r="U89" s="25">
        <v>15750</v>
      </c>
      <c r="V89" s="25">
        <v>15750</v>
      </c>
      <c r="Y89" s="25">
        <v>85</v>
      </c>
      <c r="Z89" s="25">
        <v>3000</v>
      </c>
      <c r="AA89" s="25">
        <f t="shared" si="39"/>
        <v>100</v>
      </c>
      <c r="AB89" s="25">
        <f t="shared" si="40"/>
        <v>105</v>
      </c>
      <c r="AC89" s="25">
        <v>15750</v>
      </c>
      <c r="AD89" s="25">
        <v>15750</v>
      </c>
      <c r="AG89" s="21">
        <v>84</v>
      </c>
      <c r="AH89" s="21">
        <v>54</v>
      </c>
      <c r="AJ89" s="21">
        <v>84</v>
      </c>
      <c r="AK89" s="21">
        <f t="shared" si="41"/>
        <v>55</v>
      </c>
      <c r="AM89" s="21">
        <v>84</v>
      </c>
      <c r="AN89" s="21">
        <f t="shared" si="42"/>
        <v>56</v>
      </c>
      <c r="AP89" s="21">
        <v>84</v>
      </c>
      <c r="AQ89" s="21">
        <f t="shared" si="43"/>
        <v>57</v>
      </c>
      <c r="AT89" s="21">
        <v>84</v>
      </c>
      <c r="AU89" s="21">
        <f>INDEX(节奏总表!$B$5:$B$104,芦花古楼!AT89)</f>
        <v>141</v>
      </c>
      <c r="AV89" s="16">
        <f t="shared" si="44"/>
        <v>205</v>
      </c>
      <c r="AW89" s="16">
        <f t="shared" si="45"/>
        <v>445</v>
      </c>
      <c r="AX89" s="16">
        <f t="shared" si="46"/>
        <v>34350</v>
      </c>
      <c r="AY89" s="16">
        <f t="shared" si="47"/>
        <v>68550</v>
      </c>
    </row>
    <row r="90" spans="1:51" ht="16.5" x14ac:dyDescent="0.2">
      <c r="A90" s="25">
        <v>86</v>
      </c>
      <c r="B90" s="25">
        <v>1000</v>
      </c>
      <c r="C90" s="25">
        <f t="shared" si="33"/>
        <v>90</v>
      </c>
      <c r="D90" s="25">
        <f t="shared" si="34"/>
        <v>105</v>
      </c>
      <c r="E90" s="25">
        <v>15900</v>
      </c>
      <c r="F90" s="25">
        <v>15900</v>
      </c>
      <c r="I90" s="25">
        <v>86</v>
      </c>
      <c r="J90" s="25">
        <v>3000</v>
      </c>
      <c r="K90" s="25">
        <f t="shared" si="35"/>
        <v>95</v>
      </c>
      <c r="L90" s="25">
        <f t="shared" si="36"/>
        <v>105</v>
      </c>
      <c r="M90" s="25">
        <v>15900</v>
      </c>
      <c r="N90" s="25">
        <v>15900</v>
      </c>
      <c r="Q90" s="25">
        <v>86</v>
      </c>
      <c r="R90" s="25">
        <v>3000</v>
      </c>
      <c r="S90" s="25">
        <f t="shared" si="37"/>
        <v>100</v>
      </c>
      <c r="T90" s="25">
        <f t="shared" si="38"/>
        <v>105</v>
      </c>
      <c r="U90" s="25">
        <v>15900</v>
      </c>
      <c r="V90" s="25">
        <v>15900</v>
      </c>
      <c r="Y90" s="25">
        <v>86</v>
      </c>
      <c r="Z90" s="25">
        <v>3000</v>
      </c>
      <c r="AA90" s="25">
        <f t="shared" si="39"/>
        <v>105</v>
      </c>
      <c r="AB90" s="25">
        <f t="shared" si="40"/>
        <v>105</v>
      </c>
      <c r="AC90" s="25">
        <v>15900</v>
      </c>
      <c r="AD90" s="25">
        <v>15900</v>
      </c>
      <c r="AG90" s="21">
        <v>85</v>
      </c>
      <c r="AH90" s="21">
        <v>56</v>
      </c>
      <c r="AJ90" s="21">
        <v>85</v>
      </c>
      <c r="AK90" s="21">
        <f t="shared" si="41"/>
        <v>57</v>
      </c>
      <c r="AM90" s="21">
        <v>85</v>
      </c>
      <c r="AN90" s="21">
        <f t="shared" si="42"/>
        <v>58</v>
      </c>
      <c r="AP90" s="21">
        <v>85</v>
      </c>
      <c r="AQ90" s="21">
        <f t="shared" si="43"/>
        <v>59</v>
      </c>
      <c r="AT90" s="21">
        <v>85</v>
      </c>
      <c r="AU90" s="21">
        <f>INDEX(节奏总表!$B$5:$B$104,芦花古楼!AT90)</f>
        <v>141.25</v>
      </c>
      <c r="AV90" s="16">
        <f t="shared" si="44"/>
        <v>100</v>
      </c>
      <c r="AW90" s="16">
        <f t="shared" si="45"/>
        <v>450</v>
      </c>
      <c r="AX90" s="16">
        <f t="shared" si="46"/>
        <v>17250</v>
      </c>
      <c r="AY90" s="16">
        <f t="shared" si="47"/>
        <v>68700</v>
      </c>
    </row>
    <row r="91" spans="1:51" ht="16.5" x14ac:dyDescent="0.2">
      <c r="A91" s="25">
        <v>87</v>
      </c>
      <c r="B91" s="25">
        <v>1000</v>
      </c>
      <c r="C91" s="25">
        <f t="shared" si="33"/>
        <v>90</v>
      </c>
      <c r="D91" s="25">
        <f t="shared" si="34"/>
        <v>105</v>
      </c>
      <c r="E91" s="25">
        <v>16050</v>
      </c>
      <c r="F91" s="25">
        <v>16050</v>
      </c>
      <c r="I91" s="25">
        <v>87</v>
      </c>
      <c r="J91" s="25">
        <v>3000</v>
      </c>
      <c r="K91" s="25">
        <f t="shared" si="35"/>
        <v>95</v>
      </c>
      <c r="L91" s="25">
        <f t="shared" si="36"/>
        <v>105</v>
      </c>
      <c r="M91" s="25">
        <v>16050</v>
      </c>
      <c r="N91" s="25">
        <v>16050</v>
      </c>
      <c r="Q91" s="25">
        <v>87</v>
      </c>
      <c r="R91" s="25">
        <v>3000</v>
      </c>
      <c r="S91" s="25">
        <f t="shared" si="37"/>
        <v>100</v>
      </c>
      <c r="T91" s="25">
        <f t="shared" si="38"/>
        <v>105</v>
      </c>
      <c r="U91" s="25">
        <v>16050</v>
      </c>
      <c r="V91" s="25">
        <v>16050</v>
      </c>
      <c r="Y91" s="25">
        <v>87</v>
      </c>
      <c r="Z91" s="25">
        <v>3000</v>
      </c>
      <c r="AA91" s="25">
        <f t="shared" si="39"/>
        <v>105</v>
      </c>
      <c r="AB91" s="25">
        <f t="shared" si="40"/>
        <v>105</v>
      </c>
      <c r="AC91" s="25">
        <v>16050</v>
      </c>
      <c r="AD91" s="25">
        <v>16050</v>
      </c>
      <c r="AG91" s="21">
        <v>86</v>
      </c>
      <c r="AH91" s="21">
        <v>58</v>
      </c>
      <c r="AJ91" s="21">
        <v>86</v>
      </c>
      <c r="AK91" s="21">
        <f t="shared" si="41"/>
        <v>59</v>
      </c>
      <c r="AM91" s="21">
        <v>86</v>
      </c>
      <c r="AN91" s="21">
        <f t="shared" si="42"/>
        <v>60</v>
      </c>
      <c r="AP91" s="21">
        <v>86</v>
      </c>
      <c r="AQ91" s="21">
        <f t="shared" si="43"/>
        <v>61</v>
      </c>
      <c r="AT91" s="21">
        <v>86</v>
      </c>
      <c r="AU91" s="21">
        <f>INDEX(节奏总表!$B$5:$B$104,芦花古楼!AT91)</f>
        <v>141.5</v>
      </c>
      <c r="AV91" s="16">
        <f t="shared" si="44"/>
        <v>105</v>
      </c>
      <c r="AW91" s="16">
        <f t="shared" si="45"/>
        <v>455</v>
      </c>
      <c r="AX91" s="16">
        <f t="shared" si="46"/>
        <v>17250</v>
      </c>
      <c r="AY91" s="16">
        <f t="shared" si="47"/>
        <v>68850</v>
      </c>
    </row>
    <row r="92" spans="1:51" ht="16.5" x14ac:dyDescent="0.2">
      <c r="A92" s="25">
        <v>88</v>
      </c>
      <c r="B92" s="25">
        <v>1000</v>
      </c>
      <c r="C92" s="25">
        <f t="shared" si="33"/>
        <v>90</v>
      </c>
      <c r="D92" s="25">
        <f t="shared" si="34"/>
        <v>105</v>
      </c>
      <c r="E92" s="25">
        <v>16200</v>
      </c>
      <c r="F92" s="25">
        <v>16200</v>
      </c>
      <c r="I92" s="25">
        <v>88</v>
      </c>
      <c r="J92" s="25">
        <v>3000</v>
      </c>
      <c r="K92" s="25">
        <f t="shared" si="35"/>
        <v>95</v>
      </c>
      <c r="L92" s="25">
        <f t="shared" si="36"/>
        <v>105</v>
      </c>
      <c r="M92" s="25">
        <v>16200</v>
      </c>
      <c r="N92" s="25">
        <v>16200</v>
      </c>
      <c r="Q92" s="25">
        <v>88</v>
      </c>
      <c r="R92" s="25">
        <v>3000</v>
      </c>
      <c r="S92" s="25">
        <f t="shared" si="37"/>
        <v>100</v>
      </c>
      <c r="T92" s="25">
        <f t="shared" si="38"/>
        <v>105</v>
      </c>
      <c r="U92" s="25">
        <v>16200</v>
      </c>
      <c r="V92" s="25">
        <v>16200</v>
      </c>
      <c r="Y92" s="25">
        <v>88</v>
      </c>
      <c r="Z92" s="25">
        <v>3000</v>
      </c>
      <c r="AA92" s="25">
        <f t="shared" si="39"/>
        <v>105</v>
      </c>
      <c r="AB92" s="25">
        <f t="shared" si="40"/>
        <v>105</v>
      </c>
      <c r="AC92" s="25">
        <v>16200</v>
      </c>
      <c r="AD92" s="25">
        <v>16200</v>
      </c>
      <c r="AG92" s="21">
        <v>87</v>
      </c>
      <c r="AH92" s="21">
        <v>60</v>
      </c>
      <c r="AJ92" s="21">
        <v>87</v>
      </c>
      <c r="AK92" s="21">
        <f t="shared" si="41"/>
        <v>61</v>
      </c>
      <c r="AM92" s="21">
        <v>87</v>
      </c>
      <c r="AN92" s="21">
        <f t="shared" si="42"/>
        <v>62</v>
      </c>
      <c r="AP92" s="21">
        <v>87</v>
      </c>
      <c r="AQ92" s="21">
        <f t="shared" si="43"/>
        <v>63</v>
      </c>
      <c r="AT92" s="21">
        <v>87</v>
      </c>
      <c r="AU92" s="21">
        <f>INDEX(节奏总表!$B$5:$B$104,芦花古楼!AT92)</f>
        <v>141.75</v>
      </c>
      <c r="AV92" s="16">
        <f t="shared" si="44"/>
        <v>210</v>
      </c>
      <c r="AW92" s="16">
        <f t="shared" si="45"/>
        <v>460</v>
      </c>
      <c r="AX92" s="16">
        <f t="shared" si="46"/>
        <v>34650</v>
      </c>
      <c r="AY92" s="16">
        <f t="shared" si="47"/>
        <v>69150</v>
      </c>
    </row>
    <row r="93" spans="1:51" ht="16.5" x14ac:dyDescent="0.2">
      <c r="A93" s="25">
        <v>89</v>
      </c>
      <c r="B93" s="25">
        <v>1000</v>
      </c>
      <c r="C93" s="25">
        <f t="shared" si="33"/>
        <v>90</v>
      </c>
      <c r="D93" s="25">
        <f t="shared" si="34"/>
        <v>105</v>
      </c>
      <c r="E93" s="25">
        <v>16350</v>
      </c>
      <c r="F93" s="25">
        <v>16350</v>
      </c>
      <c r="I93" s="25">
        <v>89</v>
      </c>
      <c r="J93" s="25">
        <v>3000</v>
      </c>
      <c r="K93" s="25">
        <f t="shared" si="35"/>
        <v>95</v>
      </c>
      <c r="L93" s="25">
        <f t="shared" si="36"/>
        <v>105</v>
      </c>
      <c r="M93" s="25">
        <v>16350</v>
      </c>
      <c r="N93" s="25">
        <v>16350</v>
      </c>
      <c r="Q93" s="25">
        <v>89</v>
      </c>
      <c r="R93" s="25">
        <v>3000</v>
      </c>
      <c r="S93" s="25">
        <f t="shared" si="37"/>
        <v>100</v>
      </c>
      <c r="T93" s="25">
        <f t="shared" si="38"/>
        <v>105</v>
      </c>
      <c r="U93" s="25">
        <v>16350</v>
      </c>
      <c r="V93" s="25">
        <v>16350</v>
      </c>
      <c r="Y93" s="25">
        <v>89</v>
      </c>
      <c r="Z93" s="25">
        <v>3000</v>
      </c>
      <c r="AA93" s="25">
        <f t="shared" si="39"/>
        <v>105</v>
      </c>
      <c r="AB93" s="25">
        <f t="shared" si="40"/>
        <v>105</v>
      </c>
      <c r="AC93" s="25">
        <v>16350</v>
      </c>
      <c r="AD93" s="25">
        <v>16350</v>
      </c>
      <c r="AG93" s="21">
        <v>88</v>
      </c>
      <c r="AH93" s="21">
        <v>63</v>
      </c>
      <c r="AJ93" s="21">
        <v>88</v>
      </c>
      <c r="AK93" s="21">
        <f t="shared" si="41"/>
        <v>64</v>
      </c>
      <c r="AM93" s="21">
        <v>88</v>
      </c>
      <c r="AN93" s="21">
        <f t="shared" si="42"/>
        <v>65</v>
      </c>
      <c r="AP93" s="21">
        <v>88</v>
      </c>
      <c r="AQ93" s="21">
        <f t="shared" si="43"/>
        <v>66</v>
      </c>
      <c r="AT93" s="21">
        <v>88</v>
      </c>
      <c r="AU93" s="21">
        <f>INDEX(节奏总表!$B$5:$B$104,芦花古楼!AT93)</f>
        <v>142</v>
      </c>
      <c r="AV93" s="16">
        <f t="shared" si="44"/>
        <v>105</v>
      </c>
      <c r="AW93" s="16">
        <f t="shared" si="45"/>
        <v>460</v>
      </c>
      <c r="AX93" s="16">
        <f t="shared" si="46"/>
        <v>17400</v>
      </c>
      <c r="AY93" s="16">
        <f t="shared" si="47"/>
        <v>69300</v>
      </c>
    </row>
    <row r="94" spans="1:51" ht="16.5" x14ac:dyDescent="0.2">
      <c r="A94" s="25">
        <v>90</v>
      </c>
      <c r="B94" s="25">
        <v>1000</v>
      </c>
      <c r="C94" s="25">
        <f t="shared" si="33"/>
        <v>90</v>
      </c>
      <c r="D94" s="25">
        <f t="shared" si="34"/>
        <v>110</v>
      </c>
      <c r="E94" s="25">
        <v>16500</v>
      </c>
      <c r="F94" s="25">
        <v>16500</v>
      </c>
      <c r="I94" s="25">
        <v>90</v>
      </c>
      <c r="J94" s="25">
        <v>3000</v>
      </c>
      <c r="K94" s="25">
        <f t="shared" si="35"/>
        <v>95</v>
      </c>
      <c r="L94" s="25">
        <f t="shared" si="36"/>
        <v>110</v>
      </c>
      <c r="M94" s="25">
        <v>16500</v>
      </c>
      <c r="N94" s="25">
        <v>16500</v>
      </c>
      <c r="Q94" s="25">
        <v>90</v>
      </c>
      <c r="R94" s="25">
        <v>3000</v>
      </c>
      <c r="S94" s="25">
        <f t="shared" si="37"/>
        <v>100</v>
      </c>
      <c r="T94" s="25">
        <f t="shared" si="38"/>
        <v>110</v>
      </c>
      <c r="U94" s="25">
        <v>16500</v>
      </c>
      <c r="V94" s="25">
        <v>16500</v>
      </c>
      <c r="Y94" s="25">
        <v>90</v>
      </c>
      <c r="Z94" s="25">
        <v>3000</v>
      </c>
      <c r="AA94" s="25">
        <f t="shared" si="39"/>
        <v>105</v>
      </c>
      <c r="AB94" s="25">
        <f t="shared" si="40"/>
        <v>110</v>
      </c>
      <c r="AC94" s="25">
        <v>16500</v>
      </c>
      <c r="AD94" s="25">
        <v>16500</v>
      </c>
      <c r="AG94" s="21">
        <v>89</v>
      </c>
      <c r="AH94" s="21">
        <v>66</v>
      </c>
      <c r="AJ94" s="21">
        <v>89</v>
      </c>
      <c r="AK94" s="21">
        <f t="shared" si="41"/>
        <v>67</v>
      </c>
      <c r="AM94" s="21">
        <v>89</v>
      </c>
      <c r="AN94" s="21">
        <f t="shared" si="42"/>
        <v>68</v>
      </c>
      <c r="AP94" s="21">
        <v>89</v>
      </c>
      <c r="AQ94" s="21">
        <f t="shared" si="43"/>
        <v>69</v>
      </c>
      <c r="AT94" s="21">
        <v>89</v>
      </c>
      <c r="AU94" s="21">
        <f>INDEX(节奏总表!$B$5:$B$104,芦花古楼!AT94)</f>
        <v>142.25</v>
      </c>
      <c r="AV94" s="16">
        <f t="shared" si="44"/>
        <v>110</v>
      </c>
      <c r="AW94" s="16">
        <f t="shared" si="45"/>
        <v>460</v>
      </c>
      <c r="AX94" s="16">
        <f t="shared" si="46"/>
        <v>17400</v>
      </c>
      <c r="AY94" s="16">
        <f t="shared" si="47"/>
        <v>69450</v>
      </c>
    </row>
    <row r="95" spans="1:51" ht="16.5" x14ac:dyDescent="0.2">
      <c r="A95" s="25">
        <v>91</v>
      </c>
      <c r="B95" s="25">
        <v>1000</v>
      </c>
      <c r="C95" s="25">
        <f t="shared" si="33"/>
        <v>95</v>
      </c>
      <c r="D95" s="25">
        <f t="shared" si="34"/>
        <v>110</v>
      </c>
      <c r="E95" s="25">
        <v>16650</v>
      </c>
      <c r="F95" s="25">
        <v>16650</v>
      </c>
      <c r="I95" s="25">
        <v>91</v>
      </c>
      <c r="J95" s="25">
        <v>3000</v>
      </c>
      <c r="K95" s="25">
        <f t="shared" si="35"/>
        <v>100</v>
      </c>
      <c r="L95" s="25">
        <f t="shared" si="36"/>
        <v>110</v>
      </c>
      <c r="M95" s="25">
        <v>16650</v>
      </c>
      <c r="N95" s="25">
        <v>16650</v>
      </c>
      <c r="Q95" s="25">
        <v>91</v>
      </c>
      <c r="R95" s="25">
        <v>3000</v>
      </c>
      <c r="S95" s="25">
        <f t="shared" si="37"/>
        <v>105</v>
      </c>
      <c r="T95" s="25">
        <f t="shared" si="38"/>
        <v>110</v>
      </c>
      <c r="U95" s="25">
        <v>16650</v>
      </c>
      <c r="V95" s="25">
        <v>16650</v>
      </c>
      <c r="Y95" s="25">
        <v>91</v>
      </c>
      <c r="Z95" s="25">
        <v>3000</v>
      </c>
      <c r="AA95" s="25">
        <f t="shared" si="39"/>
        <v>110</v>
      </c>
      <c r="AB95" s="25">
        <f t="shared" si="40"/>
        <v>110</v>
      </c>
      <c r="AC95" s="25">
        <v>16650</v>
      </c>
      <c r="AD95" s="25">
        <v>16650</v>
      </c>
      <c r="AG95" s="21">
        <v>90</v>
      </c>
      <c r="AH95" s="21">
        <v>69</v>
      </c>
      <c r="AJ95" s="21">
        <v>90</v>
      </c>
      <c r="AK95" s="21">
        <f t="shared" si="41"/>
        <v>70</v>
      </c>
      <c r="AM95" s="21">
        <v>90</v>
      </c>
      <c r="AN95" s="21">
        <f t="shared" si="42"/>
        <v>71</v>
      </c>
      <c r="AP95" s="21">
        <v>90</v>
      </c>
      <c r="AQ95" s="21">
        <f t="shared" si="43"/>
        <v>72</v>
      </c>
      <c r="AT95" s="21">
        <v>90</v>
      </c>
      <c r="AU95" s="21">
        <f>INDEX(节奏总表!$B$5:$B$104,芦花古楼!AT95)</f>
        <v>142.5</v>
      </c>
      <c r="AV95" s="16">
        <f t="shared" si="44"/>
        <v>215</v>
      </c>
      <c r="AW95" s="16">
        <f t="shared" si="45"/>
        <v>460</v>
      </c>
      <c r="AX95" s="16">
        <f t="shared" si="46"/>
        <v>34950</v>
      </c>
      <c r="AY95" s="16">
        <f t="shared" si="47"/>
        <v>69750</v>
      </c>
    </row>
    <row r="96" spans="1:51" ht="16.5" x14ac:dyDescent="0.2">
      <c r="A96" s="25">
        <v>92</v>
      </c>
      <c r="B96" s="25">
        <v>1000</v>
      </c>
      <c r="C96" s="25">
        <f t="shared" si="33"/>
        <v>95</v>
      </c>
      <c r="D96" s="25">
        <f t="shared" si="34"/>
        <v>110</v>
      </c>
      <c r="E96" s="25">
        <v>16800</v>
      </c>
      <c r="F96" s="25">
        <v>16800</v>
      </c>
      <c r="I96" s="25">
        <v>92</v>
      </c>
      <c r="J96" s="25">
        <v>3000</v>
      </c>
      <c r="K96" s="25">
        <f t="shared" si="35"/>
        <v>100</v>
      </c>
      <c r="L96" s="25">
        <f t="shared" si="36"/>
        <v>110</v>
      </c>
      <c r="M96" s="25">
        <v>16800</v>
      </c>
      <c r="N96" s="25">
        <v>16800</v>
      </c>
      <c r="Q96" s="25">
        <v>92</v>
      </c>
      <c r="R96" s="25">
        <v>3000</v>
      </c>
      <c r="S96" s="25">
        <f t="shared" si="37"/>
        <v>105</v>
      </c>
      <c r="T96" s="25">
        <f t="shared" si="38"/>
        <v>110</v>
      </c>
      <c r="U96" s="25">
        <v>16800</v>
      </c>
      <c r="V96" s="25">
        <v>16800</v>
      </c>
      <c r="Y96" s="25">
        <v>92</v>
      </c>
      <c r="Z96" s="25">
        <v>3000</v>
      </c>
      <c r="AA96" s="25">
        <f t="shared" si="39"/>
        <v>110</v>
      </c>
      <c r="AB96" s="25">
        <f t="shared" si="40"/>
        <v>110</v>
      </c>
      <c r="AC96" s="25">
        <v>16800</v>
      </c>
      <c r="AD96" s="25">
        <v>16800</v>
      </c>
      <c r="AG96" s="21">
        <v>91</v>
      </c>
      <c r="AH96" s="21">
        <v>72</v>
      </c>
      <c r="AJ96" s="21">
        <v>91</v>
      </c>
      <c r="AK96" s="21">
        <f t="shared" si="41"/>
        <v>73</v>
      </c>
      <c r="AM96" s="21">
        <v>91</v>
      </c>
      <c r="AN96" s="21">
        <f t="shared" si="42"/>
        <v>74</v>
      </c>
      <c r="AP96" s="21">
        <v>91</v>
      </c>
      <c r="AQ96" s="21">
        <f t="shared" si="43"/>
        <v>75</v>
      </c>
      <c r="AT96" s="21">
        <v>91</v>
      </c>
      <c r="AU96" s="21">
        <f>INDEX(节奏总表!$B$5:$B$104,芦花古楼!AT96)</f>
        <v>142.75</v>
      </c>
      <c r="AV96" s="16">
        <f t="shared" si="44"/>
        <v>105</v>
      </c>
      <c r="AW96" s="16">
        <f t="shared" si="45"/>
        <v>460</v>
      </c>
      <c r="AX96" s="16">
        <f t="shared" si="46"/>
        <v>17550</v>
      </c>
      <c r="AY96" s="16">
        <f t="shared" si="47"/>
        <v>69900</v>
      </c>
    </row>
    <row r="97" spans="1:51" ht="16.5" x14ac:dyDescent="0.2">
      <c r="A97" s="25">
        <v>93</v>
      </c>
      <c r="B97" s="25">
        <v>1000</v>
      </c>
      <c r="C97" s="25">
        <f t="shared" si="33"/>
        <v>95</v>
      </c>
      <c r="D97" s="25">
        <f t="shared" si="34"/>
        <v>110</v>
      </c>
      <c r="E97" s="25">
        <v>16950</v>
      </c>
      <c r="F97" s="25">
        <v>16950</v>
      </c>
      <c r="I97" s="25">
        <v>93</v>
      </c>
      <c r="J97" s="25">
        <v>3000</v>
      </c>
      <c r="K97" s="25">
        <f t="shared" si="35"/>
        <v>100</v>
      </c>
      <c r="L97" s="25">
        <f t="shared" si="36"/>
        <v>110</v>
      </c>
      <c r="M97" s="25">
        <v>16950</v>
      </c>
      <c r="N97" s="25">
        <v>16950</v>
      </c>
      <c r="Q97" s="25">
        <v>93</v>
      </c>
      <c r="R97" s="25">
        <v>3000</v>
      </c>
      <c r="S97" s="25">
        <f t="shared" si="37"/>
        <v>105</v>
      </c>
      <c r="T97" s="25">
        <f t="shared" si="38"/>
        <v>110</v>
      </c>
      <c r="U97" s="25">
        <v>16950</v>
      </c>
      <c r="V97" s="25">
        <v>16950</v>
      </c>
      <c r="Y97" s="25">
        <v>93</v>
      </c>
      <c r="Z97" s="25">
        <v>3000</v>
      </c>
      <c r="AA97" s="25">
        <f t="shared" si="39"/>
        <v>110</v>
      </c>
      <c r="AB97" s="25">
        <f t="shared" si="40"/>
        <v>110</v>
      </c>
      <c r="AC97" s="25">
        <v>16950</v>
      </c>
      <c r="AD97" s="25">
        <v>16950</v>
      </c>
      <c r="AG97" s="21">
        <v>92</v>
      </c>
      <c r="AH97" s="21">
        <v>75</v>
      </c>
      <c r="AJ97" s="21">
        <v>92</v>
      </c>
      <c r="AK97" s="21">
        <f t="shared" si="41"/>
        <v>76</v>
      </c>
      <c r="AM97" s="21">
        <v>92</v>
      </c>
      <c r="AN97" s="21">
        <f t="shared" si="42"/>
        <v>77</v>
      </c>
      <c r="AP97" s="21">
        <v>92</v>
      </c>
      <c r="AQ97" s="21">
        <f t="shared" si="43"/>
        <v>78</v>
      </c>
      <c r="AT97" s="21">
        <v>92</v>
      </c>
      <c r="AU97" s="21">
        <f>INDEX(节奏总表!$B$5:$B$104,芦花古楼!AT97)</f>
        <v>143</v>
      </c>
      <c r="AV97" s="16">
        <f t="shared" si="44"/>
        <v>110</v>
      </c>
      <c r="AW97" s="16">
        <f t="shared" si="45"/>
        <v>460</v>
      </c>
      <c r="AX97" s="16">
        <f t="shared" si="46"/>
        <v>17550</v>
      </c>
      <c r="AY97" s="16">
        <f t="shared" si="47"/>
        <v>70050</v>
      </c>
    </row>
    <row r="98" spans="1:51" ht="16.5" x14ac:dyDescent="0.2">
      <c r="A98" s="25">
        <v>94</v>
      </c>
      <c r="B98" s="25">
        <v>1000</v>
      </c>
      <c r="C98" s="25">
        <f t="shared" si="33"/>
        <v>95</v>
      </c>
      <c r="D98" s="25">
        <f t="shared" si="34"/>
        <v>110</v>
      </c>
      <c r="E98" s="25">
        <v>17100</v>
      </c>
      <c r="F98" s="25">
        <v>17100</v>
      </c>
      <c r="I98" s="25">
        <v>94</v>
      </c>
      <c r="J98" s="25">
        <v>3000</v>
      </c>
      <c r="K98" s="25">
        <f t="shared" si="35"/>
        <v>100</v>
      </c>
      <c r="L98" s="25">
        <f t="shared" si="36"/>
        <v>110</v>
      </c>
      <c r="M98" s="25">
        <v>17100</v>
      </c>
      <c r="N98" s="25">
        <v>17100</v>
      </c>
      <c r="Q98" s="25">
        <v>94</v>
      </c>
      <c r="R98" s="25">
        <v>3000</v>
      </c>
      <c r="S98" s="25">
        <f t="shared" si="37"/>
        <v>105</v>
      </c>
      <c r="T98" s="25">
        <f t="shared" si="38"/>
        <v>110</v>
      </c>
      <c r="U98" s="25">
        <v>17100</v>
      </c>
      <c r="V98" s="25">
        <v>17100</v>
      </c>
      <c r="Y98" s="25">
        <v>94</v>
      </c>
      <c r="Z98" s="25">
        <v>3000</v>
      </c>
      <c r="AA98" s="25">
        <f t="shared" si="39"/>
        <v>110</v>
      </c>
      <c r="AB98" s="25">
        <f t="shared" si="40"/>
        <v>110</v>
      </c>
      <c r="AC98" s="25">
        <v>17100</v>
      </c>
      <c r="AD98" s="25">
        <v>17100</v>
      </c>
      <c r="AG98" s="21">
        <v>93</v>
      </c>
      <c r="AH98" s="21">
        <v>78</v>
      </c>
      <c r="AJ98" s="21">
        <v>93</v>
      </c>
      <c r="AK98" s="21">
        <f t="shared" si="41"/>
        <v>79</v>
      </c>
      <c r="AM98" s="21">
        <v>93</v>
      </c>
      <c r="AN98" s="21">
        <f t="shared" si="42"/>
        <v>80</v>
      </c>
      <c r="AP98" s="21">
        <v>93</v>
      </c>
      <c r="AQ98" s="21">
        <f t="shared" si="43"/>
        <v>81</v>
      </c>
      <c r="AT98" s="21">
        <v>93</v>
      </c>
      <c r="AU98" s="21">
        <f>INDEX(节奏总表!$B$5:$B$104,芦花古楼!AT98)</f>
        <v>143.25</v>
      </c>
      <c r="AV98" s="16">
        <f t="shared" si="44"/>
        <v>215</v>
      </c>
      <c r="AW98" s="16">
        <f t="shared" si="45"/>
        <v>460</v>
      </c>
      <c r="AX98" s="16">
        <f t="shared" si="46"/>
        <v>35250</v>
      </c>
      <c r="AY98" s="16">
        <f t="shared" si="47"/>
        <v>70350</v>
      </c>
    </row>
    <row r="99" spans="1:51" ht="16.5" x14ac:dyDescent="0.2">
      <c r="A99" s="25">
        <v>95</v>
      </c>
      <c r="B99" s="25">
        <v>1000</v>
      </c>
      <c r="C99" s="25">
        <f t="shared" si="33"/>
        <v>95</v>
      </c>
      <c r="D99" s="25">
        <f t="shared" si="34"/>
        <v>115</v>
      </c>
      <c r="E99" s="25">
        <v>17250</v>
      </c>
      <c r="F99" s="25">
        <v>17250</v>
      </c>
      <c r="I99" s="25">
        <v>95</v>
      </c>
      <c r="J99" s="25">
        <v>3000</v>
      </c>
      <c r="K99" s="25">
        <f t="shared" si="35"/>
        <v>100</v>
      </c>
      <c r="L99" s="25">
        <f t="shared" si="36"/>
        <v>115</v>
      </c>
      <c r="M99" s="25">
        <v>17250</v>
      </c>
      <c r="N99" s="25">
        <v>17250</v>
      </c>
      <c r="Q99" s="25">
        <v>95</v>
      </c>
      <c r="R99" s="25">
        <v>3000</v>
      </c>
      <c r="S99" s="25">
        <f t="shared" si="37"/>
        <v>105</v>
      </c>
      <c r="T99" s="25">
        <f t="shared" si="38"/>
        <v>115</v>
      </c>
      <c r="U99" s="25">
        <v>17250</v>
      </c>
      <c r="V99" s="25">
        <v>17250</v>
      </c>
      <c r="Y99" s="25">
        <v>95</v>
      </c>
      <c r="Z99" s="25">
        <v>3000</v>
      </c>
      <c r="AA99" s="25">
        <f t="shared" si="39"/>
        <v>110</v>
      </c>
      <c r="AB99" s="25">
        <f t="shared" si="40"/>
        <v>115</v>
      </c>
      <c r="AC99" s="25">
        <v>17250</v>
      </c>
      <c r="AD99" s="25">
        <v>17250</v>
      </c>
      <c r="AG99" s="21">
        <v>94</v>
      </c>
      <c r="AH99" s="21">
        <v>81</v>
      </c>
      <c r="AJ99" s="21">
        <v>94</v>
      </c>
      <c r="AK99" s="21">
        <f t="shared" si="41"/>
        <v>82</v>
      </c>
      <c r="AM99" s="21">
        <v>94</v>
      </c>
      <c r="AN99" s="21">
        <f t="shared" si="42"/>
        <v>83</v>
      </c>
      <c r="AP99" s="21">
        <v>94</v>
      </c>
      <c r="AQ99" s="21">
        <f t="shared" si="43"/>
        <v>84</v>
      </c>
      <c r="AT99" s="21">
        <v>94</v>
      </c>
      <c r="AU99" s="21">
        <f>INDEX(节奏总表!$B$5:$B$104,芦花古楼!AT99)</f>
        <v>143.5</v>
      </c>
      <c r="AV99" s="16">
        <f t="shared" si="44"/>
        <v>105</v>
      </c>
      <c r="AW99" s="16">
        <f t="shared" si="45"/>
        <v>460</v>
      </c>
      <c r="AX99" s="16">
        <f t="shared" si="46"/>
        <v>17700</v>
      </c>
      <c r="AY99" s="16">
        <f t="shared" si="47"/>
        <v>70500</v>
      </c>
    </row>
    <row r="100" spans="1:51" ht="16.5" x14ac:dyDescent="0.2">
      <c r="A100" s="25">
        <v>96</v>
      </c>
      <c r="B100" s="25">
        <v>1000</v>
      </c>
      <c r="C100" s="25">
        <f t="shared" si="33"/>
        <v>100</v>
      </c>
      <c r="D100" s="25">
        <f t="shared" si="34"/>
        <v>115</v>
      </c>
      <c r="E100" s="25">
        <v>17400</v>
      </c>
      <c r="F100" s="25">
        <v>17400</v>
      </c>
      <c r="I100" s="25">
        <v>96</v>
      </c>
      <c r="J100" s="25">
        <v>3000</v>
      </c>
      <c r="K100" s="25">
        <f t="shared" si="35"/>
        <v>105</v>
      </c>
      <c r="L100" s="25">
        <f t="shared" si="36"/>
        <v>115</v>
      </c>
      <c r="M100" s="25">
        <v>17400</v>
      </c>
      <c r="N100" s="25">
        <v>17400</v>
      </c>
      <c r="Q100" s="25">
        <v>96</v>
      </c>
      <c r="R100" s="25">
        <v>3000</v>
      </c>
      <c r="S100" s="25">
        <f t="shared" si="37"/>
        <v>110</v>
      </c>
      <c r="T100" s="25">
        <f t="shared" si="38"/>
        <v>115</v>
      </c>
      <c r="U100" s="25">
        <v>17400</v>
      </c>
      <c r="V100" s="25">
        <v>17400</v>
      </c>
      <c r="Y100" s="25">
        <v>96</v>
      </c>
      <c r="Z100" s="25">
        <v>3000</v>
      </c>
      <c r="AA100" s="25">
        <f t="shared" si="39"/>
        <v>115</v>
      </c>
      <c r="AB100" s="25">
        <f t="shared" si="40"/>
        <v>115</v>
      </c>
      <c r="AC100" s="25">
        <v>17400</v>
      </c>
      <c r="AD100" s="25">
        <v>17400</v>
      </c>
      <c r="AG100" s="21">
        <v>95</v>
      </c>
      <c r="AH100" s="21">
        <v>84</v>
      </c>
      <c r="AJ100" s="21">
        <v>95</v>
      </c>
      <c r="AK100" s="21">
        <f t="shared" si="41"/>
        <v>85</v>
      </c>
      <c r="AM100" s="21">
        <v>95</v>
      </c>
      <c r="AN100" s="21">
        <f t="shared" si="42"/>
        <v>86</v>
      </c>
      <c r="AP100" s="21">
        <v>95</v>
      </c>
      <c r="AQ100" s="21">
        <f t="shared" si="43"/>
        <v>87</v>
      </c>
      <c r="AT100" s="21">
        <v>95</v>
      </c>
      <c r="AU100" s="21">
        <f>INDEX(节奏总表!$B$5:$B$104,芦花古楼!AT100)</f>
        <v>143.75</v>
      </c>
      <c r="AV100" s="16">
        <f t="shared" si="44"/>
        <v>110</v>
      </c>
      <c r="AW100" s="16">
        <f t="shared" si="45"/>
        <v>460</v>
      </c>
      <c r="AX100" s="16">
        <f t="shared" si="46"/>
        <v>17700</v>
      </c>
      <c r="AY100" s="16">
        <f t="shared" si="47"/>
        <v>70650</v>
      </c>
    </row>
    <row r="101" spans="1:51" ht="16.5" x14ac:dyDescent="0.2">
      <c r="A101" s="25">
        <v>97</v>
      </c>
      <c r="B101" s="25">
        <v>1000</v>
      </c>
      <c r="C101" s="25">
        <f t="shared" si="33"/>
        <v>100</v>
      </c>
      <c r="D101" s="25">
        <f t="shared" si="34"/>
        <v>115</v>
      </c>
      <c r="E101" s="25">
        <v>17550</v>
      </c>
      <c r="F101" s="25">
        <v>17550</v>
      </c>
      <c r="I101" s="25">
        <v>97</v>
      </c>
      <c r="J101" s="25">
        <v>3000</v>
      </c>
      <c r="K101" s="25">
        <f t="shared" si="35"/>
        <v>105</v>
      </c>
      <c r="L101" s="25">
        <f t="shared" si="36"/>
        <v>115</v>
      </c>
      <c r="M101" s="25">
        <v>17550</v>
      </c>
      <c r="N101" s="25">
        <v>17550</v>
      </c>
      <c r="Q101" s="25">
        <v>97</v>
      </c>
      <c r="R101" s="25">
        <v>3000</v>
      </c>
      <c r="S101" s="25">
        <f t="shared" si="37"/>
        <v>110</v>
      </c>
      <c r="T101" s="25">
        <f t="shared" si="38"/>
        <v>115</v>
      </c>
      <c r="U101" s="25">
        <v>17550</v>
      </c>
      <c r="V101" s="25">
        <v>17550</v>
      </c>
      <c r="Y101" s="25">
        <v>97</v>
      </c>
      <c r="Z101" s="25">
        <v>3000</v>
      </c>
      <c r="AA101" s="25">
        <f t="shared" si="39"/>
        <v>115</v>
      </c>
      <c r="AB101" s="25">
        <f t="shared" si="40"/>
        <v>115</v>
      </c>
      <c r="AC101" s="25">
        <v>17550</v>
      </c>
      <c r="AD101" s="25">
        <v>17550</v>
      </c>
      <c r="AG101" s="21">
        <v>96</v>
      </c>
      <c r="AH101" s="21">
        <v>87</v>
      </c>
      <c r="AJ101" s="21">
        <v>96</v>
      </c>
      <c r="AK101" s="21">
        <f t="shared" si="41"/>
        <v>88</v>
      </c>
      <c r="AM101" s="21">
        <v>96</v>
      </c>
      <c r="AN101" s="21">
        <f t="shared" si="42"/>
        <v>89</v>
      </c>
      <c r="AP101" s="21">
        <v>96</v>
      </c>
      <c r="AQ101" s="21">
        <f t="shared" si="43"/>
        <v>90</v>
      </c>
      <c r="AT101" s="21">
        <v>96</v>
      </c>
      <c r="AU101" s="21">
        <f>INDEX(节奏总表!$B$5:$B$104,芦花古楼!AT101)</f>
        <v>144</v>
      </c>
      <c r="AV101" s="16">
        <f t="shared" si="44"/>
        <v>215</v>
      </c>
      <c r="AW101" s="16">
        <f t="shared" si="45"/>
        <v>460</v>
      </c>
      <c r="AX101" s="16">
        <f t="shared" si="46"/>
        <v>35550</v>
      </c>
      <c r="AY101" s="16">
        <f t="shared" si="47"/>
        <v>70950</v>
      </c>
    </row>
    <row r="102" spans="1:51" ht="16.5" x14ac:dyDescent="0.2">
      <c r="A102" s="25">
        <v>98</v>
      </c>
      <c r="B102" s="25">
        <v>1000</v>
      </c>
      <c r="C102" s="25">
        <f t="shared" si="33"/>
        <v>100</v>
      </c>
      <c r="D102" s="25">
        <f t="shared" si="34"/>
        <v>115</v>
      </c>
      <c r="E102" s="25">
        <v>17700</v>
      </c>
      <c r="F102" s="25">
        <v>17700</v>
      </c>
      <c r="I102" s="25">
        <v>98</v>
      </c>
      <c r="J102" s="25">
        <v>3000</v>
      </c>
      <c r="K102" s="25">
        <f t="shared" si="35"/>
        <v>105</v>
      </c>
      <c r="L102" s="25">
        <f t="shared" si="36"/>
        <v>115</v>
      </c>
      <c r="M102" s="25">
        <v>17700</v>
      </c>
      <c r="N102" s="25">
        <v>17700</v>
      </c>
      <c r="Q102" s="25">
        <v>98</v>
      </c>
      <c r="R102" s="25">
        <v>3000</v>
      </c>
      <c r="S102" s="25">
        <f t="shared" si="37"/>
        <v>110</v>
      </c>
      <c r="T102" s="25">
        <f t="shared" si="38"/>
        <v>115</v>
      </c>
      <c r="U102" s="25">
        <v>17700</v>
      </c>
      <c r="V102" s="25">
        <v>17700</v>
      </c>
      <c r="Y102" s="25">
        <v>98</v>
      </c>
      <c r="Z102" s="25">
        <v>3000</v>
      </c>
      <c r="AA102" s="25">
        <f t="shared" si="39"/>
        <v>115</v>
      </c>
      <c r="AB102" s="25">
        <f t="shared" si="40"/>
        <v>115</v>
      </c>
      <c r="AC102" s="25">
        <v>17700</v>
      </c>
      <c r="AD102" s="25">
        <v>17700</v>
      </c>
      <c r="AG102" s="21">
        <v>97</v>
      </c>
      <c r="AH102" s="21">
        <v>90</v>
      </c>
      <c r="AJ102" s="21">
        <v>97</v>
      </c>
      <c r="AK102" s="21">
        <f t="shared" si="41"/>
        <v>91</v>
      </c>
      <c r="AM102" s="21">
        <v>97</v>
      </c>
      <c r="AN102" s="21">
        <f t="shared" si="42"/>
        <v>92</v>
      </c>
      <c r="AP102" s="21">
        <v>97</v>
      </c>
      <c r="AQ102" s="21">
        <f t="shared" si="43"/>
        <v>93</v>
      </c>
      <c r="AT102" s="21">
        <v>97</v>
      </c>
      <c r="AU102" s="21">
        <f>INDEX(节奏总表!$B$5:$B$104,芦花古楼!AT102)</f>
        <v>144.25</v>
      </c>
      <c r="AV102" s="16">
        <f t="shared" si="44"/>
        <v>105</v>
      </c>
      <c r="AW102" s="16">
        <f t="shared" si="45"/>
        <v>460</v>
      </c>
      <c r="AX102" s="16">
        <f t="shared" si="46"/>
        <v>17850</v>
      </c>
      <c r="AY102" s="16">
        <f t="shared" si="47"/>
        <v>71100</v>
      </c>
    </row>
    <row r="103" spans="1:51" ht="16.5" x14ac:dyDescent="0.2">
      <c r="A103" s="25">
        <v>99</v>
      </c>
      <c r="B103" s="25">
        <v>1000</v>
      </c>
      <c r="C103" s="25">
        <f t="shared" si="33"/>
        <v>100</v>
      </c>
      <c r="D103" s="25">
        <f t="shared" si="34"/>
        <v>115</v>
      </c>
      <c r="E103" s="25">
        <v>17850</v>
      </c>
      <c r="F103" s="25">
        <v>17850</v>
      </c>
      <c r="I103" s="25">
        <v>99</v>
      </c>
      <c r="J103" s="25">
        <v>3000</v>
      </c>
      <c r="K103" s="25">
        <f t="shared" si="35"/>
        <v>105</v>
      </c>
      <c r="L103" s="25">
        <f t="shared" si="36"/>
        <v>115</v>
      </c>
      <c r="M103" s="25">
        <v>17850</v>
      </c>
      <c r="N103" s="25">
        <v>17850</v>
      </c>
      <c r="Q103" s="25">
        <v>99</v>
      </c>
      <c r="R103" s="25">
        <v>3000</v>
      </c>
      <c r="S103" s="25">
        <f t="shared" si="37"/>
        <v>110</v>
      </c>
      <c r="T103" s="25">
        <f t="shared" si="38"/>
        <v>115</v>
      </c>
      <c r="U103" s="25">
        <v>17850</v>
      </c>
      <c r="V103" s="25">
        <v>17850</v>
      </c>
      <c r="Y103" s="25">
        <v>99</v>
      </c>
      <c r="Z103" s="25">
        <v>3000</v>
      </c>
      <c r="AA103" s="25">
        <f t="shared" si="39"/>
        <v>115</v>
      </c>
      <c r="AB103" s="25">
        <f t="shared" si="40"/>
        <v>115</v>
      </c>
      <c r="AC103" s="25">
        <v>17850</v>
      </c>
      <c r="AD103" s="25">
        <v>17850</v>
      </c>
      <c r="AG103" s="21">
        <v>98</v>
      </c>
      <c r="AH103" s="21">
        <v>93</v>
      </c>
      <c r="AJ103" s="21">
        <v>98</v>
      </c>
      <c r="AK103" s="21">
        <f t="shared" si="41"/>
        <v>94</v>
      </c>
      <c r="AM103" s="21">
        <v>98</v>
      </c>
      <c r="AN103" s="21">
        <f t="shared" si="42"/>
        <v>95</v>
      </c>
      <c r="AP103" s="21">
        <v>98</v>
      </c>
      <c r="AQ103" s="21">
        <f t="shared" si="43"/>
        <v>96</v>
      </c>
      <c r="AT103" s="21">
        <v>98</v>
      </c>
      <c r="AU103" s="21">
        <f>INDEX(节奏总表!$B$5:$B$104,芦花古楼!AT103)</f>
        <v>144.5</v>
      </c>
      <c r="AV103" s="16">
        <f t="shared" si="44"/>
        <v>110</v>
      </c>
      <c r="AW103" s="16">
        <f t="shared" si="45"/>
        <v>460</v>
      </c>
      <c r="AX103" s="16">
        <f t="shared" si="46"/>
        <v>17850</v>
      </c>
      <c r="AY103" s="16">
        <f t="shared" si="47"/>
        <v>71250</v>
      </c>
    </row>
    <row r="104" spans="1:51" ht="16.5" x14ac:dyDescent="0.2">
      <c r="A104" s="25">
        <v>100</v>
      </c>
      <c r="B104" s="25">
        <v>1000</v>
      </c>
      <c r="C104" s="25">
        <f t="shared" si="33"/>
        <v>100</v>
      </c>
      <c r="D104" s="25">
        <f t="shared" si="34"/>
        <v>120</v>
      </c>
      <c r="E104" s="25">
        <v>18000</v>
      </c>
      <c r="F104" s="25">
        <v>18000</v>
      </c>
      <c r="I104" s="25">
        <v>100</v>
      </c>
      <c r="J104" s="25">
        <v>3000</v>
      </c>
      <c r="K104" s="25">
        <f t="shared" si="35"/>
        <v>105</v>
      </c>
      <c r="L104" s="25">
        <f t="shared" si="36"/>
        <v>120</v>
      </c>
      <c r="M104" s="25">
        <v>18000</v>
      </c>
      <c r="N104" s="25">
        <v>18000</v>
      </c>
      <c r="Q104" s="25">
        <v>100</v>
      </c>
      <c r="R104" s="25">
        <v>3000</v>
      </c>
      <c r="S104" s="25">
        <f t="shared" si="37"/>
        <v>110</v>
      </c>
      <c r="T104" s="25">
        <f t="shared" si="38"/>
        <v>120</v>
      </c>
      <c r="U104" s="25">
        <v>18000</v>
      </c>
      <c r="V104" s="25">
        <v>18000</v>
      </c>
      <c r="Y104" s="25">
        <v>100</v>
      </c>
      <c r="Z104" s="25">
        <v>3000</v>
      </c>
      <c r="AA104" s="25">
        <f t="shared" si="39"/>
        <v>115</v>
      </c>
      <c r="AB104" s="25">
        <f t="shared" si="40"/>
        <v>120</v>
      </c>
      <c r="AC104" s="25">
        <v>18000</v>
      </c>
      <c r="AD104" s="25">
        <v>18000</v>
      </c>
      <c r="AG104" s="21">
        <v>99</v>
      </c>
      <c r="AH104" s="21">
        <v>96</v>
      </c>
      <c r="AJ104" s="21">
        <v>99</v>
      </c>
      <c r="AK104" s="21">
        <f t="shared" si="41"/>
        <v>97</v>
      </c>
      <c r="AM104" s="21">
        <v>99</v>
      </c>
      <c r="AN104" s="21">
        <f t="shared" si="42"/>
        <v>98</v>
      </c>
      <c r="AP104" s="21">
        <v>99</v>
      </c>
      <c r="AQ104" s="21">
        <f t="shared" si="43"/>
        <v>99</v>
      </c>
      <c r="AT104" s="21">
        <v>99</v>
      </c>
      <c r="AU104" s="21">
        <f>INDEX(节奏总表!$B$5:$B$104,芦花古楼!AT104)</f>
        <v>144.75</v>
      </c>
      <c r="AV104" s="16">
        <f t="shared" si="44"/>
        <v>215</v>
      </c>
      <c r="AW104" s="16">
        <f t="shared" si="45"/>
        <v>465</v>
      </c>
      <c r="AX104" s="16">
        <f t="shared" si="46"/>
        <v>35850</v>
      </c>
      <c r="AY104" s="16">
        <f t="shared" si="47"/>
        <v>71550</v>
      </c>
    </row>
    <row r="105" spans="1:51" ht="16.5" x14ac:dyDescent="0.2">
      <c r="AG105" s="21">
        <v>100</v>
      </c>
      <c r="AH105" s="21">
        <v>99</v>
      </c>
      <c r="AJ105" s="21">
        <v>100</v>
      </c>
      <c r="AK105" s="21">
        <f t="shared" si="41"/>
        <v>100</v>
      </c>
      <c r="AM105" s="21">
        <v>100</v>
      </c>
      <c r="AN105" s="21">
        <f t="shared" si="42"/>
        <v>101</v>
      </c>
      <c r="AP105" s="21">
        <v>100</v>
      </c>
      <c r="AQ105" s="21">
        <f t="shared" si="43"/>
        <v>102</v>
      </c>
      <c r="AT105" s="21">
        <v>100</v>
      </c>
      <c r="AU105" s="21">
        <f>INDEX(节奏总表!$B$5:$B$104,芦花古楼!AT105)</f>
        <v>145</v>
      </c>
      <c r="AV105" s="16">
        <f t="shared" si="44"/>
        <v>105</v>
      </c>
      <c r="AW105" s="16">
        <f t="shared" si="45"/>
        <v>470</v>
      </c>
      <c r="AX105" s="16">
        <f t="shared" si="46"/>
        <v>18000</v>
      </c>
      <c r="AY105" s="16">
        <f t="shared" si="47"/>
        <v>71700</v>
      </c>
    </row>
  </sheetData>
  <mergeCells count="9">
    <mergeCell ref="Q3:V3"/>
    <mergeCell ref="I3:N3"/>
    <mergeCell ref="A3:F3"/>
    <mergeCell ref="BD3:BE3"/>
    <mergeCell ref="AG3:AH3"/>
    <mergeCell ref="AJ3:AK3"/>
    <mergeCell ref="AM3:AN3"/>
    <mergeCell ref="AP3:AQ3"/>
    <mergeCell ref="Y3:AD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workbookViewId="0">
      <selection activeCell="N3" sqref="N3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8" width="12" customWidth="1"/>
    <col min="9" max="10" width="16.375" customWidth="1"/>
    <col min="11" max="11" width="22.125" customWidth="1"/>
    <col min="14" max="14" width="10.375" customWidth="1"/>
  </cols>
  <sheetData>
    <row r="3" spans="1:11" ht="15" x14ac:dyDescent="0.2">
      <c r="A3" s="14" t="s">
        <v>40</v>
      </c>
      <c r="B3" s="14" t="s">
        <v>100</v>
      </c>
      <c r="C3" s="14" t="s">
        <v>101</v>
      </c>
      <c r="D3" s="14" t="s">
        <v>138</v>
      </c>
      <c r="E3" s="14" t="s">
        <v>102</v>
      </c>
      <c r="F3" s="14" t="s">
        <v>103</v>
      </c>
      <c r="G3" s="14" t="s">
        <v>128</v>
      </c>
      <c r="H3" s="14" t="s">
        <v>129</v>
      </c>
      <c r="I3" s="14" t="s">
        <v>130</v>
      </c>
      <c r="J3" s="14" t="s">
        <v>131</v>
      </c>
      <c r="K3" s="14" t="s">
        <v>104</v>
      </c>
    </row>
    <row r="4" spans="1:11" ht="16.5" x14ac:dyDescent="0.2">
      <c r="A4" s="20">
        <v>1</v>
      </c>
      <c r="B4" s="20">
        <v>35</v>
      </c>
      <c r="C4" s="25">
        <v>40</v>
      </c>
      <c r="D4" s="25"/>
      <c r="E4" s="20"/>
      <c r="F4" s="20"/>
      <c r="G4" s="20" t="s">
        <v>121</v>
      </c>
      <c r="H4" s="25">
        <v>1</v>
      </c>
      <c r="I4" s="20" t="s">
        <v>132</v>
      </c>
      <c r="J4" s="25">
        <v>10</v>
      </c>
      <c r="K4" s="20" t="s">
        <v>135</v>
      </c>
    </row>
    <row r="5" spans="1:11" ht="16.5" x14ac:dyDescent="0.2">
      <c r="A5" s="20">
        <v>2</v>
      </c>
      <c r="B5" s="20">
        <v>35</v>
      </c>
      <c r="C5" s="25">
        <v>40</v>
      </c>
      <c r="D5" s="25"/>
      <c r="E5" s="20"/>
      <c r="F5" s="20"/>
      <c r="G5" s="20" t="s">
        <v>122</v>
      </c>
      <c r="H5" s="25">
        <v>1</v>
      </c>
      <c r="I5" s="20" t="s">
        <v>132</v>
      </c>
      <c r="J5" s="25">
        <v>10</v>
      </c>
      <c r="K5" s="25" t="s">
        <v>135</v>
      </c>
    </row>
    <row r="6" spans="1:11" ht="16.5" x14ac:dyDescent="0.2">
      <c r="A6" s="20">
        <v>3</v>
      </c>
      <c r="B6" s="20">
        <v>35</v>
      </c>
      <c r="C6" s="25">
        <v>45</v>
      </c>
      <c r="D6" s="25"/>
      <c r="E6" s="20"/>
      <c r="F6" s="20"/>
      <c r="G6" s="20" t="s">
        <v>121</v>
      </c>
      <c r="H6" s="25">
        <v>2</v>
      </c>
      <c r="I6" s="20" t="s">
        <v>132</v>
      </c>
      <c r="J6" s="25">
        <v>20</v>
      </c>
      <c r="K6" s="25" t="s">
        <v>135</v>
      </c>
    </row>
    <row r="7" spans="1:11" ht="16.5" x14ac:dyDescent="0.2">
      <c r="A7" s="20">
        <v>4</v>
      </c>
      <c r="B7" s="25">
        <v>35</v>
      </c>
      <c r="C7" s="25">
        <v>45</v>
      </c>
      <c r="D7" s="25"/>
      <c r="E7" s="20"/>
      <c r="F7" s="20"/>
      <c r="G7" s="20" t="s">
        <v>123</v>
      </c>
      <c r="H7" s="25">
        <v>1</v>
      </c>
      <c r="I7" s="20" t="s">
        <v>133</v>
      </c>
      <c r="J7" s="25">
        <v>10</v>
      </c>
      <c r="K7" s="25" t="s">
        <v>135</v>
      </c>
    </row>
    <row r="8" spans="1:11" ht="16.5" x14ac:dyDescent="0.2">
      <c r="A8" s="20">
        <v>5</v>
      </c>
      <c r="B8" s="25">
        <v>40</v>
      </c>
      <c r="C8" s="25">
        <v>50</v>
      </c>
      <c r="D8" s="25"/>
      <c r="E8" s="20"/>
      <c r="F8" s="20"/>
      <c r="G8" s="20" t="s">
        <v>124</v>
      </c>
      <c r="H8" s="25">
        <v>1</v>
      </c>
      <c r="I8" s="20" t="s">
        <v>133</v>
      </c>
      <c r="J8" s="25">
        <v>10</v>
      </c>
      <c r="K8" s="25" t="s">
        <v>136</v>
      </c>
    </row>
    <row r="9" spans="1:11" ht="16.5" x14ac:dyDescent="0.2">
      <c r="A9" s="20">
        <v>6</v>
      </c>
      <c r="B9" s="25">
        <v>40</v>
      </c>
      <c r="C9" s="25">
        <v>50</v>
      </c>
      <c r="D9" s="25"/>
      <c r="E9" s="20"/>
      <c r="F9" s="20"/>
      <c r="G9" s="20" t="s">
        <v>122</v>
      </c>
      <c r="H9" s="25">
        <v>2</v>
      </c>
      <c r="I9" s="20" t="s">
        <v>132</v>
      </c>
      <c r="J9" s="25">
        <v>20</v>
      </c>
      <c r="K9" s="25" t="s">
        <v>136</v>
      </c>
    </row>
    <row r="10" spans="1:11" ht="16.5" x14ac:dyDescent="0.2">
      <c r="A10" s="20">
        <v>7</v>
      </c>
      <c r="B10" s="20">
        <v>40</v>
      </c>
      <c r="C10" s="25">
        <v>50</v>
      </c>
      <c r="D10" s="25"/>
      <c r="E10" s="20"/>
      <c r="F10" s="20"/>
      <c r="G10" s="20" t="s">
        <v>121</v>
      </c>
      <c r="H10" s="25">
        <v>4</v>
      </c>
      <c r="I10" s="20" t="s">
        <v>132</v>
      </c>
      <c r="J10" s="25">
        <v>30</v>
      </c>
      <c r="K10" s="25" t="s">
        <v>136</v>
      </c>
    </row>
    <row r="11" spans="1:11" ht="16.5" x14ac:dyDescent="0.2">
      <c r="A11" s="20">
        <v>8</v>
      </c>
      <c r="B11" s="20">
        <v>40</v>
      </c>
      <c r="C11" s="25">
        <v>55</v>
      </c>
      <c r="D11" s="25"/>
      <c r="E11" s="20"/>
      <c r="F11" s="20"/>
      <c r="G11" s="20" t="s">
        <v>125</v>
      </c>
      <c r="H11" s="25">
        <v>1</v>
      </c>
      <c r="I11" s="20" t="s">
        <v>134</v>
      </c>
      <c r="J11" s="25">
        <v>10</v>
      </c>
      <c r="K11" s="25" t="s">
        <v>136</v>
      </c>
    </row>
    <row r="12" spans="1:11" ht="16.5" x14ac:dyDescent="0.2">
      <c r="A12" s="20">
        <v>9</v>
      </c>
      <c r="B12" s="20">
        <v>45</v>
      </c>
      <c r="C12" s="25">
        <v>55</v>
      </c>
      <c r="D12" s="25"/>
      <c r="E12" s="20"/>
      <c r="F12" s="20"/>
      <c r="G12" s="20" t="s">
        <v>126</v>
      </c>
      <c r="H12" s="25">
        <v>1</v>
      </c>
      <c r="I12" s="20" t="s">
        <v>134</v>
      </c>
      <c r="J12" s="25">
        <v>10</v>
      </c>
      <c r="K12" s="25" t="s">
        <v>136</v>
      </c>
    </row>
    <row r="13" spans="1:11" ht="16.5" x14ac:dyDescent="0.2">
      <c r="A13" s="20">
        <v>10</v>
      </c>
      <c r="B13" s="25">
        <v>45</v>
      </c>
      <c r="C13" s="25">
        <v>55</v>
      </c>
      <c r="D13" s="25"/>
      <c r="E13" s="20"/>
      <c r="F13" s="20"/>
      <c r="G13" s="20" t="s">
        <v>127</v>
      </c>
      <c r="H13" s="25">
        <v>1</v>
      </c>
      <c r="I13" s="20" t="s">
        <v>134</v>
      </c>
      <c r="J13" s="25">
        <v>10</v>
      </c>
      <c r="K13" s="25" t="s">
        <v>136</v>
      </c>
    </row>
    <row r="14" spans="1:11" ht="16.5" x14ac:dyDescent="0.2">
      <c r="A14" s="20">
        <v>11</v>
      </c>
      <c r="B14" s="25">
        <v>45</v>
      </c>
      <c r="C14" s="25">
        <v>60</v>
      </c>
      <c r="D14" s="25"/>
      <c r="E14" s="20"/>
      <c r="F14" s="20"/>
      <c r="G14" s="20" t="s">
        <v>123</v>
      </c>
      <c r="H14" s="25">
        <v>2</v>
      </c>
      <c r="I14" s="20" t="s">
        <v>133</v>
      </c>
      <c r="J14" s="25">
        <v>20</v>
      </c>
      <c r="K14" s="25" t="s">
        <v>136</v>
      </c>
    </row>
    <row r="15" spans="1:11" ht="16.5" x14ac:dyDescent="0.2">
      <c r="A15" s="20">
        <v>12</v>
      </c>
      <c r="B15" s="25">
        <v>45</v>
      </c>
      <c r="C15" s="25">
        <v>60</v>
      </c>
      <c r="D15" s="25"/>
      <c r="E15" s="20"/>
      <c r="F15" s="20"/>
      <c r="G15" s="20" t="s">
        <v>124</v>
      </c>
      <c r="H15" s="25">
        <v>2</v>
      </c>
      <c r="I15" s="20" t="s">
        <v>133</v>
      </c>
      <c r="J15" s="25">
        <v>20</v>
      </c>
      <c r="K15" s="25" t="s">
        <v>136</v>
      </c>
    </row>
    <row r="16" spans="1:11" ht="16.5" x14ac:dyDescent="0.2">
      <c r="A16" s="20">
        <v>13</v>
      </c>
      <c r="B16" s="25">
        <v>50</v>
      </c>
      <c r="C16" s="25">
        <v>65</v>
      </c>
      <c r="D16" s="25"/>
      <c r="E16" s="20"/>
      <c r="F16" s="20"/>
      <c r="G16" s="20" t="s">
        <v>122</v>
      </c>
      <c r="H16" s="25">
        <v>4</v>
      </c>
      <c r="I16" s="20" t="s">
        <v>132</v>
      </c>
      <c r="J16" s="25">
        <v>30</v>
      </c>
      <c r="K16" s="25" t="s">
        <v>136</v>
      </c>
    </row>
    <row r="17" spans="1:11" ht="16.5" x14ac:dyDescent="0.2">
      <c r="A17" s="20">
        <v>14</v>
      </c>
      <c r="B17" s="25">
        <v>50</v>
      </c>
      <c r="C17" s="25">
        <v>65</v>
      </c>
      <c r="D17" s="25"/>
      <c r="E17" s="20"/>
      <c r="F17" s="20"/>
      <c r="G17" s="20" t="s">
        <v>121</v>
      </c>
      <c r="H17" s="25">
        <v>7</v>
      </c>
      <c r="I17" s="20" t="s">
        <v>132</v>
      </c>
      <c r="J17" s="25">
        <v>50</v>
      </c>
      <c r="K17" s="25" t="s">
        <v>136</v>
      </c>
    </row>
    <row r="18" spans="1:11" ht="16.5" x14ac:dyDescent="0.2">
      <c r="A18" s="20">
        <v>15</v>
      </c>
      <c r="B18" s="25">
        <v>50</v>
      </c>
      <c r="C18" s="25">
        <v>65</v>
      </c>
      <c r="D18" s="25"/>
      <c r="E18" s="20"/>
      <c r="F18" s="20"/>
      <c r="G18" s="20" t="s">
        <v>121</v>
      </c>
      <c r="H18" s="25">
        <v>7</v>
      </c>
      <c r="I18" s="20" t="s">
        <v>132</v>
      </c>
      <c r="J18" s="25">
        <v>100</v>
      </c>
      <c r="K18" s="25" t="s">
        <v>136</v>
      </c>
    </row>
    <row r="19" spans="1:11" ht="16.5" x14ac:dyDescent="0.2">
      <c r="A19" s="20">
        <v>16</v>
      </c>
      <c r="B19" s="25">
        <v>50</v>
      </c>
      <c r="C19" s="25">
        <v>65</v>
      </c>
      <c r="D19" s="25"/>
      <c r="E19" s="20"/>
      <c r="F19" s="20"/>
      <c r="G19" s="20" t="s">
        <v>125</v>
      </c>
      <c r="H19" s="25">
        <v>2</v>
      </c>
      <c r="I19" s="20" t="s">
        <v>134</v>
      </c>
      <c r="J19" s="25">
        <v>20</v>
      </c>
      <c r="K19" s="25" t="s">
        <v>136</v>
      </c>
    </row>
    <row r="20" spans="1:11" ht="16.5" x14ac:dyDescent="0.2">
      <c r="A20" s="20">
        <v>17</v>
      </c>
      <c r="B20" s="25">
        <v>55</v>
      </c>
      <c r="C20" s="25">
        <v>70</v>
      </c>
      <c r="D20" s="25"/>
      <c r="E20" s="20"/>
      <c r="F20" s="20"/>
      <c r="G20" s="20" t="s">
        <v>126</v>
      </c>
      <c r="H20" s="25">
        <v>2</v>
      </c>
      <c r="I20" s="20" t="s">
        <v>134</v>
      </c>
      <c r="J20" s="25">
        <v>20</v>
      </c>
      <c r="K20" s="25" t="s">
        <v>136</v>
      </c>
    </row>
    <row r="21" spans="1:11" ht="16.5" x14ac:dyDescent="0.2">
      <c r="A21" s="20">
        <v>18</v>
      </c>
      <c r="B21" s="25">
        <v>55</v>
      </c>
      <c r="C21" s="25">
        <v>70</v>
      </c>
      <c r="D21" s="25"/>
      <c r="E21" s="20"/>
      <c r="F21" s="20"/>
      <c r="G21" s="20" t="s">
        <v>127</v>
      </c>
      <c r="H21" s="25">
        <v>2</v>
      </c>
      <c r="I21" s="20" t="s">
        <v>134</v>
      </c>
      <c r="J21" s="25">
        <v>20</v>
      </c>
      <c r="K21" s="25" t="s">
        <v>136</v>
      </c>
    </row>
    <row r="22" spans="1:11" ht="16.5" x14ac:dyDescent="0.2">
      <c r="A22" s="20">
        <v>19</v>
      </c>
      <c r="B22" s="25">
        <v>55</v>
      </c>
      <c r="C22" s="25">
        <v>70</v>
      </c>
      <c r="D22" s="25"/>
      <c r="E22" s="20"/>
      <c r="F22" s="20"/>
      <c r="G22" s="20" t="s">
        <v>123</v>
      </c>
      <c r="H22" s="25">
        <v>4</v>
      </c>
      <c r="I22" s="20" t="s">
        <v>133</v>
      </c>
      <c r="J22" s="25">
        <v>30</v>
      </c>
      <c r="K22" s="25" t="s">
        <v>136</v>
      </c>
    </row>
    <row r="23" spans="1:11" ht="16.5" x14ac:dyDescent="0.2">
      <c r="A23" s="20">
        <v>20</v>
      </c>
      <c r="B23" s="25">
        <v>55</v>
      </c>
      <c r="C23" s="25">
        <v>70</v>
      </c>
      <c r="D23" s="25"/>
      <c r="E23" s="20"/>
      <c r="F23" s="20"/>
      <c r="G23" s="20" t="s">
        <v>122</v>
      </c>
      <c r="H23" s="25">
        <v>7</v>
      </c>
      <c r="I23" s="20" t="s">
        <v>132</v>
      </c>
      <c r="J23" s="25">
        <v>50</v>
      </c>
      <c r="K23" s="25" t="s">
        <v>136</v>
      </c>
    </row>
    <row r="24" spans="1:11" ht="16.5" x14ac:dyDescent="0.2">
      <c r="A24" s="20">
        <v>21</v>
      </c>
      <c r="B24" s="25">
        <v>60</v>
      </c>
      <c r="C24" s="25">
        <v>75</v>
      </c>
      <c r="D24" s="25"/>
      <c r="E24" s="20"/>
      <c r="F24" s="20"/>
      <c r="G24" s="20" t="s">
        <v>124</v>
      </c>
      <c r="H24" s="25">
        <v>4</v>
      </c>
      <c r="I24" s="20" t="s">
        <v>133</v>
      </c>
      <c r="J24" s="25">
        <v>30</v>
      </c>
      <c r="K24" s="25" t="s">
        <v>137</v>
      </c>
    </row>
    <row r="25" spans="1:11" ht="16.5" x14ac:dyDescent="0.2">
      <c r="A25" s="20">
        <v>22</v>
      </c>
      <c r="B25" s="25">
        <v>60</v>
      </c>
      <c r="C25" s="25">
        <v>75</v>
      </c>
      <c r="D25" s="25"/>
      <c r="E25" s="20"/>
      <c r="F25" s="20"/>
      <c r="G25" s="20" t="s">
        <v>122</v>
      </c>
      <c r="H25" s="25">
        <v>10</v>
      </c>
      <c r="I25" s="20" t="s">
        <v>132</v>
      </c>
      <c r="J25" s="25">
        <v>100</v>
      </c>
      <c r="K25" s="25" t="s">
        <v>137</v>
      </c>
    </row>
    <row r="26" spans="1:11" ht="16.5" x14ac:dyDescent="0.2">
      <c r="A26" s="20">
        <v>23</v>
      </c>
      <c r="B26" s="25">
        <v>60</v>
      </c>
      <c r="C26" s="25">
        <v>75</v>
      </c>
      <c r="D26" s="25"/>
      <c r="E26" s="20"/>
      <c r="F26" s="20"/>
      <c r="G26" s="20" t="s">
        <v>123</v>
      </c>
      <c r="H26" s="25">
        <v>7</v>
      </c>
      <c r="I26" s="20" t="s">
        <v>133</v>
      </c>
      <c r="J26" s="25">
        <v>50</v>
      </c>
      <c r="K26" s="25" t="s">
        <v>137</v>
      </c>
    </row>
    <row r="27" spans="1:11" ht="16.5" x14ac:dyDescent="0.2">
      <c r="A27" s="20">
        <v>24</v>
      </c>
      <c r="B27" s="25">
        <v>60</v>
      </c>
      <c r="C27" s="25">
        <v>75</v>
      </c>
      <c r="D27" s="25"/>
      <c r="E27" s="20"/>
      <c r="F27" s="20"/>
      <c r="G27" s="20" t="s">
        <v>123</v>
      </c>
      <c r="H27" s="25">
        <v>7</v>
      </c>
      <c r="I27" s="20" t="s">
        <v>133</v>
      </c>
      <c r="J27" s="25">
        <v>100</v>
      </c>
      <c r="K27" s="25" t="s">
        <v>137</v>
      </c>
    </row>
    <row r="28" spans="1:11" ht="16.5" x14ac:dyDescent="0.2">
      <c r="A28" s="20">
        <v>25</v>
      </c>
      <c r="B28" s="25">
        <v>65</v>
      </c>
      <c r="C28" s="25">
        <v>80</v>
      </c>
      <c r="D28" s="25"/>
      <c r="E28" s="20"/>
      <c r="F28" s="20"/>
      <c r="G28" s="20" t="s">
        <v>125</v>
      </c>
      <c r="H28" s="25">
        <v>4</v>
      </c>
      <c r="I28" s="20" t="s">
        <v>134</v>
      </c>
      <c r="J28" s="25">
        <v>30</v>
      </c>
      <c r="K28" s="25" t="s">
        <v>137</v>
      </c>
    </row>
    <row r="29" spans="1:11" ht="16.5" x14ac:dyDescent="0.2">
      <c r="A29" s="20">
        <v>26</v>
      </c>
      <c r="B29" s="25">
        <v>65</v>
      </c>
      <c r="C29" s="25">
        <v>80</v>
      </c>
      <c r="D29" s="25"/>
      <c r="E29" s="20"/>
      <c r="F29" s="20"/>
      <c r="G29" s="20" t="s">
        <v>126</v>
      </c>
      <c r="H29" s="25">
        <v>4</v>
      </c>
      <c r="I29" s="20" t="s">
        <v>134</v>
      </c>
      <c r="J29" s="25">
        <v>30</v>
      </c>
      <c r="K29" s="25" t="s">
        <v>137</v>
      </c>
    </row>
    <row r="30" spans="1:11" ht="16.5" x14ac:dyDescent="0.2">
      <c r="A30" s="20">
        <v>27</v>
      </c>
      <c r="B30" s="25">
        <v>65</v>
      </c>
      <c r="C30" s="25">
        <v>80</v>
      </c>
      <c r="D30" s="25"/>
      <c r="E30" s="20"/>
      <c r="F30" s="20"/>
      <c r="G30" s="20" t="s">
        <v>127</v>
      </c>
      <c r="H30" s="25">
        <v>4</v>
      </c>
      <c r="I30" s="20" t="s">
        <v>134</v>
      </c>
      <c r="J30" s="25">
        <v>30</v>
      </c>
      <c r="K30" s="25" t="s">
        <v>137</v>
      </c>
    </row>
    <row r="31" spans="1:11" ht="16.5" x14ac:dyDescent="0.2">
      <c r="A31" s="20">
        <v>28</v>
      </c>
      <c r="B31" s="25">
        <v>65</v>
      </c>
      <c r="C31" s="25">
        <v>80</v>
      </c>
      <c r="D31" s="25"/>
      <c r="E31" s="20"/>
      <c r="F31" s="20"/>
      <c r="G31" s="20" t="s">
        <v>124</v>
      </c>
      <c r="H31" s="25">
        <v>7</v>
      </c>
      <c r="I31" s="20" t="s">
        <v>133</v>
      </c>
      <c r="J31" s="25">
        <v>50</v>
      </c>
      <c r="K31" s="25" t="s">
        <v>137</v>
      </c>
    </row>
    <row r="32" spans="1:11" ht="16.5" x14ac:dyDescent="0.2">
      <c r="A32" s="25">
        <v>29</v>
      </c>
      <c r="B32" s="25">
        <v>65</v>
      </c>
      <c r="C32" s="25">
        <v>80</v>
      </c>
      <c r="D32" s="25"/>
      <c r="E32" s="25"/>
      <c r="F32" s="25"/>
      <c r="G32" s="25" t="s">
        <v>124</v>
      </c>
      <c r="H32" s="25">
        <v>10</v>
      </c>
      <c r="I32" s="25" t="s">
        <v>133</v>
      </c>
      <c r="J32" s="25">
        <v>100</v>
      </c>
      <c r="K32" s="25" t="s">
        <v>137</v>
      </c>
    </row>
    <row r="33" spans="1:11" ht="16.5" x14ac:dyDescent="0.2">
      <c r="A33" s="25">
        <v>30</v>
      </c>
      <c r="B33" s="25">
        <v>70</v>
      </c>
      <c r="C33" s="25">
        <v>90</v>
      </c>
      <c r="D33" s="25"/>
      <c r="E33" s="25"/>
      <c r="F33" s="25"/>
      <c r="G33" s="25" t="s">
        <v>125</v>
      </c>
      <c r="H33" s="25">
        <v>7</v>
      </c>
      <c r="I33" s="25" t="s">
        <v>134</v>
      </c>
      <c r="J33" s="25">
        <v>50</v>
      </c>
      <c r="K33" s="25" t="s">
        <v>137</v>
      </c>
    </row>
    <row r="34" spans="1:11" ht="16.5" x14ac:dyDescent="0.2">
      <c r="A34" s="25">
        <v>31</v>
      </c>
      <c r="B34" s="25">
        <v>70</v>
      </c>
      <c r="C34" s="25">
        <v>90</v>
      </c>
      <c r="D34" s="25"/>
      <c r="E34" s="25"/>
      <c r="F34" s="25"/>
      <c r="G34" s="25" t="s">
        <v>126</v>
      </c>
      <c r="H34" s="25">
        <v>7</v>
      </c>
      <c r="I34" s="25" t="s">
        <v>134</v>
      </c>
      <c r="J34" s="25">
        <v>50</v>
      </c>
      <c r="K34" s="25" t="s">
        <v>137</v>
      </c>
    </row>
    <row r="35" spans="1:11" ht="16.5" x14ac:dyDescent="0.2">
      <c r="A35" s="25">
        <v>32</v>
      </c>
      <c r="B35" s="25">
        <v>70</v>
      </c>
      <c r="C35" s="25">
        <v>90</v>
      </c>
      <c r="D35" s="25"/>
      <c r="E35" s="25"/>
      <c r="F35" s="25"/>
      <c r="G35" s="25" t="s">
        <v>127</v>
      </c>
      <c r="H35" s="25">
        <v>7</v>
      </c>
      <c r="I35" s="25" t="s">
        <v>134</v>
      </c>
      <c r="J35" s="25">
        <v>50</v>
      </c>
      <c r="K35" s="25" t="s">
        <v>137</v>
      </c>
    </row>
    <row r="36" spans="1:11" ht="16.5" x14ac:dyDescent="0.2">
      <c r="A36" s="25">
        <v>33</v>
      </c>
      <c r="B36" s="25">
        <v>80</v>
      </c>
      <c r="C36" s="25">
        <v>100</v>
      </c>
      <c r="D36" s="25"/>
      <c r="E36" s="25"/>
      <c r="F36" s="25"/>
      <c r="G36" s="25" t="s">
        <v>125</v>
      </c>
      <c r="H36" s="25">
        <v>10</v>
      </c>
      <c r="I36" s="25" t="s">
        <v>134</v>
      </c>
      <c r="J36" s="25">
        <v>100</v>
      </c>
      <c r="K36" s="25" t="s">
        <v>137</v>
      </c>
    </row>
    <row r="37" spans="1:11" ht="16.5" x14ac:dyDescent="0.2">
      <c r="A37" s="25">
        <v>34</v>
      </c>
      <c r="B37" s="25">
        <v>80</v>
      </c>
      <c r="C37" s="25">
        <v>100</v>
      </c>
      <c r="D37" s="25"/>
      <c r="E37" s="25"/>
      <c r="F37" s="25"/>
      <c r="G37" s="25" t="s">
        <v>126</v>
      </c>
      <c r="H37" s="25">
        <v>10</v>
      </c>
      <c r="I37" s="25" t="s">
        <v>134</v>
      </c>
      <c r="J37" s="25">
        <v>100</v>
      </c>
      <c r="K37" s="25" t="s">
        <v>137</v>
      </c>
    </row>
    <row r="38" spans="1:11" ht="16.5" x14ac:dyDescent="0.2">
      <c r="A38" s="25">
        <v>35</v>
      </c>
      <c r="B38" s="25">
        <v>80</v>
      </c>
      <c r="C38" s="25">
        <v>100</v>
      </c>
      <c r="D38" s="25"/>
      <c r="E38" s="25"/>
      <c r="F38" s="25"/>
      <c r="G38" s="25" t="s">
        <v>127</v>
      </c>
      <c r="H38" s="25">
        <v>10</v>
      </c>
      <c r="I38" s="25" t="s">
        <v>134</v>
      </c>
      <c r="J38" s="25">
        <v>100</v>
      </c>
      <c r="K38" s="25" t="s">
        <v>137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I10" sqref="I10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4" x14ac:dyDescent="0.2">
      <c r="C2">
        <f>SUM(C4:C19)</f>
        <v>20</v>
      </c>
      <c r="D2">
        <v>3000</v>
      </c>
    </row>
    <row r="3" spans="1:4" ht="17.25" x14ac:dyDescent="0.2">
      <c r="A3" s="12" t="s">
        <v>40</v>
      </c>
      <c r="B3" s="12" t="s">
        <v>91</v>
      </c>
      <c r="C3" s="12" t="s">
        <v>92</v>
      </c>
      <c r="D3" s="12" t="s">
        <v>90</v>
      </c>
    </row>
    <row r="4" spans="1:4" ht="16.5" x14ac:dyDescent="0.2">
      <c r="A4" s="20">
        <v>1</v>
      </c>
      <c r="B4" s="20" t="s">
        <v>75</v>
      </c>
      <c r="C4" s="20">
        <v>1</v>
      </c>
      <c r="D4" s="20">
        <f>D$2/C$2*C4</f>
        <v>150</v>
      </c>
    </row>
    <row r="5" spans="1:4" ht="16.5" x14ac:dyDescent="0.2">
      <c r="A5" s="20">
        <v>2</v>
      </c>
      <c r="B5" s="20" t="s">
        <v>76</v>
      </c>
      <c r="C5" s="20">
        <v>1</v>
      </c>
      <c r="D5" s="20">
        <f t="shared" ref="D5:D19" si="0">D$2/C$2*C5</f>
        <v>150</v>
      </c>
    </row>
    <row r="6" spans="1:4" ht="16.5" x14ac:dyDescent="0.2">
      <c r="A6" s="20">
        <v>3</v>
      </c>
      <c r="B6" s="20" t="s">
        <v>77</v>
      </c>
      <c r="C6" s="20">
        <v>1</v>
      </c>
      <c r="D6" s="20">
        <f t="shared" si="0"/>
        <v>150</v>
      </c>
    </row>
    <row r="7" spans="1:4" ht="16.5" x14ac:dyDescent="0.2">
      <c r="A7" s="20">
        <v>4</v>
      </c>
      <c r="B7" s="20" t="s">
        <v>78</v>
      </c>
      <c r="C7" s="20">
        <v>1</v>
      </c>
      <c r="D7" s="20">
        <f t="shared" si="0"/>
        <v>150</v>
      </c>
    </row>
    <row r="8" spans="1:4" ht="16.5" x14ac:dyDescent="0.2">
      <c r="A8" s="20">
        <v>5</v>
      </c>
      <c r="B8" s="20" t="s">
        <v>79</v>
      </c>
      <c r="C8" s="20">
        <v>1</v>
      </c>
      <c r="D8" s="20">
        <f t="shared" si="0"/>
        <v>150</v>
      </c>
    </row>
    <row r="9" spans="1:4" ht="16.5" x14ac:dyDescent="0.2">
      <c r="A9" s="20">
        <v>6</v>
      </c>
      <c r="B9" s="20" t="s">
        <v>80</v>
      </c>
      <c r="C9" s="20">
        <v>1</v>
      </c>
      <c r="D9" s="20">
        <f t="shared" si="0"/>
        <v>150</v>
      </c>
    </row>
    <row r="10" spans="1:4" ht="16.5" x14ac:dyDescent="0.2">
      <c r="A10" s="20">
        <v>7</v>
      </c>
      <c r="B10" s="20" t="s">
        <v>81</v>
      </c>
      <c r="C10" s="20">
        <v>1</v>
      </c>
      <c r="D10" s="20">
        <f t="shared" si="0"/>
        <v>150</v>
      </c>
    </row>
    <row r="11" spans="1:4" ht="16.5" x14ac:dyDescent="0.2">
      <c r="A11" s="20">
        <v>8</v>
      </c>
      <c r="B11" s="20" t="s">
        <v>82</v>
      </c>
      <c r="C11" s="20">
        <v>1</v>
      </c>
      <c r="D11" s="20">
        <f t="shared" si="0"/>
        <v>150</v>
      </c>
    </row>
    <row r="12" spans="1:4" ht="16.5" x14ac:dyDescent="0.2">
      <c r="A12" s="20">
        <v>9</v>
      </c>
      <c r="B12" s="20" t="s">
        <v>83</v>
      </c>
      <c r="C12" s="20">
        <v>1</v>
      </c>
      <c r="D12" s="20">
        <f t="shared" si="0"/>
        <v>150</v>
      </c>
    </row>
    <row r="13" spans="1:4" ht="16.5" x14ac:dyDescent="0.2">
      <c r="A13" s="20">
        <v>10</v>
      </c>
      <c r="B13" s="20" t="s">
        <v>84</v>
      </c>
      <c r="C13" s="20">
        <v>1</v>
      </c>
      <c r="D13" s="20">
        <f t="shared" si="0"/>
        <v>150</v>
      </c>
    </row>
    <row r="14" spans="1:4" ht="16.5" x14ac:dyDescent="0.2">
      <c r="A14" s="20">
        <v>11</v>
      </c>
      <c r="B14" s="20" t="s">
        <v>85</v>
      </c>
      <c r="C14" s="20">
        <v>1</v>
      </c>
      <c r="D14" s="20">
        <f t="shared" si="0"/>
        <v>150</v>
      </c>
    </row>
    <row r="15" spans="1:4" ht="16.5" x14ac:dyDescent="0.2">
      <c r="A15" s="20">
        <v>12</v>
      </c>
      <c r="B15" s="20" t="s">
        <v>86</v>
      </c>
      <c r="C15" s="20">
        <v>2</v>
      </c>
      <c r="D15" s="20">
        <f t="shared" si="0"/>
        <v>300</v>
      </c>
    </row>
    <row r="16" spans="1:4" ht="16.5" x14ac:dyDescent="0.2">
      <c r="A16" s="20">
        <v>13</v>
      </c>
      <c r="B16" s="20" t="s">
        <v>87</v>
      </c>
      <c r="C16" s="20">
        <v>1</v>
      </c>
      <c r="D16" s="20">
        <f t="shared" si="0"/>
        <v>150</v>
      </c>
    </row>
    <row r="17" spans="1:4" ht="16.5" x14ac:dyDescent="0.2">
      <c r="A17" s="20">
        <v>14</v>
      </c>
      <c r="B17" s="20" t="s">
        <v>88</v>
      </c>
      <c r="C17" s="20">
        <v>3</v>
      </c>
      <c r="D17" s="20">
        <f t="shared" si="0"/>
        <v>450</v>
      </c>
    </row>
    <row r="18" spans="1:4" ht="16.5" x14ac:dyDescent="0.2">
      <c r="A18" s="20">
        <v>15</v>
      </c>
      <c r="B18" s="20" t="s">
        <v>50</v>
      </c>
      <c r="C18" s="20">
        <v>1</v>
      </c>
      <c r="D18" s="20">
        <f t="shared" si="0"/>
        <v>150</v>
      </c>
    </row>
    <row r="19" spans="1:4" ht="16.5" x14ac:dyDescent="0.2">
      <c r="A19" s="20">
        <v>16</v>
      </c>
      <c r="B19" s="20" t="s">
        <v>89</v>
      </c>
      <c r="C19" s="20">
        <v>2</v>
      </c>
      <c r="D19" s="20">
        <f t="shared" si="0"/>
        <v>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价值概述</vt:lpstr>
      <vt:lpstr>节奏总表</vt:lpstr>
      <vt:lpstr>挂机关卡</vt:lpstr>
      <vt:lpstr>章节关卡</vt:lpstr>
      <vt:lpstr>芦花古楼</vt:lpstr>
      <vt:lpstr>个人BOSS</vt:lpstr>
      <vt:lpstr>金币总产</vt:lpstr>
      <vt:lpstr>日常任务</vt:lpstr>
      <vt:lpstr>分段产出计算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2019-04-30T10:31:01Z</dcterms:modified>
</cp:coreProperties>
</file>