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firstSheet="2" activeTab="10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T6" i="90" l="1"/>
  <c r="AT7" i="90"/>
  <c r="AT8" i="90"/>
  <c r="AT9" i="90"/>
  <c r="AT10" i="90"/>
  <c r="AT11" i="90"/>
  <c r="AT12" i="90"/>
  <c r="AT13" i="90"/>
  <c r="AT14" i="90"/>
  <c r="AT15" i="90"/>
  <c r="AT16" i="90"/>
  <c r="AT17" i="90"/>
  <c r="AT18" i="90"/>
  <c r="AT19" i="90"/>
  <c r="AT20" i="90"/>
  <c r="AT21" i="90"/>
  <c r="AT22" i="90"/>
  <c r="AT23" i="90"/>
  <c r="AT24" i="90"/>
  <c r="AT25" i="90"/>
  <c r="AT26" i="90"/>
  <c r="AT27" i="90"/>
  <c r="AT28" i="90"/>
  <c r="AT29" i="90"/>
  <c r="AT30" i="90"/>
  <c r="AT31" i="90"/>
  <c r="AT32" i="90"/>
  <c r="AT33" i="90"/>
  <c r="AT34" i="90"/>
  <c r="AT35" i="90"/>
  <c r="AT36" i="90"/>
  <c r="AT37" i="90"/>
  <c r="AT38" i="90"/>
  <c r="AT39" i="90"/>
  <c r="AT40" i="90"/>
  <c r="AT41" i="90"/>
  <c r="AT42" i="90"/>
  <c r="AT43" i="90"/>
  <c r="AT44" i="90"/>
  <c r="AT45" i="90"/>
  <c r="AT46" i="90"/>
  <c r="AT47" i="90"/>
  <c r="AT48" i="90"/>
  <c r="AT49" i="90"/>
  <c r="AT50" i="90"/>
  <c r="AT51" i="90"/>
  <c r="AT52" i="90"/>
  <c r="AT53" i="90"/>
  <c r="AT54" i="90"/>
  <c r="AT55" i="90"/>
  <c r="AT56" i="90"/>
  <c r="AT57" i="90"/>
  <c r="AT58" i="90"/>
  <c r="AT59" i="90"/>
  <c r="AT60" i="90"/>
  <c r="AT61" i="90"/>
  <c r="AT62" i="90"/>
  <c r="AT63" i="90"/>
  <c r="AT64" i="90"/>
  <c r="AT65" i="90"/>
  <c r="AT66" i="90"/>
  <c r="AT67" i="90"/>
  <c r="AT68" i="90"/>
  <c r="AT69" i="90"/>
  <c r="AT70" i="90"/>
  <c r="AT71" i="90"/>
  <c r="AT72" i="90"/>
  <c r="AT73" i="90"/>
  <c r="AT74" i="90"/>
  <c r="AT75" i="90"/>
  <c r="AT76" i="90"/>
  <c r="AT77" i="90"/>
  <c r="AT78" i="90"/>
  <c r="AT79" i="90"/>
  <c r="AT80" i="90"/>
  <c r="AT81" i="90"/>
  <c r="AT82" i="90"/>
  <c r="AT83" i="90"/>
  <c r="AT84" i="90"/>
  <c r="AT85" i="90"/>
  <c r="AT86" i="90"/>
  <c r="AT87" i="90"/>
  <c r="AT88" i="90"/>
  <c r="AT89" i="90"/>
  <c r="AT90" i="90"/>
  <c r="AT91" i="90"/>
  <c r="AT92" i="90"/>
  <c r="AT93" i="90"/>
  <c r="AT94" i="90"/>
  <c r="AT95" i="90"/>
  <c r="AT96" i="90"/>
  <c r="AT97" i="90"/>
  <c r="AT98" i="90"/>
  <c r="AT99" i="90"/>
  <c r="AT100" i="90"/>
  <c r="AT101" i="90"/>
  <c r="AT102" i="90"/>
  <c r="AT103" i="90"/>
  <c r="AT104" i="90"/>
  <c r="AT105" i="90"/>
  <c r="AT106" i="90"/>
  <c r="AT107" i="90"/>
  <c r="AT108" i="90"/>
  <c r="AT109" i="90"/>
  <c r="AT110" i="90"/>
  <c r="AT111" i="90"/>
  <c r="AT112" i="90"/>
  <c r="AT113" i="90"/>
  <c r="AT114" i="90"/>
  <c r="AT115" i="90"/>
  <c r="AT116" i="90"/>
  <c r="AT117" i="90"/>
  <c r="AT118" i="90"/>
  <c r="AT119" i="90"/>
  <c r="AT120" i="90"/>
  <c r="AT121" i="90"/>
  <c r="AT122" i="90"/>
  <c r="AT123" i="90"/>
  <c r="AT124" i="90"/>
  <c r="AT125" i="90"/>
  <c r="AT126" i="90"/>
  <c r="AT127" i="90"/>
  <c r="AT128" i="90"/>
  <c r="AT129" i="90"/>
  <c r="AT130" i="90"/>
  <c r="AT131" i="90"/>
  <c r="AT132" i="90"/>
  <c r="AT133" i="90"/>
  <c r="AT134" i="90"/>
  <c r="AT135" i="90"/>
  <c r="AT136" i="90"/>
  <c r="AT137" i="90"/>
  <c r="AT138" i="90"/>
  <c r="AT139" i="90"/>
  <c r="AT140" i="90"/>
  <c r="AT141" i="90"/>
  <c r="AT142" i="90"/>
  <c r="AT143" i="90"/>
  <c r="AT144" i="90"/>
  <c r="AT145" i="90"/>
  <c r="AT146" i="90"/>
  <c r="AT147" i="90"/>
  <c r="AT148" i="90"/>
  <c r="AT149" i="90"/>
  <c r="AT150" i="90"/>
  <c r="AT151" i="90"/>
  <c r="AT152" i="90"/>
  <c r="AT153" i="90"/>
  <c r="AT154" i="90"/>
  <c r="AT5" i="90"/>
  <c r="AS16" i="90" l="1"/>
  <c r="AS17" i="90"/>
  <c r="AS18" i="90"/>
  <c r="AS19" i="90"/>
  <c r="AS20" i="90"/>
  <c r="AS21" i="90"/>
  <c r="AS22" i="90"/>
  <c r="AS23" i="90"/>
  <c r="AS24" i="90"/>
  <c r="AS15" i="90"/>
  <c r="AS6" i="90"/>
  <c r="AS7" i="90"/>
  <c r="AS8" i="90"/>
  <c r="AS9" i="90"/>
  <c r="AS10" i="90"/>
  <c r="AS11" i="90"/>
  <c r="AS12" i="90"/>
  <c r="AS13" i="90"/>
  <c r="AS14" i="90"/>
  <c r="AS5" i="90"/>
  <c r="AQ146" i="90" l="1"/>
  <c r="AS146" i="90" s="1"/>
  <c r="AQ149" i="90"/>
  <c r="AS149" i="90" s="1"/>
  <c r="AQ150" i="90"/>
  <c r="AS150" i="90" s="1"/>
  <c r="AQ153" i="90"/>
  <c r="AS153" i="90" s="1"/>
  <c r="AQ154" i="90"/>
  <c r="AS154" i="90" s="1"/>
  <c r="AQ136" i="90"/>
  <c r="AS136" i="90" s="1"/>
  <c r="AQ137" i="90"/>
  <c r="AS137" i="90" s="1"/>
  <c r="AQ140" i="90"/>
  <c r="AS140" i="90" s="1"/>
  <c r="AQ141" i="90"/>
  <c r="AS141" i="90" s="1"/>
  <c r="AQ144" i="90"/>
  <c r="AS144" i="90" s="1"/>
  <c r="AQ135" i="90"/>
  <c r="AS135" i="90" s="1"/>
  <c r="AQ127" i="90"/>
  <c r="AS127" i="90" s="1"/>
  <c r="AQ128" i="90"/>
  <c r="AS128" i="90" s="1"/>
  <c r="AQ131" i="90"/>
  <c r="AS131" i="90" s="1"/>
  <c r="AQ132" i="90"/>
  <c r="AS132" i="90" s="1"/>
  <c r="AQ125" i="90"/>
  <c r="AS125" i="90" s="1"/>
  <c r="AQ88" i="90"/>
  <c r="AS88" i="90" s="1"/>
  <c r="AQ89" i="90"/>
  <c r="AS89" i="90" s="1"/>
  <c r="AQ92" i="90"/>
  <c r="AS92" i="90" s="1"/>
  <c r="AQ93" i="90"/>
  <c r="AS93" i="90" s="1"/>
  <c r="AQ49" i="90"/>
  <c r="AS49" i="90" s="1"/>
  <c r="AQ52" i="90"/>
  <c r="AS52" i="90" s="1"/>
  <c r="AQ16" i="90"/>
  <c r="AQ17" i="90"/>
  <c r="AQ20" i="90"/>
  <c r="AQ21" i="90"/>
  <c r="AQ24" i="90"/>
  <c r="AQ15" i="90"/>
  <c r="AN148" i="90"/>
  <c r="AQ147" i="90" s="1"/>
  <c r="AS147" i="90" s="1"/>
  <c r="AN147" i="90"/>
  <c r="AM146" i="90"/>
  <c r="AN138" i="90"/>
  <c r="AQ138" i="90" s="1"/>
  <c r="AS138" i="90" s="1"/>
  <c r="AN137" i="90"/>
  <c r="AM136" i="90"/>
  <c r="AN128" i="90"/>
  <c r="AQ129" i="90" s="1"/>
  <c r="AS129" i="90" s="1"/>
  <c r="AN127" i="90"/>
  <c r="AM126" i="90"/>
  <c r="AN118" i="90"/>
  <c r="AQ118" i="90" s="1"/>
  <c r="AS118" i="90" s="1"/>
  <c r="AN117" i="90"/>
  <c r="AM116" i="90"/>
  <c r="AN108" i="90"/>
  <c r="AQ109" i="90" s="1"/>
  <c r="AS109" i="90" s="1"/>
  <c r="AN107" i="90"/>
  <c r="AM106" i="90"/>
  <c r="AN98" i="90"/>
  <c r="AQ98" i="90" s="1"/>
  <c r="AS98" i="90" s="1"/>
  <c r="AN97" i="90"/>
  <c r="AM96" i="90"/>
  <c r="AN88" i="90"/>
  <c r="AQ86" i="90" s="1"/>
  <c r="AS86" i="90" s="1"/>
  <c r="AN87" i="90"/>
  <c r="AM86" i="90"/>
  <c r="AN78" i="90"/>
  <c r="AQ78" i="90" s="1"/>
  <c r="AS78" i="90" s="1"/>
  <c r="AN77" i="90"/>
  <c r="AM76" i="90"/>
  <c r="AN68" i="90"/>
  <c r="AQ66" i="90" s="1"/>
  <c r="AS66" i="90" s="1"/>
  <c r="AN67" i="90"/>
  <c r="AM66" i="90"/>
  <c r="AN58" i="90"/>
  <c r="AQ58" i="90" s="1"/>
  <c r="AS58" i="90" s="1"/>
  <c r="AN57" i="90"/>
  <c r="AM56" i="90"/>
  <c r="AN48" i="90"/>
  <c r="AQ46" i="90" s="1"/>
  <c r="AS46" i="90" s="1"/>
  <c r="AN47" i="90"/>
  <c r="AM46" i="90"/>
  <c r="AN38" i="90"/>
  <c r="AQ38" i="90" s="1"/>
  <c r="AS38" i="90" s="1"/>
  <c r="AN37" i="90"/>
  <c r="AM36" i="90"/>
  <c r="AN28" i="90"/>
  <c r="AQ26" i="90" s="1"/>
  <c r="AS26" i="90" s="1"/>
  <c r="AN27" i="90"/>
  <c r="AM26" i="90"/>
  <c r="AN18" i="90"/>
  <c r="AQ18" i="90" s="1"/>
  <c r="AN8" i="90"/>
  <c r="AQ8" i="90" s="1"/>
  <c r="AN17" i="90"/>
  <c r="AM16" i="90"/>
  <c r="AN7" i="90"/>
  <c r="AM6" i="90"/>
  <c r="AF7" i="90"/>
  <c r="AF8" i="90"/>
  <c r="AF9" i="90"/>
  <c r="AF10" i="90"/>
  <c r="AF11" i="90"/>
  <c r="AF12" i="90"/>
  <c r="AF13" i="90"/>
  <c r="AF14" i="90"/>
  <c r="AF15" i="90"/>
  <c r="AF16" i="90"/>
  <c r="AF17" i="90"/>
  <c r="AF18" i="90"/>
  <c r="AF19" i="90"/>
  <c r="AF6" i="90"/>
  <c r="AD6" i="90"/>
  <c r="AD7" i="90"/>
  <c r="AD8" i="90"/>
  <c r="AD9" i="90"/>
  <c r="AD10" i="90"/>
  <c r="AD11" i="90"/>
  <c r="AD12" i="90"/>
  <c r="AD13" i="90"/>
  <c r="AD14" i="90"/>
  <c r="AD15" i="90"/>
  <c r="AD16" i="90"/>
  <c r="AD17" i="90"/>
  <c r="AD18" i="90"/>
  <c r="AD19" i="90"/>
  <c r="AD5" i="90"/>
  <c r="AB19" i="90"/>
  <c r="AB6" i="90"/>
  <c r="AB7" i="90"/>
  <c r="AB8" i="90"/>
  <c r="AB9" i="90"/>
  <c r="AB10" i="90"/>
  <c r="AB11" i="90"/>
  <c r="AB12" i="90"/>
  <c r="AB13" i="90"/>
  <c r="AB14" i="90"/>
  <c r="AB15" i="90"/>
  <c r="AB16" i="90"/>
  <c r="AB17" i="90"/>
  <c r="AB18" i="90"/>
  <c r="AB5" i="90"/>
  <c r="AQ152" i="90" l="1"/>
  <c r="AS152" i="90" s="1"/>
  <c r="AQ148" i="90"/>
  <c r="AS148" i="90" s="1"/>
  <c r="AQ145" i="90"/>
  <c r="AS145" i="90" s="1"/>
  <c r="AQ151" i="90"/>
  <c r="AS151" i="90" s="1"/>
  <c r="AQ143" i="90"/>
  <c r="AS143" i="90" s="1"/>
  <c r="AQ139" i="90"/>
  <c r="AS139" i="90" s="1"/>
  <c r="AQ142" i="90"/>
  <c r="AS142" i="90" s="1"/>
  <c r="AQ134" i="90"/>
  <c r="AS134" i="90" s="1"/>
  <c r="AQ130" i="90"/>
  <c r="AS130" i="90" s="1"/>
  <c r="AQ126" i="90"/>
  <c r="AS126" i="90" s="1"/>
  <c r="AQ133" i="90"/>
  <c r="AS133" i="90" s="1"/>
  <c r="AQ121" i="90"/>
  <c r="AS121" i="90" s="1"/>
  <c r="AQ117" i="90"/>
  <c r="AS117" i="90" s="1"/>
  <c r="AQ115" i="90"/>
  <c r="AS115" i="90" s="1"/>
  <c r="AQ124" i="90"/>
  <c r="AS124" i="90" s="1"/>
  <c r="AQ120" i="90"/>
  <c r="AS120" i="90" s="1"/>
  <c r="AQ116" i="90"/>
  <c r="AS116" i="90" s="1"/>
  <c r="AQ123" i="90"/>
  <c r="AS123" i="90" s="1"/>
  <c r="AQ119" i="90"/>
  <c r="AS119" i="90" s="1"/>
  <c r="AQ122" i="90"/>
  <c r="AS122" i="90" s="1"/>
  <c r="AQ112" i="90"/>
  <c r="AS112" i="90" s="1"/>
  <c r="AQ108" i="90"/>
  <c r="AS108" i="90" s="1"/>
  <c r="AQ105" i="90"/>
  <c r="AS105" i="90" s="1"/>
  <c r="AQ111" i="90"/>
  <c r="AS111" i="90" s="1"/>
  <c r="AQ107" i="90"/>
  <c r="AS107" i="90" s="1"/>
  <c r="AQ114" i="90"/>
  <c r="AS114" i="90" s="1"/>
  <c r="AQ110" i="90"/>
  <c r="AS110" i="90" s="1"/>
  <c r="AQ106" i="90"/>
  <c r="AS106" i="90" s="1"/>
  <c r="AQ113" i="90"/>
  <c r="AS113" i="90" s="1"/>
  <c r="AQ101" i="90"/>
  <c r="AS101" i="90" s="1"/>
  <c r="AQ104" i="90"/>
  <c r="AS104" i="90" s="1"/>
  <c r="AQ100" i="90"/>
  <c r="AS100" i="90" s="1"/>
  <c r="AQ103" i="90"/>
  <c r="AS103" i="90" s="1"/>
  <c r="AQ99" i="90"/>
  <c r="AS99" i="90" s="1"/>
  <c r="AQ95" i="90"/>
  <c r="AS95" i="90" s="1"/>
  <c r="AQ97" i="90"/>
  <c r="AS97" i="90" s="1"/>
  <c r="AQ96" i="90"/>
  <c r="AS96" i="90" s="1"/>
  <c r="AQ102" i="90"/>
  <c r="AS102" i="90" s="1"/>
  <c r="AQ85" i="90"/>
  <c r="AS85" i="90" s="1"/>
  <c r="AQ91" i="90"/>
  <c r="AS91" i="90" s="1"/>
  <c r="AQ87" i="90"/>
  <c r="AS87" i="90" s="1"/>
  <c r="AQ94" i="90"/>
  <c r="AS94" i="90" s="1"/>
  <c r="AQ90" i="90"/>
  <c r="AS90" i="90" s="1"/>
  <c r="AQ76" i="90"/>
  <c r="AS76" i="90" s="1"/>
  <c r="AQ75" i="90"/>
  <c r="AS75" i="90" s="1"/>
  <c r="AQ77" i="90"/>
  <c r="AS77" i="90" s="1"/>
  <c r="AQ84" i="90"/>
  <c r="AS84" i="90" s="1"/>
  <c r="AQ81" i="90"/>
  <c r="AS81" i="90" s="1"/>
  <c r="AQ80" i="90"/>
  <c r="AS80" i="90" s="1"/>
  <c r="AQ83" i="90"/>
  <c r="AS83" i="90" s="1"/>
  <c r="AQ79" i="90"/>
  <c r="AS79" i="90" s="1"/>
  <c r="AQ82" i="90"/>
  <c r="AS82" i="90" s="1"/>
  <c r="AQ73" i="90"/>
  <c r="AS73" i="90" s="1"/>
  <c r="AQ61" i="90"/>
  <c r="AS61" i="90" s="1"/>
  <c r="AQ60" i="90"/>
  <c r="AS60" i="90" s="1"/>
  <c r="AQ72" i="90"/>
  <c r="AS72" i="90" s="1"/>
  <c r="AQ69" i="90"/>
  <c r="AS69" i="90" s="1"/>
  <c r="AQ68" i="90"/>
  <c r="AS68" i="90" s="1"/>
  <c r="AQ55" i="90"/>
  <c r="AS55" i="90" s="1"/>
  <c r="AQ57" i="90"/>
  <c r="AS57" i="90" s="1"/>
  <c r="AQ64" i="90"/>
  <c r="AS64" i="90" s="1"/>
  <c r="AQ56" i="90"/>
  <c r="AS56" i="90" s="1"/>
  <c r="AQ48" i="90"/>
  <c r="AS48" i="90" s="1"/>
  <c r="AQ53" i="90"/>
  <c r="AS53" i="90" s="1"/>
  <c r="AQ37" i="90"/>
  <c r="AS37" i="90" s="1"/>
  <c r="AQ36" i="90"/>
  <c r="AS36" i="90" s="1"/>
  <c r="AQ41" i="90"/>
  <c r="AS41" i="90" s="1"/>
  <c r="AQ35" i="90"/>
  <c r="AS35" i="90" s="1"/>
  <c r="AQ44" i="90"/>
  <c r="AS44" i="90" s="1"/>
  <c r="AQ40" i="90"/>
  <c r="AS40" i="90" s="1"/>
  <c r="AQ33" i="90"/>
  <c r="AS33" i="90" s="1"/>
  <c r="AQ32" i="90"/>
  <c r="AS32" i="90" s="1"/>
  <c r="AQ29" i="90"/>
  <c r="AS29" i="90" s="1"/>
  <c r="AQ28" i="90"/>
  <c r="AS28" i="90" s="1"/>
  <c r="AQ7" i="90"/>
  <c r="AQ5" i="90"/>
  <c r="AQ6" i="90"/>
  <c r="AQ11" i="90"/>
  <c r="AQ23" i="90"/>
  <c r="AQ19" i="90"/>
  <c r="AQ25" i="90"/>
  <c r="AS25" i="90" s="1"/>
  <c r="AQ31" i="90"/>
  <c r="AS31" i="90" s="1"/>
  <c r="AQ27" i="90"/>
  <c r="AS27" i="90" s="1"/>
  <c r="AQ43" i="90"/>
  <c r="AS43" i="90" s="1"/>
  <c r="AQ39" i="90"/>
  <c r="AS39" i="90" s="1"/>
  <c r="AQ45" i="90"/>
  <c r="AS45" i="90" s="1"/>
  <c r="AQ51" i="90"/>
  <c r="AS51" i="90" s="1"/>
  <c r="AQ47" i="90"/>
  <c r="AS47" i="90" s="1"/>
  <c r="AQ63" i="90"/>
  <c r="AS63" i="90" s="1"/>
  <c r="AQ59" i="90"/>
  <c r="AS59" i="90" s="1"/>
  <c r="AQ65" i="90"/>
  <c r="AS65" i="90" s="1"/>
  <c r="AQ71" i="90"/>
  <c r="AS71" i="90" s="1"/>
  <c r="AQ67" i="90"/>
  <c r="AS67" i="90" s="1"/>
  <c r="AQ10" i="90"/>
  <c r="AQ14" i="90"/>
  <c r="AQ22" i="90"/>
  <c r="AQ34" i="90"/>
  <c r="AS34" i="90" s="1"/>
  <c r="AQ30" i="90"/>
  <c r="AS30" i="90" s="1"/>
  <c r="AQ42" i="90"/>
  <c r="AS42" i="90" s="1"/>
  <c r="AQ54" i="90"/>
  <c r="AS54" i="90" s="1"/>
  <c r="AQ50" i="90"/>
  <c r="AS50" i="90" s="1"/>
  <c r="AQ62" i="90"/>
  <c r="AS62" i="90" s="1"/>
  <c r="AQ74" i="90"/>
  <c r="AS74" i="90" s="1"/>
  <c r="AQ70" i="90"/>
  <c r="AS70" i="90" s="1"/>
  <c r="AQ13" i="90"/>
  <c r="AQ9" i="90"/>
  <c r="AQ12" i="90"/>
  <c r="AG18" i="90"/>
  <c r="AI18" i="90" s="1"/>
  <c r="AN136" i="90" s="1"/>
  <c r="AG14" i="90"/>
  <c r="AI14" i="90" s="1"/>
  <c r="AN96" i="90" s="1"/>
  <c r="AG10" i="90"/>
  <c r="AI10" i="90" s="1"/>
  <c r="AN56" i="90" s="1"/>
  <c r="AG5" i="90"/>
  <c r="AI5" i="90" s="1"/>
  <c r="AN6" i="90" s="1"/>
  <c r="AG16" i="90"/>
  <c r="AI16" i="90" s="1"/>
  <c r="AN116" i="90" s="1"/>
  <c r="AG8" i="90"/>
  <c r="AI8" i="90" s="1"/>
  <c r="AN36" i="90" s="1"/>
  <c r="AG19" i="90"/>
  <c r="AI19" i="90" s="1"/>
  <c r="AN146" i="90" s="1"/>
  <c r="AG15" i="90"/>
  <c r="AI15" i="90" s="1"/>
  <c r="AN106" i="90" s="1"/>
  <c r="AG11" i="90"/>
  <c r="AI11" i="90" s="1"/>
  <c r="AN66" i="90" s="1"/>
  <c r="AG7" i="90"/>
  <c r="AI7" i="90" s="1"/>
  <c r="AN26" i="90" s="1"/>
  <c r="AG12" i="90"/>
  <c r="AI12" i="90" s="1"/>
  <c r="AN76" i="90" s="1"/>
  <c r="AG17" i="90"/>
  <c r="AI17" i="90" s="1"/>
  <c r="AN126" i="90" s="1"/>
  <c r="AG13" i="90"/>
  <c r="AI13" i="90" s="1"/>
  <c r="AN86" i="90" s="1"/>
  <c r="AG9" i="90"/>
  <c r="AI9" i="90" s="1"/>
  <c r="AN46" i="90" s="1"/>
  <c r="AG6" i="90"/>
  <c r="AI6" i="90" s="1"/>
  <c r="AN16" i="90" s="1"/>
  <c r="AY4" i="93" l="1"/>
  <c r="AY5" i="93"/>
  <c r="AY6" i="93"/>
  <c r="AY7" i="93"/>
  <c r="AY8" i="93"/>
  <c r="AY9" i="93"/>
  <c r="AY3" i="93"/>
  <c r="BG12" i="93" l="1"/>
  <c r="AZ4" i="93" l="1"/>
  <c r="AZ5" i="93"/>
  <c r="AZ6" i="93"/>
  <c r="AZ7" i="93"/>
  <c r="BA3" i="93" s="1"/>
  <c r="BB7" i="93" s="1"/>
  <c r="AZ8" i="93"/>
  <c r="AZ9" i="93"/>
  <c r="AZ3" i="93"/>
  <c r="BF58" i="93" l="1"/>
  <c r="BF86" i="93"/>
  <c r="BF90" i="93"/>
  <c r="BF59" i="93"/>
  <c r="BF91" i="93"/>
  <c r="BF87" i="93"/>
  <c r="BF56" i="93"/>
  <c r="BF60" i="93"/>
  <c r="BF88" i="93"/>
  <c r="BF57" i="93"/>
  <c r="BF61" i="93"/>
  <c r="BF89" i="93"/>
  <c r="BF26" i="93"/>
  <c r="BF30" i="93"/>
  <c r="BF27" i="93"/>
  <c r="BF31" i="93"/>
  <c r="BF28" i="93"/>
  <c r="BF29" i="93"/>
  <c r="BB6" i="93"/>
  <c r="BB9" i="93"/>
  <c r="BB5" i="93"/>
  <c r="BB4" i="93"/>
  <c r="BB3" i="93"/>
  <c r="BB8" i="93"/>
  <c r="BF62" i="93" l="1"/>
  <c r="BF66" i="93"/>
  <c r="BF94" i="93"/>
  <c r="BF67" i="93"/>
  <c r="BF64" i="93"/>
  <c r="BF92" i="93"/>
  <c r="BF96" i="93"/>
  <c r="BF65" i="93"/>
  <c r="BF93" i="93"/>
  <c r="BF97" i="93"/>
  <c r="BF63" i="93"/>
  <c r="BF95" i="93"/>
  <c r="BF34" i="93"/>
  <c r="BF35" i="93"/>
  <c r="BF32" i="93"/>
  <c r="BF36" i="93"/>
  <c r="BF33" i="93"/>
  <c r="BF37" i="93"/>
  <c r="BF70" i="93"/>
  <c r="BF98" i="93"/>
  <c r="BF102" i="93"/>
  <c r="BF99" i="93"/>
  <c r="BF103" i="93"/>
  <c r="BF68" i="93"/>
  <c r="BF72" i="93"/>
  <c r="BF100" i="93"/>
  <c r="BF69" i="93"/>
  <c r="BF73" i="93"/>
  <c r="BF101" i="93"/>
  <c r="BF71" i="93"/>
  <c r="BF38" i="93"/>
  <c r="BF42" i="93"/>
  <c r="BF39" i="93"/>
  <c r="BF43" i="93"/>
  <c r="BF40" i="93"/>
  <c r="BF41" i="93"/>
  <c r="BF44" i="93"/>
  <c r="BF75" i="93"/>
  <c r="BF74" i="93"/>
  <c r="BF45" i="93"/>
  <c r="BF15" i="93"/>
  <c r="BF14" i="93"/>
  <c r="BF54" i="93"/>
  <c r="BF82" i="93"/>
  <c r="BF52" i="93"/>
  <c r="BF84" i="93"/>
  <c r="BF53" i="93"/>
  <c r="BF85" i="93"/>
  <c r="BF55" i="93"/>
  <c r="BF83" i="93"/>
  <c r="BF22" i="93"/>
  <c r="BF23" i="93"/>
  <c r="BF24" i="93"/>
  <c r="BF25" i="93"/>
  <c r="BF46" i="93"/>
  <c r="BF47" i="93"/>
  <c r="BF76" i="93"/>
  <c r="BF77" i="93"/>
  <c r="BF16" i="93"/>
  <c r="BF17" i="93"/>
  <c r="BF50" i="93"/>
  <c r="BF78" i="93"/>
  <c r="BF51" i="93"/>
  <c r="BF79" i="93"/>
  <c r="BF48" i="93"/>
  <c r="BF80" i="93"/>
  <c r="BF49" i="93"/>
  <c r="BF81" i="93"/>
  <c r="BF18" i="93"/>
  <c r="BF19" i="93"/>
  <c r="BF20" i="93"/>
  <c r="BF21" i="93"/>
  <c r="AX16" i="93" l="1"/>
  <c r="AX17" i="93"/>
  <c r="AX18" i="93"/>
  <c r="AX19" i="93"/>
  <c r="AX20" i="93"/>
  <c r="AX21" i="93"/>
  <c r="AX22" i="93"/>
  <c r="AX23" i="93"/>
  <c r="AX24" i="93"/>
  <c r="AX25" i="93"/>
  <c r="AX26" i="93"/>
  <c r="AX27" i="93"/>
  <c r="AX28" i="93"/>
  <c r="AX29" i="93"/>
  <c r="AX30" i="93"/>
  <c r="AX31" i="93"/>
  <c r="AX32" i="93"/>
  <c r="AX33" i="93"/>
  <c r="AX34" i="93"/>
  <c r="AX35" i="93"/>
  <c r="AX36" i="93"/>
  <c r="AX37" i="93"/>
  <c r="AX38" i="93"/>
  <c r="AX39" i="93"/>
  <c r="AX40" i="93"/>
  <c r="AX41" i="93"/>
  <c r="AX42" i="93"/>
  <c r="AX43" i="93"/>
  <c r="AX44" i="93"/>
  <c r="AX45" i="93"/>
  <c r="AX46" i="93"/>
  <c r="AX47" i="93"/>
  <c r="AX48" i="93"/>
  <c r="AX49" i="93"/>
  <c r="AX50" i="93"/>
  <c r="AX51" i="93"/>
  <c r="AX52" i="93"/>
  <c r="AX53" i="93"/>
  <c r="AX54" i="93"/>
  <c r="AX55" i="93"/>
  <c r="AX56" i="93"/>
  <c r="AX57" i="93"/>
  <c r="AX58" i="93"/>
  <c r="AX59" i="93"/>
  <c r="AX60" i="93"/>
  <c r="AX61" i="93"/>
  <c r="AX62" i="93"/>
  <c r="AX63" i="93"/>
  <c r="AX64" i="93"/>
  <c r="AX65" i="93"/>
  <c r="AX66" i="93"/>
  <c r="AX67" i="93"/>
  <c r="AX68" i="93"/>
  <c r="AX69" i="93"/>
  <c r="AX70" i="93"/>
  <c r="AX71" i="93"/>
  <c r="AX72" i="93"/>
  <c r="AX73" i="93"/>
  <c r="AX74" i="93"/>
  <c r="AX75" i="93"/>
  <c r="AX76" i="93"/>
  <c r="AX77" i="93"/>
  <c r="AX78" i="93"/>
  <c r="AX79" i="93"/>
  <c r="AX80" i="93"/>
  <c r="AX81" i="93"/>
  <c r="AX82" i="93"/>
  <c r="AX83" i="93"/>
  <c r="AX84" i="93"/>
  <c r="AX85" i="93"/>
  <c r="AX86" i="93"/>
  <c r="AX87" i="93"/>
  <c r="AX88" i="93"/>
  <c r="AX89" i="93"/>
  <c r="AX90" i="93"/>
  <c r="AX91" i="93"/>
  <c r="AX92" i="93"/>
  <c r="AX93" i="93"/>
  <c r="AX94" i="93"/>
  <c r="AX95" i="93"/>
  <c r="AX96" i="93"/>
  <c r="AX97" i="93"/>
  <c r="AX98" i="93"/>
  <c r="AX99" i="93"/>
  <c r="AX100" i="93"/>
  <c r="AX101" i="93"/>
  <c r="AX102" i="93"/>
  <c r="AX103" i="93"/>
  <c r="AX104" i="93"/>
  <c r="AX105" i="93"/>
  <c r="AX106" i="93"/>
  <c r="AX107" i="93"/>
  <c r="AX108" i="93"/>
  <c r="AX109" i="93"/>
  <c r="AX110" i="93"/>
  <c r="AX111" i="93"/>
  <c r="AX112" i="93"/>
  <c r="AX113" i="93"/>
  <c r="AX15" i="93"/>
  <c r="AX14" i="93"/>
  <c r="AW15" i="93"/>
  <c r="AW16" i="93"/>
  <c r="AW17" i="93"/>
  <c r="AW18" i="93"/>
  <c r="AW19" i="93"/>
  <c r="AW20" i="93"/>
  <c r="AW21" i="93"/>
  <c r="AW22" i="93"/>
  <c r="AW23" i="93"/>
  <c r="AW24" i="93"/>
  <c r="AW25" i="93"/>
  <c r="AW26" i="93"/>
  <c r="AW27" i="93"/>
  <c r="AW28" i="93"/>
  <c r="AW29" i="93"/>
  <c r="AW30" i="93"/>
  <c r="AW31" i="93"/>
  <c r="AW32" i="93"/>
  <c r="AW33" i="93"/>
  <c r="AW34" i="93"/>
  <c r="AW35" i="93"/>
  <c r="AW36" i="93"/>
  <c r="AW37" i="93"/>
  <c r="AW38" i="93"/>
  <c r="AW39" i="93"/>
  <c r="AW40" i="93"/>
  <c r="AW41" i="93"/>
  <c r="AW42" i="93"/>
  <c r="AW43" i="93"/>
  <c r="AW44" i="93"/>
  <c r="AW45" i="93"/>
  <c r="AW46" i="93"/>
  <c r="AW47" i="93"/>
  <c r="AW48" i="93"/>
  <c r="AW49" i="93"/>
  <c r="AW50" i="93"/>
  <c r="AW51" i="93"/>
  <c r="AW52" i="93"/>
  <c r="AW53" i="93"/>
  <c r="AW54" i="93"/>
  <c r="AW55" i="93"/>
  <c r="AW56" i="93"/>
  <c r="AW57" i="93"/>
  <c r="AW58" i="93"/>
  <c r="AW59" i="93"/>
  <c r="AW60" i="93"/>
  <c r="AW61" i="93"/>
  <c r="AW62" i="93"/>
  <c r="AW63" i="93"/>
  <c r="AW64" i="93"/>
  <c r="AW65" i="93"/>
  <c r="AW66" i="93"/>
  <c r="AW67" i="93"/>
  <c r="AW68" i="93"/>
  <c r="AW69" i="93"/>
  <c r="AW70" i="93"/>
  <c r="AW71" i="93"/>
  <c r="AW72" i="93"/>
  <c r="AW73" i="93"/>
  <c r="AW74" i="93"/>
  <c r="AW75" i="93"/>
  <c r="AW76" i="93"/>
  <c r="AW77" i="93"/>
  <c r="AW78" i="93"/>
  <c r="AW79" i="93"/>
  <c r="AW80" i="93"/>
  <c r="AW81" i="93"/>
  <c r="AW82" i="93"/>
  <c r="AW83" i="93"/>
  <c r="AW84" i="93"/>
  <c r="AW85" i="93"/>
  <c r="AW86" i="93"/>
  <c r="AW87" i="93"/>
  <c r="AW88" i="93"/>
  <c r="AW89" i="93"/>
  <c r="AW90" i="93"/>
  <c r="AW91" i="93"/>
  <c r="AW92" i="93"/>
  <c r="AW93" i="93"/>
  <c r="AW94" i="93"/>
  <c r="AW95" i="93"/>
  <c r="AW96" i="93"/>
  <c r="AW97" i="93"/>
  <c r="AW98" i="93"/>
  <c r="AW99" i="93"/>
  <c r="AW100" i="93"/>
  <c r="AW101" i="93"/>
  <c r="AW102" i="93"/>
  <c r="AW103" i="93"/>
  <c r="AW104" i="93"/>
  <c r="AW105" i="93"/>
  <c r="AW106" i="93"/>
  <c r="AW107" i="93"/>
  <c r="AW108" i="93"/>
  <c r="AW109" i="93"/>
  <c r="AW110" i="93"/>
  <c r="AW111" i="93"/>
  <c r="AW112" i="93"/>
  <c r="AW113" i="93"/>
  <c r="AW14" i="93"/>
  <c r="S5" i="85"/>
  <c r="S6" i="85"/>
  <c r="S7" i="85"/>
  <c r="S8" i="85"/>
  <c r="S9" i="85"/>
  <c r="S10" i="85"/>
  <c r="S11" i="85"/>
  <c r="S12" i="85"/>
  <c r="S13" i="85"/>
  <c r="S14" i="85"/>
  <c r="S15" i="85"/>
  <c r="S16" i="85"/>
  <c r="S17" i="85"/>
  <c r="S18" i="85"/>
  <c r="S4" i="85"/>
  <c r="O12" i="93" l="1"/>
  <c r="O19" i="93" s="1"/>
  <c r="N15" i="93"/>
  <c r="N16" i="93" s="1"/>
  <c r="N17" i="93" s="1"/>
  <c r="N18" i="93" s="1"/>
  <c r="N19" i="93" s="1"/>
  <c r="N20" i="93" s="1"/>
  <c r="N21" i="93" s="1"/>
  <c r="N22" i="93" s="1"/>
  <c r="N23" i="93" s="1"/>
  <c r="N24" i="93" s="1"/>
  <c r="N25" i="93" s="1"/>
  <c r="N26" i="93" s="1"/>
  <c r="N27" i="93" s="1"/>
  <c r="N28" i="93" s="1"/>
  <c r="N29" i="93" s="1"/>
  <c r="N30" i="93" s="1"/>
  <c r="N31" i="93" s="1"/>
  <c r="N32" i="93" s="1"/>
  <c r="N33" i="93" s="1"/>
  <c r="N34" i="93" s="1"/>
  <c r="N35" i="93" s="1"/>
  <c r="N36" i="93" s="1"/>
  <c r="N37" i="93" s="1"/>
  <c r="N38" i="93" s="1"/>
  <c r="N39" i="93" s="1"/>
  <c r="N40" i="93" s="1"/>
  <c r="N41" i="93" s="1"/>
  <c r="N42" i="93" s="1"/>
  <c r="N43" i="93" s="1"/>
  <c r="N44" i="93" s="1"/>
  <c r="N45" i="93" s="1"/>
  <c r="N46" i="93" s="1"/>
  <c r="N47" i="93" s="1"/>
  <c r="N48" i="93" s="1"/>
  <c r="N49" i="93" s="1"/>
  <c r="N50" i="93" s="1"/>
  <c r="N51" i="93" s="1"/>
  <c r="N52" i="93" s="1"/>
  <c r="N53" i="93" s="1"/>
  <c r="O15" i="93" l="1"/>
  <c r="O52" i="93"/>
  <c r="O38" i="93"/>
  <c r="O24" i="93"/>
  <c r="O30" i="93"/>
  <c r="O51" i="93"/>
  <c r="O36" i="93"/>
  <c r="O22" i="93"/>
  <c r="O43" i="93"/>
  <c r="O46" i="93"/>
  <c r="O31" i="93"/>
  <c r="O16" i="93"/>
  <c r="O48" i="93"/>
  <c r="O42" i="93"/>
  <c r="O35" i="93"/>
  <c r="O27" i="93"/>
  <c r="O20" i="93"/>
  <c r="O14" i="93"/>
  <c r="O47" i="93"/>
  <c r="O40" i="93"/>
  <c r="O32" i="93"/>
  <c r="O26" i="93"/>
  <c r="O17" i="93"/>
  <c r="O21" i="93"/>
  <c r="O25" i="93"/>
  <c r="O29" i="93"/>
  <c r="O33" i="93"/>
  <c r="O37" i="93"/>
  <c r="O41" i="93"/>
  <c r="O45" i="93"/>
  <c r="O49" i="93"/>
  <c r="O53" i="93"/>
  <c r="O50" i="93"/>
  <c r="O44" i="93"/>
  <c r="O39" i="93"/>
  <c r="O34" i="93"/>
  <c r="O28" i="93"/>
  <c r="O23" i="93"/>
  <c r="O18" i="93"/>
  <c r="AO46" i="93"/>
  <c r="AO142" i="93"/>
  <c r="AO174" i="93"/>
  <c r="AO270" i="93"/>
  <c r="AO302" i="93"/>
  <c r="AO376" i="93"/>
  <c r="AO440" i="93"/>
  <c r="AO504" i="93"/>
  <c r="AO537" i="93"/>
  <c r="AO553" i="93"/>
  <c r="AO569" i="93"/>
  <c r="AO585" i="93"/>
  <c r="AO601" i="93"/>
  <c r="AO617" i="93"/>
  <c r="AO633" i="93"/>
  <c r="AO649" i="93"/>
  <c r="AO665" i="93"/>
  <c r="AO681" i="93"/>
  <c r="AO693" i="93"/>
  <c r="AO701" i="93"/>
  <c r="AO709" i="93"/>
  <c r="AO717" i="93"/>
  <c r="AO725" i="93"/>
  <c r="AO733" i="93"/>
  <c r="AO741" i="93"/>
  <c r="AO749" i="93"/>
  <c r="AO757" i="93"/>
  <c r="AO765" i="93"/>
  <c r="AO773" i="93"/>
  <c r="AO781" i="93"/>
  <c r="AO789" i="93"/>
  <c r="AO797" i="93"/>
  <c r="AO805" i="93"/>
  <c r="AO813" i="93"/>
  <c r="AO821" i="93"/>
  <c r="AO829" i="93"/>
  <c r="AO837" i="93"/>
  <c r="AO845" i="93"/>
  <c r="AO853" i="93"/>
  <c r="AO861" i="93"/>
  <c r="AO869" i="93"/>
  <c r="AO877" i="93"/>
  <c r="AO885" i="93"/>
  <c r="AO893" i="93"/>
  <c r="AO901" i="93"/>
  <c r="AO909" i="93"/>
  <c r="AO917" i="93"/>
  <c r="AO925" i="93"/>
  <c r="AO933" i="93"/>
  <c r="AO941" i="93"/>
  <c r="AO949" i="93"/>
  <c r="AO957" i="93"/>
  <c r="AO965" i="93"/>
  <c r="AO973" i="93"/>
  <c r="AO981" i="93"/>
  <c r="AO989" i="93"/>
  <c r="AO997" i="93"/>
  <c r="AO1005" i="93"/>
  <c r="AO1013" i="93"/>
  <c r="AO1021" i="93"/>
  <c r="AO1029" i="93"/>
  <c r="AO1037" i="93"/>
  <c r="AO1045" i="93"/>
  <c r="AO1053" i="93"/>
  <c r="AO1061" i="93"/>
  <c r="AO1069" i="93"/>
  <c r="AO1077" i="93"/>
  <c r="AO1085" i="93"/>
  <c r="AO1093" i="93"/>
  <c r="AO1101" i="93"/>
  <c r="AO1109" i="93"/>
  <c r="AO1117" i="93"/>
  <c r="AM15" i="93"/>
  <c r="AO15" i="93" s="1"/>
  <c r="AM16" i="93"/>
  <c r="AO16" i="93" s="1"/>
  <c r="AM17" i="93"/>
  <c r="AO17" i="93" s="1"/>
  <c r="AM18" i="93"/>
  <c r="AO18" i="93" s="1"/>
  <c r="AM19" i="93"/>
  <c r="AO19" i="93" s="1"/>
  <c r="AM20" i="93"/>
  <c r="AO20" i="93" s="1"/>
  <c r="AM21" i="93"/>
  <c r="AO21" i="93" s="1"/>
  <c r="AM22" i="93"/>
  <c r="AO22" i="93" s="1"/>
  <c r="AM23" i="93"/>
  <c r="AO23" i="93" s="1"/>
  <c r="AM24" i="93"/>
  <c r="AO24" i="93" s="1"/>
  <c r="AM25" i="93"/>
  <c r="AO25" i="93" s="1"/>
  <c r="AM26" i="93"/>
  <c r="AO26" i="93" s="1"/>
  <c r="AM27" i="93"/>
  <c r="AO27" i="93" s="1"/>
  <c r="AM28" i="93"/>
  <c r="AO28" i="93" s="1"/>
  <c r="AM29" i="93"/>
  <c r="AO29" i="93" s="1"/>
  <c r="AM30" i="93"/>
  <c r="AO30" i="93" s="1"/>
  <c r="AM31" i="93"/>
  <c r="AO31" i="93" s="1"/>
  <c r="AM32" i="93"/>
  <c r="AO32" i="93" s="1"/>
  <c r="AM33" i="93"/>
  <c r="AO33" i="93" s="1"/>
  <c r="AM34" i="93"/>
  <c r="AO34" i="93" s="1"/>
  <c r="AM35" i="93"/>
  <c r="AO35" i="93" s="1"/>
  <c r="AM36" i="93"/>
  <c r="AO36" i="93" s="1"/>
  <c r="AM37" i="93"/>
  <c r="AO37" i="93" s="1"/>
  <c r="AM38" i="93"/>
  <c r="AO38" i="93" s="1"/>
  <c r="AM39" i="93"/>
  <c r="AO39" i="93" s="1"/>
  <c r="AM40" i="93"/>
  <c r="AO40" i="93" s="1"/>
  <c r="AM41" i="93"/>
  <c r="AO41" i="93" s="1"/>
  <c r="AM42" i="93"/>
  <c r="AO42" i="93" s="1"/>
  <c r="AM43" i="93"/>
  <c r="AO43" i="93" s="1"/>
  <c r="AM44" i="93"/>
  <c r="AO44" i="93" s="1"/>
  <c r="AM45" i="93"/>
  <c r="AO45" i="93" s="1"/>
  <c r="AM46" i="93"/>
  <c r="AM47" i="93"/>
  <c r="AO47" i="93" s="1"/>
  <c r="AM48" i="93"/>
  <c r="AO48" i="93" s="1"/>
  <c r="AM49" i="93"/>
  <c r="AO49" i="93" s="1"/>
  <c r="AM50" i="93"/>
  <c r="AO50" i="93" s="1"/>
  <c r="AM51" i="93"/>
  <c r="AO51" i="93" s="1"/>
  <c r="AM52" i="93"/>
  <c r="AO52" i="93" s="1"/>
  <c r="AM53" i="93"/>
  <c r="AO53" i="93" s="1"/>
  <c r="AM54" i="93"/>
  <c r="AO54" i="93" s="1"/>
  <c r="AM55" i="93"/>
  <c r="AO55" i="93" s="1"/>
  <c r="AM56" i="93"/>
  <c r="AO56" i="93" s="1"/>
  <c r="AM57" i="93"/>
  <c r="AO57" i="93" s="1"/>
  <c r="AM58" i="93"/>
  <c r="AO58" i="93" s="1"/>
  <c r="AM59" i="93"/>
  <c r="AO59" i="93" s="1"/>
  <c r="AM60" i="93"/>
  <c r="AO60" i="93" s="1"/>
  <c r="AM61" i="93"/>
  <c r="AO61" i="93" s="1"/>
  <c r="AM62" i="93"/>
  <c r="AO62" i="93" s="1"/>
  <c r="AM63" i="93"/>
  <c r="AO63" i="93" s="1"/>
  <c r="AM64" i="93"/>
  <c r="AO64" i="93" s="1"/>
  <c r="AM65" i="93"/>
  <c r="AO65" i="93" s="1"/>
  <c r="AM66" i="93"/>
  <c r="AO66" i="93" s="1"/>
  <c r="AM67" i="93"/>
  <c r="AO67" i="93" s="1"/>
  <c r="AM68" i="93"/>
  <c r="AO68" i="93" s="1"/>
  <c r="AM69" i="93"/>
  <c r="AO69" i="93" s="1"/>
  <c r="AM70" i="93"/>
  <c r="AO70" i="93" s="1"/>
  <c r="AM71" i="93"/>
  <c r="AO71" i="93" s="1"/>
  <c r="AM72" i="93"/>
  <c r="AO72" i="93" s="1"/>
  <c r="AM73" i="93"/>
  <c r="AO73" i="93" s="1"/>
  <c r="AM74" i="93"/>
  <c r="AO74" i="93" s="1"/>
  <c r="AM75" i="93"/>
  <c r="AO75" i="93" s="1"/>
  <c r="AM76" i="93"/>
  <c r="AO76" i="93" s="1"/>
  <c r="AM77" i="93"/>
  <c r="AO77" i="93" s="1"/>
  <c r="AM78" i="93"/>
  <c r="AO78" i="93" s="1"/>
  <c r="AM79" i="93"/>
  <c r="AO79" i="93" s="1"/>
  <c r="AM80" i="93"/>
  <c r="AO80" i="93" s="1"/>
  <c r="AM81" i="93"/>
  <c r="AO81" i="93" s="1"/>
  <c r="AM82" i="93"/>
  <c r="AO82" i="93" s="1"/>
  <c r="AM83" i="93"/>
  <c r="AO83" i="93" s="1"/>
  <c r="AM84" i="93"/>
  <c r="AO84" i="93" s="1"/>
  <c r="AM85" i="93"/>
  <c r="AO85" i="93" s="1"/>
  <c r="AM86" i="93"/>
  <c r="AO86" i="93" s="1"/>
  <c r="AM87" i="93"/>
  <c r="AO87" i="93" s="1"/>
  <c r="AM88" i="93"/>
  <c r="AO88" i="93" s="1"/>
  <c r="AM89" i="93"/>
  <c r="AO89" i="93" s="1"/>
  <c r="AM90" i="93"/>
  <c r="AO90" i="93" s="1"/>
  <c r="AM91" i="93"/>
  <c r="AO91" i="93" s="1"/>
  <c r="AM92" i="93"/>
  <c r="AO92" i="93" s="1"/>
  <c r="AM93" i="93"/>
  <c r="AO93" i="93" s="1"/>
  <c r="AM94" i="93"/>
  <c r="AO94" i="93" s="1"/>
  <c r="AM95" i="93"/>
  <c r="AO95" i="93" s="1"/>
  <c r="AM96" i="93"/>
  <c r="AO96" i="93" s="1"/>
  <c r="AM97" i="93"/>
  <c r="AO97" i="93" s="1"/>
  <c r="AM98" i="93"/>
  <c r="AO98" i="93" s="1"/>
  <c r="AM99" i="93"/>
  <c r="AO99" i="93" s="1"/>
  <c r="AM100" i="93"/>
  <c r="AO100" i="93" s="1"/>
  <c r="AM101" i="93"/>
  <c r="AO101" i="93" s="1"/>
  <c r="AM102" i="93"/>
  <c r="AO102" i="93" s="1"/>
  <c r="AM103" i="93"/>
  <c r="AO103" i="93" s="1"/>
  <c r="AM104" i="93"/>
  <c r="AO104" i="93" s="1"/>
  <c r="AM105" i="93"/>
  <c r="AO105" i="93" s="1"/>
  <c r="AM106" i="93"/>
  <c r="AO106" i="93" s="1"/>
  <c r="AM107" i="93"/>
  <c r="AO107" i="93" s="1"/>
  <c r="AM108" i="93"/>
  <c r="AO108" i="93" s="1"/>
  <c r="AM109" i="93"/>
  <c r="AO109" i="93" s="1"/>
  <c r="AM110" i="93"/>
  <c r="AO110" i="93" s="1"/>
  <c r="AM111" i="93"/>
  <c r="AO111" i="93" s="1"/>
  <c r="AM112" i="93"/>
  <c r="AO112" i="93" s="1"/>
  <c r="AM113" i="93"/>
  <c r="AO113" i="93" s="1"/>
  <c r="AM114" i="93"/>
  <c r="AO114" i="93" s="1"/>
  <c r="AM115" i="93"/>
  <c r="AO115" i="93" s="1"/>
  <c r="AM116" i="93"/>
  <c r="AO116" i="93" s="1"/>
  <c r="AM117" i="93"/>
  <c r="AO117" i="93" s="1"/>
  <c r="AM118" i="93"/>
  <c r="AO118" i="93" s="1"/>
  <c r="AM119" i="93"/>
  <c r="AO119" i="93" s="1"/>
  <c r="AM120" i="93"/>
  <c r="AO120" i="93" s="1"/>
  <c r="AM121" i="93"/>
  <c r="AO121" i="93" s="1"/>
  <c r="AM122" i="93"/>
  <c r="AO122" i="93" s="1"/>
  <c r="AM123" i="93"/>
  <c r="AO123" i="93" s="1"/>
  <c r="AM124" i="93"/>
  <c r="AO124" i="93" s="1"/>
  <c r="AM125" i="93"/>
  <c r="AO125" i="93" s="1"/>
  <c r="AM126" i="93"/>
  <c r="AO126" i="93" s="1"/>
  <c r="AM127" i="93"/>
  <c r="AO127" i="93" s="1"/>
  <c r="AM128" i="93"/>
  <c r="AO128" i="93" s="1"/>
  <c r="AM129" i="93"/>
  <c r="AO129" i="93" s="1"/>
  <c r="AM130" i="93"/>
  <c r="AO130" i="93" s="1"/>
  <c r="AM131" i="93"/>
  <c r="AO131" i="93" s="1"/>
  <c r="AM132" i="93"/>
  <c r="AO132" i="93" s="1"/>
  <c r="AM133" i="93"/>
  <c r="AO133" i="93" s="1"/>
  <c r="AM134" i="93"/>
  <c r="AO134" i="93" s="1"/>
  <c r="AM135" i="93"/>
  <c r="AO135" i="93" s="1"/>
  <c r="AM136" i="93"/>
  <c r="AO136" i="93" s="1"/>
  <c r="AM137" i="93"/>
  <c r="AO137" i="93" s="1"/>
  <c r="AM138" i="93"/>
  <c r="AO138" i="93" s="1"/>
  <c r="AM139" i="93"/>
  <c r="AO139" i="93" s="1"/>
  <c r="AM140" i="93"/>
  <c r="AO140" i="93" s="1"/>
  <c r="AM141" i="93"/>
  <c r="AO141" i="93" s="1"/>
  <c r="AM142" i="93"/>
  <c r="AM143" i="93"/>
  <c r="AO143" i="93" s="1"/>
  <c r="AM144" i="93"/>
  <c r="AO144" i="93" s="1"/>
  <c r="AM145" i="93"/>
  <c r="AO145" i="93" s="1"/>
  <c r="AM146" i="93"/>
  <c r="AO146" i="93" s="1"/>
  <c r="AM147" i="93"/>
  <c r="AO147" i="93" s="1"/>
  <c r="AM148" i="93"/>
  <c r="AO148" i="93" s="1"/>
  <c r="AM149" i="93"/>
  <c r="AO149" i="93" s="1"/>
  <c r="AM150" i="93"/>
  <c r="AO150" i="93" s="1"/>
  <c r="AM151" i="93"/>
  <c r="AO151" i="93" s="1"/>
  <c r="AM152" i="93"/>
  <c r="AO152" i="93" s="1"/>
  <c r="AM153" i="93"/>
  <c r="AO153" i="93" s="1"/>
  <c r="AM154" i="93"/>
  <c r="AO154" i="93" s="1"/>
  <c r="AM155" i="93"/>
  <c r="AO155" i="93" s="1"/>
  <c r="AM156" i="93"/>
  <c r="AO156" i="93" s="1"/>
  <c r="AM157" i="93"/>
  <c r="AO157" i="93" s="1"/>
  <c r="AM158" i="93"/>
  <c r="AO158" i="93" s="1"/>
  <c r="AM159" i="93"/>
  <c r="AO159" i="93" s="1"/>
  <c r="AM160" i="93"/>
  <c r="AO160" i="93" s="1"/>
  <c r="AM161" i="93"/>
  <c r="AO161" i="93" s="1"/>
  <c r="AM162" i="93"/>
  <c r="AO162" i="93" s="1"/>
  <c r="AM163" i="93"/>
  <c r="AO163" i="93" s="1"/>
  <c r="AM164" i="93"/>
  <c r="AO164" i="93" s="1"/>
  <c r="AM165" i="93"/>
  <c r="AO165" i="93" s="1"/>
  <c r="AM166" i="93"/>
  <c r="AO166" i="93" s="1"/>
  <c r="AM167" i="93"/>
  <c r="AO167" i="93" s="1"/>
  <c r="AM168" i="93"/>
  <c r="AO168" i="93" s="1"/>
  <c r="AM169" i="93"/>
  <c r="AO169" i="93" s="1"/>
  <c r="AM170" i="93"/>
  <c r="AO170" i="93" s="1"/>
  <c r="AM171" i="93"/>
  <c r="AO171" i="93" s="1"/>
  <c r="AM172" i="93"/>
  <c r="AO172" i="93" s="1"/>
  <c r="AM173" i="93"/>
  <c r="AO173" i="93" s="1"/>
  <c r="AM174" i="93"/>
  <c r="AM175" i="93"/>
  <c r="AO175" i="93" s="1"/>
  <c r="AM176" i="93"/>
  <c r="AO176" i="93" s="1"/>
  <c r="AM177" i="93"/>
  <c r="AO177" i="93" s="1"/>
  <c r="AM178" i="93"/>
  <c r="AO178" i="93" s="1"/>
  <c r="AM179" i="93"/>
  <c r="AO179" i="93" s="1"/>
  <c r="AM180" i="93"/>
  <c r="AO180" i="93" s="1"/>
  <c r="AM181" i="93"/>
  <c r="AO181" i="93" s="1"/>
  <c r="AM182" i="93"/>
  <c r="AO182" i="93" s="1"/>
  <c r="AM183" i="93"/>
  <c r="AO183" i="93" s="1"/>
  <c r="AM184" i="93"/>
  <c r="AO184" i="93" s="1"/>
  <c r="AM185" i="93"/>
  <c r="AO185" i="93" s="1"/>
  <c r="AM186" i="93"/>
  <c r="AO186" i="93" s="1"/>
  <c r="AM187" i="93"/>
  <c r="AO187" i="93" s="1"/>
  <c r="AM188" i="93"/>
  <c r="AO188" i="93" s="1"/>
  <c r="AM189" i="93"/>
  <c r="AO189" i="93" s="1"/>
  <c r="AM190" i="93"/>
  <c r="AO190" i="93" s="1"/>
  <c r="AM191" i="93"/>
  <c r="AO191" i="93" s="1"/>
  <c r="AM192" i="93"/>
  <c r="AO192" i="93" s="1"/>
  <c r="AM193" i="93"/>
  <c r="AO193" i="93" s="1"/>
  <c r="AM194" i="93"/>
  <c r="AO194" i="93" s="1"/>
  <c r="AM195" i="93"/>
  <c r="AO195" i="93" s="1"/>
  <c r="AM196" i="93"/>
  <c r="AO196" i="93" s="1"/>
  <c r="AM197" i="93"/>
  <c r="AO197" i="93" s="1"/>
  <c r="AM198" i="93"/>
  <c r="AO198" i="93" s="1"/>
  <c r="AM199" i="93"/>
  <c r="AO199" i="93" s="1"/>
  <c r="AM200" i="93"/>
  <c r="AO200" i="93" s="1"/>
  <c r="AM201" i="93"/>
  <c r="AO201" i="93" s="1"/>
  <c r="AM202" i="93"/>
  <c r="AO202" i="93" s="1"/>
  <c r="AM203" i="93"/>
  <c r="AO203" i="93" s="1"/>
  <c r="AM204" i="93"/>
  <c r="AO204" i="93" s="1"/>
  <c r="AM205" i="93"/>
  <c r="AO205" i="93" s="1"/>
  <c r="AM206" i="93"/>
  <c r="AO206" i="93" s="1"/>
  <c r="AM207" i="93"/>
  <c r="AO207" i="93" s="1"/>
  <c r="AM208" i="93"/>
  <c r="AO208" i="93" s="1"/>
  <c r="AM209" i="93"/>
  <c r="AO209" i="93" s="1"/>
  <c r="AM210" i="93"/>
  <c r="AO210" i="93" s="1"/>
  <c r="AM211" i="93"/>
  <c r="AO211" i="93" s="1"/>
  <c r="AM212" i="93"/>
  <c r="AO212" i="93" s="1"/>
  <c r="AM213" i="93"/>
  <c r="AO213" i="93" s="1"/>
  <c r="AM214" i="93"/>
  <c r="AO214" i="93" s="1"/>
  <c r="AM215" i="93"/>
  <c r="AO215" i="93" s="1"/>
  <c r="AM216" i="93"/>
  <c r="AO216" i="93" s="1"/>
  <c r="AM217" i="93"/>
  <c r="AO217" i="93" s="1"/>
  <c r="AM218" i="93"/>
  <c r="AO218" i="93" s="1"/>
  <c r="AM219" i="93"/>
  <c r="AO219" i="93" s="1"/>
  <c r="AM220" i="93"/>
  <c r="AO220" i="93" s="1"/>
  <c r="AM221" i="93"/>
  <c r="AO221" i="93" s="1"/>
  <c r="AM222" i="93"/>
  <c r="AO222" i="93" s="1"/>
  <c r="AM223" i="93"/>
  <c r="AO223" i="93" s="1"/>
  <c r="AM224" i="93"/>
  <c r="AO224" i="93" s="1"/>
  <c r="AM225" i="93"/>
  <c r="AO225" i="93" s="1"/>
  <c r="AM226" i="93"/>
  <c r="AO226" i="93" s="1"/>
  <c r="AM227" i="93"/>
  <c r="AO227" i="93" s="1"/>
  <c r="AM228" i="93"/>
  <c r="AO228" i="93" s="1"/>
  <c r="AM229" i="93"/>
  <c r="AO229" i="93" s="1"/>
  <c r="AM230" i="93"/>
  <c r="AO230" i="93" s="1"/>
  <c r="AM231" i="93"/>
  <c r="AO231" i="93" s="1"/>
  <c r="AM232" i="93"/>
  <c r="AO232" i="93" s="1"/>
  <c r="AM233" i="93"/>
  <c r="AO233" i="93" s="1"/>
  <c r="AM234" i="93"/>
  <c r="AO234" i="93" s="1"/>
  <c r="AM235" i="93"/>
  <c r="AO235" i="93" s="1"/>
  <c r="AM236" i="93"/>
  <c r="AO236" i="93" s="1"/>
  <c r="AM237" i="93"/>
  <c r="AO237" i="93" s="1"/>
  <c r="AM238" i="93"/>
  <c r="AO238" i="93" s="1"/>
  <c r="AM239" i="93"/>
  <c r="AO239" i="93" s="1"/>
  <c r="AM240" i="93"/>
  <c r="AO240" i="93" s="1"/>
  <c r="AM241" i="93"/>
  <c r="AO241" i="93" s="1"/>
  <c r="AM242" i="93"/>
  <c r="AO242" i="93" s="1"/>
  <c r="AM243" i="93"/>
  <c r="AO243" i="93" s="1"/>
  <c r="AM244" i="93"/>
  <c r="AO244" i="93" s="1"/>
  <c r="AM245" i="93"/>
  <c r="AO245" i="93" s="1"/>
  <c r="AM246" i="93"/>
  <c r="AO246" i="93" s="1"/>
  <c r="AM247" i="93"/>
  <c r="AO247" i="93" s="1"/>
  <c r="AM248" i="93"/>
  <c r="AO248" i="93" s="1"/>
  <c r="AM249" i="93"/>
  <c r="AO249" i="93" s="1"/>
  <c r="AM250" i="93"/>
  <c r="AO250" i="93" s="1"/>
  <c r="AM251" i="93"/>
  <c r="AO251" i="93" s="1"/>
  <c r="AM252" i="93"/>
  <c r="AO252" i="93" s="1"/>
  <c r="AM253" i="93"/>
  <c r="AO253" i="93" s="1"/>
  <c r="AM254" i="93"/>
  <c r="AO254" i="93" s="1"/>
  <c r="AM255" i="93"/>
  <c r="AO255" i="93" s="1"/>
  <c r="AM256" i="93"/>
  <c r="AO256" i="93" s="1"/>
  <c r="AM257" i="93"/>
  <c r="AO257" i="93" s="1"/>
  <c r="AM258" i="93"/>
  <c r="AO258" i="93" s="1"/>
  <c r="AM259" i="93"/>
  <c r="AO259" i="93" s="1"/>
  <c r="AM260" i="93"/>
  <c r="AO260" i="93" s="1"/>
  <c r="AM261" i="93"/>
  <c r="AO261" i="93" s="1"/>
  <c r="AM262" i="93"/>
  <c r="AO262" i="93" s="1"/>
  <c r="AM263" i="93"/>
  <c r="AO263" i="93" s="1"/>
  <c r="AM264" i="93"/>
  <c r="AO264" i="93" s="1"/>
  <c r="AM265" i="93"/>
  <c r="AO265" i="93" s="1"/>
  <c r="AM266" i="93"/>
  <c r="AO266" i="93" s="1"/>
  <c r="AM267" i="93"/>
  <c r="AO267" i="93" s="1"/>
  <c r="AM268" i="93"/>
  <c r="AO268" i="93" s="1"/>
  <c r="AM269" i="93"/>
  <c r="AO269" i="93" s="1"/>
  <c r="AM270" i="93"/>
  <c r="AM271" i="93"/>
  <c r="AO271" i="93" s="1"/>
  <c r="AM272" i="93"/>
  <c r="AO272" i="93" s="1"/>
  <c r="AM273" i="93"/>
  <c r="AO273" i="93" s="1"/>
  <c r="AM274" i="93"/>
  <c r="AO274" i="93" s="1"/>
  <c r="AM275" i="93"/>
  <c r="AO275" i="93" s="1"/>
  <c r="AM276" i="93"/>
  <c r="AO276" i="93" s="1"/>
  <c r="AM277" i="93"/>
  <c r="AO277" i="93" s="1"/>
  <c r="AM278" i="93"/>
  <c r="AO278" i="93" s="1"/>
  <c r="AM279" i="93"/>
  <c r="AO279" i="93" s="1"/>
  <c r="AM280" i="93"/>
  <c r="AO280" i="93" s="1"/>
  <c r="AM281" i="93"/>
  <c r="AO281" i="93" s="1"/>
  <c r="AM282" i="93"/>
  <c r="AO282" i="93" s="1"/>
  <c r="AM283" i="93"/>
  <c r="AO283" i="93" s="1"/>
  <c r="AM284" i="93"/>
  <c r="AO284" i="93" s="1"/>
  <c r="AM285" i="93"/>
  <c r="AO285" i="93" s="1"/>
  <c r="AM286" i="93"/>
  <c r="AO286" i="93" s="1"/>
  <c r="AM287" i="93"/>
  <c r="AO287" i="93" s="1"/>
  <c r="AM288" i="93"/>
  <c r="AO288" i="93" s="1"/>
  <c r="AM289" i="93"/>
  <c r="AO289" i="93" s="1"/>
  <c r="AM290" i="93"/>
  <c r="AO290" i="93" s="1"/>
  <c r="AM291" i="93"/>
  <c r="AO291" i="93" s="1"/>
  <c r="AM292" i="93"/>
  <c r="AO292" i="93" s="1"/>
  <c r="AM293" i="93"/>
  <c r="AO293" i="93" s="1"/>
  <c r="AM294" i="93"/>
  <c r="AO294" i="93" s="1"/>
  <c r="AM295" i="93"/>
  <c r="AO295" i="93" s="1"/>
  <c r="AM296" i="93"/>
  <c r="AO296" i="93" s="1"/>
  <c r="AM297" i="93"/>
  <c r="AO297" i="93" s="1"/>
  <c r="AM298" i="93"/>
  <c r="AO298" i="93" s="1"/>
  <c r="AM299" i="93"/>
  <c r="AO299" i="93" s="1"/>
  <c r="AM300" i="93"/>
  <c r="AO300" i="93" s="1"/>
  <c r="AM301" i="93"/>
  <c r="AO301" i="93" s="1"/>
  <c r="AM302" i="93"/>
  <c r="AM303" i="93"/>
  <c r="AO303" i="93" s="1"/>
  <c r="AM304" i="93"/>
  <c r="AO304" i="93" s="1"/>
  <c r="AM305" i="93"/>
  <c r="AO305" i="93" s="1"/>
  <c r="AM306" i="93"/>
  <c r="AO306" i="93" s="1"/>
  <c r="AM307" i="93"/>
  <c r="AO307" i="93" s="1"/>
  <c r="AM308" i="93"/>
  <c r="AO308" i="93" s="1"/>
  <c r="AM309" i="93"/>
  <c r="AO309" i="93" s="1"/>
  <c r="AM310" i="93"/>
  <c r="AO310" i="93" s="1"/>
  <c r="AM311" i="93"/>
  <c r="AO311" i="93" s="1"/>
  <c r="AM312" i="93"/>
  <c r="AO312" i="93" s="1"/>
  <c r="AM313" i="93"/>
  <c r="AO313" i="93" s="1"/>
  <c r="AM314" i="93"/>
  <c r="AO314" i="93" s="1"/>
  <c r="AM315" i="93"/>
  <c r="AO315" i="93" s="1"/>
  <c r="AM316" i="93"/>
  <c r="AO316" i="93" s="1"/>
  <c r="AM317" i="93"/>
  <c r="AO317" i="93" s="1"/>
  <c r="AM318" i="93"/>
  <c r="AO318" i="93" s="1"/>
  <c r="AM319" i="93"/>
  <c r="AO319" i="93" s="1"/>
  <c r="AM320" i="93"/>
  <c r="AO320" i="93" s="1"/>
  <c r="AM321" i="93"/>
  <c r="AO321" i="93" s="1"/>
  <c r="AM322" i="93"/>
  <c r="AO322" i="93" s="1"/>
  <c r="AM323" i="93"/>
  <c r="AO323" i="93" s="1"/>
  <c r="AM324" i="93"/>
  <c r="AO324" i="93" s="1"/>
  <c r="AM325" i="93"/>
  <c r="AO325" i="93" s="1"/>
  <c r="AM326" i="93"/>
  <c r="AO326" i="93" s="1"/>
  <c r="AM327" i="93"/>
  <c r="AO327" i="93" s="1"/>
  <c r="AM328" i="93"/>
  <c r="AO328" i="93" s="1"/>
  <c r="AM329" i="93"/>
  <c r="AO329" i="93" s="1"/>
  <c r="AM330" i="93"/>
  <c r="AO330" i="93" s="1"/>
  <c r="AM331" i="93"/>
  <c r="AO331" i="93" s="1"/>
  <c r="AM332" i="93"/>
  <c r="AO332" i="93" s="1"/>
  <c r="AM333" i="93"/>
  <c r="AO333" i="93" s="1"/>
  <c r="AM334" i="93"/>
  <c r="AO334" i="93" s="1"/>
  <c r="AM335" i="93"/>
  <c r="AO335" i="93" s="1"/>
  <c r="AM336" i="93"/>
  <c r="AO336" i="93" s="1"/>
  <c r="AM337" i="93"/>
  <c r="AO337" i="93" s="1"/>
  <c r="AM338" i="93"/>
  <c r="AO338" i="93" s="1"/>
  <c r="AM339" i="93"/>
  <c r="AO339" i="93" s="1"/>
  <c r="AM340" i="93"/>
  <c r="AO340" i="93" s="1"/>
  <c r="AM341" i="93"/>
  <c r="AO341" i="93" s="1"/>
  <c r="AM342" i="93"/>
  <c r="AO342" i="93" s="1"/>
  <c r="AM343" i="93"/>
  <c r="AO343" i="93" s="1"/>
  <c r="AM344" i="93"/>
  <c r="AO344" i="93" s="1"/>
  <c r="AM345" i="93"/>
  <c r="AO345" i="93" s="1"/>
  <c r="AM346" i="93"/>
  <c r="AO346" i="93" s="1"/>
  <c r="AM347" i="93"/>
  <c r="AO347" i="93" s="1"/>
  <c r="AM348" i="93"/>
  <c r="AO348" i="93" s="1"/>
  <c r="AM349" i="93"/>
  <c r="AO349" i="93" s="1"/>
  <c r="AM350" i="93"/>
  <c r="AO350" i="93" s="1"/>
  <c r="AM351" i="93"/>
  <c r="AO351" i="93" s="1"/>
  <c r="AM352" i="93"/>
  <c r="AO352" i="93" s="1"/>
  <c r="AM353" i="93"/>
  <c r="AO353" i="93" s="1"/>
  <c r="AM354" i="93"/>
  <c r="AO354" i="93" s="1"/>
  <c r="AM355" i="93"/>
  <c r="AO355" i="93" s="1"/>
  <c r="AM356" i="93"/>
  <c r="AO356" i="93" s="1"/>
  <c r="AM357" i="93"/>
  <c r="AO357" i="93" s="1"/>
  <c r="AM358" i="93"/>
  <c r="AO358" i="93" s="1"/>
  <c r="AM359" i="93"/>
  <c r="AO359" i="93" s="1"/>
  <c r="AM360" i="93"/>
  <c r="AO360" i="93" s="1"/>
  <c r="AM361" i="93"/>
  <c r="AO361" i="93" s="1"/>
  <c r="AM362" i="93"/>
  <c r="AO362" i="93" s="1"/>
  <c r="AM363" i="93"/>
  <c r="AO363" i="93" s="1"/>
  <c r="AM364" i="93"/>
  <c r="AO364" i="93" s="1"/>
  <c r="AM365" i="93"/>
  <c r="AO365" i="93" s="1"/>
  <c r="AM366" i="93"/>
  <c r="AO366" i="93" s="1"/>
  <c r="AM367" i="93"/>
  <c r="AO367" i="93" s="1"/>
  <c r="AM368" i="93"/>
  <c r="AO368" i="93" s="1"/>
  <c r="AM369" i="93"/>
  <c r="AO369" i="93" s="1"/>
  <c r="AM370" i="93"/>
  <c r="AO370" i="93" s="1"/>
  <c r="AM371" i="93"/>
  <c r="AO371" i="93" s="1"/>
  <c r="AM372" i="93"/>
  <c r="AO372" i="93" s="1"/>
  <c r="AM373" i="93"/>
  <c r="AO373" i="93" s="1"/>
  <c r="AM374" i="93"/>
  <c r="AO374" i="93" s="1"/>
  <c r="AM375" i="93"/>
  <c r="AO375" i="93" s="1"/>
  <c r="AM376" i="93"/>
  <c r="AM377" i="93"/>
  <c r="AO377" i="93" s="1"/>
  <c r="AM378" i="93"/>
  <c r="AO378" i="93" s="1"/>
  <c r="AM379" i="93"/>
  <c r="AO379" i="93" s="1"/>
  <c r="AM380" i="93"/>
  <c r="AO380" i="93" s="1"/>
  <c r="AM381" i="93"/>
  <c r="AO381" i="93" s="1"/>
  <c r="AM382" i="93"/>
  <c r="AO382" i="93" s="1"/>
  <c r="AM383" i="93"/>
  <c r="AO383" i="93" s="1"/>
  <c r="AM384" i="93"/>
  <c r="AO384" i="93" s="1"/>
  <c r="AM385" i="93"/>
  <c r="AO385" i="93" s="1"/>
  <c r="AM386" i="93"/>
  <c r="AO386" i="93" s="1"/>
  <c r="AM387" i="93"/>
  <c r="AO387" i="93" s="1"/>
  <c r="AM388" i="93"/>
  <c r="AO388" i="93" s="1"/>
  <c r="AM389" i="93"/>
  <c r="AO389" i="93" s="1"/>
  <c r="AM390" i="93"/>
  <c r="AO390" i="93" s="1"/>
  <c r="AM391" i="93"/>
  <c r="AO391" i="93" s="1"/>
  <c r="AM392" i="93"/>
  <c r="AO392" i="93" s="1"/>
  <c r="AM393" i="93"/>
  <c r="AO393" i="93" s="1"/>
  <c r="AM394" i="93"/>
  <c r="AO394" i="93" s="1"/>
  <c r="AM395" i="93"/>
  <c r="AO395" i="93" s="1"/>
  <c r="AM396" i="93"/>
  <c r="AO396" i="93" s="1"/>
  <c r="AM397" i="93"/>
  <c r="AO397" i="93" s="1"/>
  <c r="AM398" i="93"/>
  <c r="AO398" i="93" s="1"/>
  <c r="AM399" i="93"/>
  <c r="AO399" i="93" s="1"/>
  <c r="AM400" i="93"/>
  <c r="AO400" i="93" s="1"/>
  <c r="AM401" i="93"/>
  <c r="AO401" i="93" s="1"/>
  <c r="AM402" i="93"/>
  <c r="AO402" i="93" s="1"/>
  <c r="AM403" i="93"/>
  <c r="AO403" i="93" s="1"/>
  <c r="AM404" i="93"/>
  <c r="AO404" i="93" s="1"/>
  <c r="AM405" i="93"/>
  <c r="AO405" i="93" s="1"/>
  <c r="AM406" i="93"/>
  <c r="AO406" i="93" s="1"/>
  <c r="AM407" i="93"/>
  <c r="AO407" i="93" s="1"/>
  <c r="AM408" i="93"/>
  <c r="AO408" i="93" s="1"/>
  <c r="AM409" i="93"/>
  <c r="AO409" i="93" s="1"/>
  <c r="AM410" i="93"/>
  <c r="AO410" i="93" s="1"/>
  <c r="AM411" i="93"/>
  <c r="AO411" i="93" s="1"/>
  <c r="AM412" i="93"/>
  <c r="AO412" i="93" s="1"/>
  <c r="AM413" i="93"/>
  <c r="AO413" i="93" s="1"/>
  <c r="AM414" i="93"/>
  <c r="AO414" i="93" s="1"/>
  <c r="AM415" i="93"/>
  <c r="AO415" i="93" s="1"/>
  <c r="AM416" i="93"/>
  <c r="AO416" i="93" s="1"/>
  <c r="AM417" i="93"/>
  <c r="AO417" i="93" s="1"/>
  <c r="AM418" i="93"/>
  <c r="AO418" i="93" s="1"/>
  <c r="AM419" i="93"/>
  <c r="AO419" i="93" s="1"/>
  <c r="AM420" i="93"/>
  <c r="AO420" i="93" s="1"/>
  <c r="AM421" i="93"/>
  <c r="AO421" i="93" s="1"/>
  <c r="AM422" i="93"/>
  <c r="AO422" i="93" s="1"/>
  <c r="AM423" i="93"/>
  <c r="AO423" i="93" s="1"/>
  <c r="AM424" i="93"/>
  <c r="AO424" i="93" s="1"/>
  <c r="AM425" i="93"/>
  <c r="AO425" i="93" s="1"/>
  <c r="AM426" i="93"/>
  <c r="AO426" i="93" s="1"/>
  <c r="AM427" i="93"/>
  <c r="AO427" i="93" s="1"/>
  <c r="AM428" i="93"/>
  <c r="AO428" i="93" s="1"/>
  <c r="AM429" i="93"/>
  <c r="AO429" i="93" s="1"/>
  <c r="AM430" i="93"/>
  <c r="AO430" i="93" s="1"/>
  <c r="AM431" i="93"/>
  <c r="AO431" i="93" s="1"/>
  <c r="AM432" i="93"/>
  <c r="AO432" i="93" s="1"/>
  <c r="AM433" i="93"/>
  <c r="AO433" i="93" s="1"/>
  <c r="AM434" i="93"/>
  <c r="AO434" i="93" s="1"/>
  <c r="AM435" i="93"/>
  <c r="AO435" i="93" s="1"/>
  <c r="AM436" i="93"/>
  <c r="AO436" i="93" s="1"/>
  <c r="AM437" i="93"/>
  <c r="AO437" i="93" s="1"/>
  <c r="AM438" i="93"/>
  <c r="AO438" i="93" s="1"/>
  <c r="AM439" i="93"/>
  <c r="AO439" i="93" s="1"/>
  <c r="AM440" i="93"/>
  <c r="AM441" i="93"/>
  <c r="AO441" i="93" s="1"/>
  <c r="AM442" i="93"/>
  <c r="AO442" i="93" s="1"/>
  <c r="AM443" i="93"/>
  <c r="AO443" i="93" s="1"/>
  <c r="AM444" i="93"/>
  <c r="AO444" i="93" s="1"/>
  <c r="AM445" i="93"/>
  <c r="AO445" i="93" s="1"/>
  <c r="AM446" i="93"/>
  <c r="AO446" i="93" s="1"/>
  <c r="AM447" i="93"/>
  <c r="AO447" i="93" s="1"/>
  <c r="AM448" i="93"/>
  <c r="AO448" i="93" s="1"/>
  <c r="AM449" i="93"/>
  <c r="AO449" i="93" s="1"/>
  <c r="AM450" i="93"/>
  <c r="AO450" i="93" s="1"/>
  <c r="AM451" i="93"/>
  <c r="AO451" i="93" s="1"/>
  <c r="AM452" i="93"/>
  <c r="AO452" i="93" s="1"/>
  <c r="AM453" i="93"/>
  <c r="AO453" i="93" s="1"/>
  <c r="AM454" i="93"/>
  <c r="AO454" i="93" s="1"/>
  <c r="AM455" i="93"/>
  <c r="AO455" i="93" s="1"/>
  <c r="AM456" i="93"/>
  <c r="AO456" i="93" s="1"/>
  <c r="AM457" i="93"/>
  <c r="AO457" i="93" s="1"/>
  <c r="AM458" i="93"/>
  <c r="AO458" i="93" s="1"/>
  <c r="AM459" i="93"/>
  <c r="AO459" i="93" s="1"/>
  <c r="AM460" i="93"/>
  <c r="AO460" i="93" s="1"/>
  <c r="AM461" i="93"/>
  <c r="AO461" i="93" s="1"/>
  <c r="AM462" i="93"/>
  <c r="AO462" i="93" s="1"/>
  <c r="AM463" i="93"/>
  <c r="AO463" i="93" s="1"/>
  <c r="AM464" i="93"/>
  <c r="AO464" i="93" s="1"/>
  <c r="AM465" i="93"/>
  <c r="AO465" i="93" s="1"/>
  <c r="AM466" i="93"/>
  <c r="AO466" i="93" s="1"/>
  <c r="AM467" i="93"/>
  <c r="AO467" i="93" s="1"/>
  <c r="AM468" i="93"/>
  <c r="AO468" i="93" s="1"/>
  <c r="AM469" i="93"/>
  <c r="AO469" i="93" s="1"/>
  <c r="AM470" i="93"/>
  <c r="AO470" i="93" s="1"/>
  <c r="AM471" i="93"/>
  <c r="AO471" i="93" s="1"/>
  <c r="AM472" i="93"/>
  <c r="AO472" i="93" s="1"/>
  <c r="AM473" i="93"/>
  <c r="AO473" i="93" s="1"/>
  <c r="AM474" i="93"/>
  <c r="AO474" i="93" s="1"/>
  <c r="AM475" i="93"/>
  <c r="AO475" i="93" s="1"/>
  <c r="AM476" i="93"/>
  <c r="AO476" i="93" s="1"/>
  <c r="AM477" i="93"/>
  <c r="AO477" i="93" s="1"/>
  <c r="AM478" i="93"/>
  <c r="AO478" i="93" s="1"/>
  <c r="AM479" i="93"/>
  <c r="AO479" i="93" s="1"/>
  <c r="AM480" i="93"/>
  <c r="AO480" i="93" s="1"/>
  <c r="AM481" i="93"/>
  <c r="AO481" i="93" s="1"/>
  <c r="AM482" i="93"/>
  <c r="AO482" i="93" s="1"/>
  <c r="AM483" i="93"/>
  <c r="AO483" i="93" s="1"/>
  <c r="AM484" i="93"/>
  <c r="AO484" i="93" s="1"/>
  <c r="AM485" i="93"/>
  <c r="AO485" i="93" s="1"/>
  <c r="AM486" i="93"/>
  <c r="AO486" i="93" s="1"/>
  <c r="AM487" i="93"/>
  <c r="AO487" i="93" s="1"/>
  <c r="AM488" i="93"/>
  <c r="AO488" i="93" s="1"/>
  <c r="AM489" i="93"/>
  <c r="AO489" i="93" s="1"/>
  <c r="AM490" i="93"/>
  <c r="AO490" i="93" s="1"/>
  <c r="AM491" i="93"/>
  <c r="AO491" i="93" s="1"/>
  <c r="AM492" i="93"/>
  <c r="AO492" i="93" s="1"/>
  <c r="AM493" i="93"/>
  <c r="AO493" i="93" s="1"/>
  <c r="AM494" i="93"/>
  <c r="AO494" i="93" s="1"/>
  <c r="AM495" i="93"/>
  <c r="AO495" i="93" s="1"/>
  <c r="AM496" i="93"/>
  <c r="AO496" i="93" s="1"/>
  <c r="AM497" i="93"/>
  <c r="AO497" i="93" s="1"/>
  <c r="AM498" i="93"/>
  <c r="AO498" i="93" s="1"/>
  <c r="AM499" i="93"/>
  <c r="AO499" i="93" s="1"/>
  <c r="AM500" i="93"/>
  <c r="AO500" i="93" s="1"/>
  <c r="AM501" i="93"/>
  <c r="AO501" i="93" s="1"/>
  <c r="AM502" i="93"/>
  <c r="AO502" i="93" s="1"/>
  <c r="AM503" i="93"/>
  <c r="AO503" i="93" s="1"/>
  <c r="AM504" i="93"/>
  <c r="AM505" i="93"/>
  <c r="AO505" i="93" s="1"/>
  <c r="AM506" i="93"/>
  <c r="AO506" i="93" s="1"/>
  <c r="AM507" i="93"/>
  <c r="AO507" i="93" s="1"/>
  <c r="AM508" i="93"/>
  <c r="AO508" i="93" s="1"/>
  <c r="AM509" i="93"/>
  <c r="AO509" i="93" s="1"/>
  <c r="AM510" i="93"/>
  <c r="AO510" i="93" s="1"/>
  <c r="AM511" i="93"/>
  <c r="AO511" i="93" s="1"/>
  <c r="AM512" i="93"/>
  <c r="AO512" i="93" s="1"/>
  <c r="AM513" i="93"/>
  <c r="AO513" i="93" s="1"/>
  <c r="AM514" i="93"/>
  <c r="AO514" i="93" s="1"/>
  <c r="AM515" i="93"/>
  <c r="AO515" i="93" s="1"/>
  <c r="AM516" i="93"/>
  <c r="AO516" i="93" s="1"/>
  <c r="AM517" i="93"/>
  <c r="AO517" i="93" s="1"/>
  <c r="AM518" i="93"/>
  <c r="AO518" i="93" s="1"/>
  <c r="AM519" i="93"/>
  <c r="AO519" i="93" s="1"/>
  <c r="AM520" i="93"/>
  <c r="AO520" i="93" s="1"/>
  <c r="AM521" i="93"/>
  <c r="AO521" i="93" s="1"/>
  <c r="AM522" i="93"/>
  <c r="AO522" i="93" s="1"/>
  <c r="AM523" i="93"/>
  <c r="AO523" i="93" s="1"/>
  <c r="AM524" i="93"/>
  <c r="AO524" i="93" s="1"/>
  <c r="AM525" i="93"/>
  <c r="AO525" i="93" s="1"/>
  <c r="AM526" i="93"/>
  <c r="AO526" i="93" s="1"/>
  <c r="AM527" i="93"/>
  <c r="AO527" i="93" s="1"/>
  <c r="AM528" i="93"/>
  <c r="AO528" i="93" s="1"/>
  <c r="AM529" i="93"/>
  <c r="AO529" i="93" s="1"/>
  <c r="AM530" i="93"/>
  <c r="AO530" i="93" s="1"/>
  <c r="AM531" i="93"/>
  <c r="AO531" i="93" s="1"/>
  <c r="AM532" i="93"/>
  <c r="AO532" i="93" s="1"/>
  <c r="AM533" i="93"/>
  <c r="AO533" i="93" s="1"/>
  <c r="AM534" i="93"/>
  <c r="AO534" i="93" s="1"/>
  <c r="AM535" i="93"/>
  <c r="AO535" i="93" s="1"/>
  <c r="AM536" i="93"/>
  <c r="AO536" i="93" s="1"/>
  <c r="AM537" i="93"/>
  <c r="AM538" i="93"/>
  <c r="AO538" i="93" s="1"/>
  <c r="AM539" i="93"/>
  <c r="AO539" i="93" s="1"/>
  <c r="AM540" i="93"/>
  <c r="AO540" i="93" s="1"/>
  <c r="AM541" i="93"/>
  <c r="AO541" i="93" s="1"/>
  <c r="AM542" i="93"/>
  <c r="AO542" i="93" s="1"/>
  <c r="AM543" i="93"/>
  <c r="AO543" i="93" s="1"/>
  <c r="AM544" i="93"/>
  <c r="AO544" i="93" s="1"/>
  <c r="AM545" i="93"/>
  <c r="AO545" i="93" s="1"/>
  <c r="AM546" i="93"/>
  <c r="AO546" i="93" s="1"/>
  <c r="AM547" i="93"/>
  <c r="AO547" i="93" s="1"/>
  <c r="AM548" i="93"/>
  <c r="AO548" i="93" s="1"/>
  <c r="AM549" i="93"/>
  <c r="AO549" i="93" s="1"/>
  <c r="AM550" i="93"/>
  <c r="AO550" i="93" s="1"/>
  <c r="AM551" i="93"/>
  <c r="AO551" i="93" s="1"/>
  <c r="AM552" i="93"/>
  <c r="AO552" i="93" s="1"/>
  <c r="AM553" i="93"/>
  <c r="AM554" i="93"/>
  <c r="AO554" i="93" s="1"/>
  <c r="AM555" i="93"/>
  <c r="AO555" i="93" s="1"/>
  <c r="AM556" i="93"/>
  <c r="AO556" i="93" s="1"/>
  <c r="AM557" i="93"/>
  <c r="AO557" i="93" s="1"/>
  <c r="AM558" i="93"/>
  <c r="AO558" i="93" s="1"/>
  <c r="AM559" i="93"/>
  <c r="AO559" i="93" s="1"/>
  <c r="AM560" i="93"/>
  <c r="AO560" i="93" s="1"/>
  <c r="AM561" i="93"/>
  <c r="AO561" i="93" s="1"/>
  <c r="AM562" i="93"/>
  <c r="AO562" i="93" s="1"/>
  <c r="AM563" i="93"/>
  <c r="AO563" i="93" s="1"/>
  <c r="AM564" i="93"/>
  <c r="AO564" i="93" s="1"/>
  <c r="AM565" i="93"/>
  <c r="AO565" i="93" s="1"/>
  <c r="AM566" i="93"/>
  <c r="AO566" i="93" s="1"/>
  <c r="AM567" i="93"/>
  <c r="AO567" i="93" s="1"/>
  <c r="AM568" i="93"/>
  <c r="AO568" i="93" s="1"/>
  <c r="AM569" i="93"/>
  <c r="AM570" i="93"/>
  <c r="AO570" i="93" s="1"/>
  <c r="AM571" i="93"/>
  <c r="AO571" i="93" s="1"/>
  <c r="AM572" i="93"/>
  <c r="AO572" i="93" s="1"/>
  <c r="AM573" i="93"/>
  <c r="AO573" i="93" s="1"/>
  <c r="AM574" i="93"/>
  <c r="AO574" i="93" s="1"/>
  <c r="AM575" i="93"/>
  <c r="AO575" i="93" s="1"/>
  <c r="AM576" i="93"/>
  <c r="AO576" i="93" s="1"/>
  <c r="AM577" i="93"/>
  <c r="AO577" i="93" s="1"/>
  <c r="AM578" i="93"/>
  <c r="AO578" i="93" s="1"/>
  <c r="AM579" i="93"/>
  <c r="AO579" i="93" s="1"/>
  <c r="AM580" i="93"/>
  <c r="AO580" i="93" s="1"/>
  <c r="AM581" i="93"/>
  <c r="AO581" i="93" s="1"/>
  <c r="AM582" i="93"/>
  <c r="AO582" i="93" s="1"/>
  <c r="AM583" i="93"/>
  <c r="AO583" i="93" s="1"/>
  <c r="AM584" i="93"/>
  <c r="AO584" i="93" s="1"/>
  <c r="AM585" i="93"/>
  <c r="AM586" i="93"/>
  <c r="AO586" i="93" s="1"/>
  <c r="AM587" i="93"/>
  <c r="AO587" i="93" s="1"/>
  <c r="AM588" i="93"/>
  <c r="AO588" i="93" s="1"/>
  <c r="AM589" i="93"/>
  <c r="AO589" i="93" s="1"/>
  <c r="AM590" i="93"/>
  <c r="AO590" i="93" s="1"/>
  <c r="AM591" i="93"/>
  <c r="AO591" i="93" s="1"/>
  <c r="AM592" i="93"/>
  <c r="AO592" i="93" s="1"/>
  <c r="AM593" i="93"/>
  <c r="AO593" i="93" s="1"/>
  <c r="AM594" i="93"/>
  <c r="AO594" i="93" s="1"/>
  <c r="AM595" i="93"/>
  <c r="AO595" i="93" s="1"/>
  <c r="AM596" i="93"/>
  <c r="AO596" i="93" s="1"/>
  <c r="AM597" i="93"/>
  <c r="AO597" i="93" s="1"/>
  <c r="AM598" i="93"/>
  <c r="AO598" i="93" s="1"/>
  <c r="AM599" i="93"/>
  <c r="AO599" i="93" s="1"/>
  <c r="AM600" i="93"/>
  <c r="AO600" i="93" s="1"/>
  <c r="AM601" i="93"/>
  <c r="AM602" i="93"/>
  <c r="AO602" i="93" s="1"/>
  <c r="AM603" i="93"/>
  <c r="AO603" i="93" s="1"/>
  <c r="AM604" i="93"/>
  <c r="AO604" i="93" s="1"/>
  <c r="AM605" i="93"/>
  <c r="AO605" i="93" s="1"/>
  <c r="AM606" i="93"/>
  <c r="AO606" i="93" s="1"/>
  <c r="AM607" i="93"/>
  <c r="AO607" i="93" s="1"/>
  <c r="AM608" i="93"/>
  <c r="AO608" i="93" s="1"/>
  <c r="AM609" i="93"/>
  <c r="AO609" i="93" s="1"/>
  <c r="AM610" i="93"/>
  <c r="AO610" i="93" s="1"/>
  <c r="AM611" i="93"/>
  <c r="AO611" i="93" s="1"/>
  <c r="AM612" i="93"/>
  <c r="AO612" i="93" s="1"/>
  <c r="AM613" i="93"/>
  <c r="AO613" i="93" s="1"/>
  <c r="AM614" i="93"/>
  <c r="AO614" i="93" s="1"/>
  <c r="AM615" i="93"/>
  <c r="AO615" i="93" s="1"/>
  <c r="AM616" i="93"/>
  <c r="AO616" i="93" s="1"/>
  <c r="AM617" i="93"/>
  <c r="AM618" i="93"/>
  <c r="AO618" i="93" s="1"/>
  <c r="AM619" i="93"/>
  <c r="AO619" i="93" s="1"/>
  <c r="AM620" i="93"/>
  <c r="AO620" i="93" s="1"/>
  <c r="AM621" i="93"/>
  <c r="AO621" i="93" s="1"/>
  <c r="AM622" i="93"/>
  <c r="AO622" i="93" s="1"/>
  <c r="AM623" i="93"/>
  <c r="AO623" i="93" s="1"/>
  <c r="AM624" i="93"/>
  <c r="AO624" i="93" s="1"/>
  <c r="AM625" i="93"/>
  <c r="AO625" i="93" s="1"/>
  <c r="AM626" i="93"/>
  <c r="AO626" i="93" s="1"/>
  <c r="AM627" i="93"/>
  <c r="AO627" i="93" s="1"/>
  <c r="AM628" i="93"/>
  <c r="AO628" i="93" s="1"/>
  <c r="AM629" i="93"/>
  <c r="AO629" i="93" s="1"/>
  <c r="AM630" i="93"/>
  <c r="AO630" i="93" s="1"/>
  <c r="AM631" i="93"/>
  <c r="AO631" i="93" s="1"/>
  <c r="AM632" i="93"/>
  <c r="AO632" i="93" s="1"/>
  <c r="AM633" i="93"/>
  <c r="AM634" i="93"/>
  <c r="AO634" i="93" s="1"/>
  <c r="AM635" i="93"/>
  <c r="AO635" i="93" s="1"/>
  <c r="AM636" i="93"/>
  <c r="AO636" i="93" s="1"/>
  <c r="AM637" i="93"/>
  <c r="AO637" i="93" s="1"/>
  <c r="AM638" i="93"/>
  <c r="AO638" i="93" s="1"/>
  <c r="AM639" i="93"/>
  <c r="AO639" i="93" s="1"/>
  <c r="AM640" i="93"/>
  <c r="AO640" i="93" s="1"/>
  <c r="AM641" i="93"/>
  <c r="AO641" i="93" s="1"/>
  <c r="AM642" i="93"/>
  <c r="AO642" i="93" s="1"/>
  <c r="AM643" i="93"/>
  <c r="AO643" i="93" s="1"/>
  <c r="AM644" i="93"/>
  <c r="AO644" i="93" s="1"/>
  <c r="AM645" i="93"/>
  <c r="AO645" i="93" s="1"/>
  <c r="AM646" i="93"/>
  <c r="AO646" i="93" s="1"/>
  <c r="AM647" i="93"/>
  <c r="AO647" i="93" s="1"/>
  <c r="AM648" i="93"/>
  <c r="AO648" i="93" s="1"/>
  <c r="AM649" i="93"/>
  <c r="AM650" i="93"/>
  <c r="AO650" i="93" s="1"/>
  <c r="AM651" i="93"/>
  <c r="AO651" i="93" s="1"/>
  <c r="AM652" i="93"/>
  <c r="AO652" i="93" s="1"/>
  <c r="AM653" i="93"/>
  <c r="AO653" i="93" s="1"/>
  <c r="AM654" i="93"/>
  <c r="AO654" i="93" s="1"/>
  <c r="AM655" i="93"/>
  <c r="AO655" i="93" s="1"/>
  <c r="AM656" i="93"/>
  <c r="AO656" i="93" s="1"/>
  <c r="AM657" i="93"/>
  <c r="AO657" i="93" s="1"/>
  <c r="AM658" i="93"/>
  <c r="AO658" i="93" s="1"/>
  <c r="AM659" i="93"/>
  <c r="AO659" i="93" s="1"/>
  <c r="AM660" i="93"/>
  <c r="AO660" i="93" s="1"/>
  <c r="AM661" i="93"/>
  <c r="AO661" i="93" s="1"/>
  <c r="AM662" i="93"/>
  <c r="AO662" i="93" s="1"/>
  <c r="AM663" i="93"/>
  <c r="AO663" i="93" s="1"/>
  <c r="AM664" i="93"/>
  <c r="AO664" i="93" s="1"/>
  <c r="AM665" i="93"/>
  <c r="AM666" i="93"/>
  <c r="AO666" i="93" s="1"/>
  <c r="AM667" i="93"/>
  <c r="AO667" i="93" s="1"/>
  <c r="AM668" i="93"/>
  <c r="AO668" i="93" s="1"/>
  <c r="AM669" i="93"/>
  <c r="AO669" i="93" s="1"/>
  <c r="AM670" i="93"/>
  <c r="AO670" i="93" s="1"/>
  <c r="AM671" i="93"/>
  <c r="AO671" i="93" s="1"/>
  <c r="AM672" i="93"/>
  <c r="AO672" i="93" s="1"/>
  <c r="AM673" i="93"/>
  <c r="AO673" i="93" s="1"/>
  <c r="AM674" i="93"/>
  <c r="AO674" i="93" s="1"/>
  <c r="AM675" i="93"/>
  <c r="AO675" i="93" s="1"/>
  <c r="AM676" i="93"/>
  <c r="AO676" i="93" s="1"/>
  <c r="AM677" i="93"/>
  <c r="AO677" i="93" s="1"/>
  <c r="AM678" i="93"/>
  <c r="AO678" i="93" s="1"/>
  <c r="AM679" i="93"/>
  <c r="AO679" i="93" s="1"/>
  <c r="AM680" i="93"/>
  <c r="AO680" i="93" s="1"/>
  <c r="AM681" i="93"/>
  <c r="AM682" i="93"/>
  <c r="AO682" i="93" s="1"/>
  <c r="AM683" i="93"/>
  <c r="AO683" i="93" s="1"/>
  <c r="AM684" i="93"/>
  <c r="AO684" i="93" s="1"/>
  <c r="AM685" i="93"/>
  <c r="AO685" i="93" s="1"/>
  <c r="AM686" i="93"/>
  <c r="AO686" i="93" s="1"/>
  <c r="AM687" i="93"/>
  <c r="AO687" i="93" s="1"/>
  <c r="AM688" i="93"/>
  <c r="AO688" i="93" s="1"/>
  <c r="AM689" i="93"/>
  <c r="AO689" i="93" s="1"/>
  <c r="AM690" i="93"/>
  <c r="AO690" i="93" s="1"/>
  <c r="AM691" i="93"/>
  <c r="AO691" i="93" s="1"/>
  <c r="AM692" i="93"/>
  <c r="AO692" i="93" s="1"/>
  <c r="AM693" i="93"/>
  <c r="AM694" i="93"/>
  <c r="AO694" i="93" s="1"/>
  <c r="AM695" i="93"/>
  <c r="AO695" i="93" s="1"/>
  <c r="AM696" i="93"/>
  <c r="AO696" i="93" s="1"/>
  <c r="AM697" i="93"/>
  <c r="AO697" i="93" s="1"/>
  <c r="AM698" i="93"/>
  <c r="AO698" i="93" s="1"/>
  <c r="AM699" i="93"/>
  <c r="AO699" i="93" s="1"/>
  <c r="AM700" i="93"/>
  <c r="AO700" i="93" s="1"/>
  <c r="AM701" i="93"/>
  <c r="AM702" i="93"/>
  <c r="AO702" i="93" s="1"/>
  <c r="AM703" i="93"/>
  <c r="AO703" i="93" s="1"/>
  <c r="AM704" i="93"/>
  <c r="AO704" i="93" s="1"/>
  <c r="AM705" i="93"/>
  <c r="AO705" i="93" s="1"/>
  <c r="AM706" i="93"/>
  <c r="AO706" i="93" s="1"/>
  <c r="AM707" i="93"/>
  <c r="AO707" i="93" s="1"/>
  <c r="AM708" i="93"/>
  <c r="AO708" i="93" s="1"/>
  <c r="AM709" i="93"/>
  <c r="AM710" i="93"/>
  <c r="AO710" i="93" s="1"/>
  <c r="AM711" i="93"/>
  <c r="AO711" i="93" s="1"/>
  <c r="AM712" i="93"/>
  <c r="AO712" i="93" s="1"/>
  <c r="AM713" i="93"/>
  <c r="AO713" i="93" s="1"/>
  <c r="AM714" i="93"/>
  <c r="AO714" i="93" s="1"/>
  <c r="AM715" i="93"/>
  <c r="AO715" i="93" s="1"/>
  <c r="AM716" i="93"/>
  <c r="AO716" i="93" s="1"/>
  <c r="AM717" i="93"/>
  <c r="AM718" i="93"/>
  <c r="AO718" i="93" s="1"/>
  <c r="AM719" i="93"/>
  <c r="AO719" i="93" s="1"/>
  <c r="AM720" i="93"/>
  <c r="AO720" i="93" s="1"/>
  <c r="AM721" i="93"/>
  <c r="AO721" i="93" s="1"/>
  <c r="AM722" i="93"/>
  <c r="AO722" i="93" s="1"/>
  <c r="AM723" i="93"/>
  <c r="AO723" i="93" s="1"/>
  <c r="AM724" i="93"/>
  <c r="AO724" i="93" s="1"/>
  <c r="AM725" i="93"/>
  <c r="AM726" i="93"/>
  <c r="AO726" i="93" s="1"/>
  <c r="AM727" i="93"/>
  <c r="AO727" i="93" s="1"/>
  <c r="AM728" i="93"/>
  <c r="AO728" i="93" s="1"/>
  <c r="AM729" i="93"/>
  <c r="AO729" i="93" s="1"/>
  <c r="AM730" i="93"/>
  <c r="AO730" i="93" s="1"/>
  <c r="AM731" i="93"/>
  <c r="AO731" i="93" s="1"/>
  <c r="AM732" i="93"/>
  <c r="AO732" i="93" s="1"/>
  <c r="AM733" i="93"/>
  <c r="AM734" i="93"/>
  <c r="AO734" i="93" s="1"/>
  <c r="AM735" i="93"/>
  <c r="AO735" i="93" s="1"/>
  <c r="AM736" i="93"/>
  <c r="AO736" i="93" s="1"/>
  <c r="AM737" i="93"/>
  <c r="AO737" i="93" s="1"/>
  <c r="AM738" i="93"/>
  <c r="AO738" i="93" s="1"/>
  <c r="AM739" i="93"/>
  <c r="AO739" i="93" s="1"/>
  <c r="AM740" i="93"/>
  <c r="AO740" i="93" s="1"/>
  <c r="AM741" i="93"/>
  <c r="AM742" i="93"/>
  <c r="AO742" i="93" s="1"/>
  <c r="AM743" i="93"/>
  <c r="AO743" i="93" s="1"/>
  <c r="AM744" i="93"/>
  <c r="AO744" i="93" s="1"/>
  <c r="AM745" i="93"/>
  <c r="AO745" i="93" s="1"/>
  <c r="AM746" i="93"/>
  <c r="AO746" i="93" s="1"/>
  <c r="AM747" i="93"/>
  <c r="AO747" i="93" s="1"/>
  <c r="AM748" i="93"/>
  <c r="AO748" i="93" s="1"/>
  <c r="AM749" i="93"/>
  <c r="AM750" i="93"/>
  <c r="AO750" i="93" s="1"/>
  <c r="AM751" i="93"/>
  <c r="AO751" i="93" s="1"/>
  <c r="AM752" i="93"/>
  <c r="AO752" i="93" s="1"/>
  <c r="AM753" i="93"/>
  <c r="AO753" i="93" s="1"/>
  <c r="AM754" i="93"/>
  <c r="AO754" i="93" s="1"/>
  <c r="AM755" i="93"/>
  <c r="AO755" i="93" s="1"/>
  <c r="AM756" i="93"/>
  <c r="AO756" i="93" s="1"/>
  <c r="AM757" i="93"/>
  <c r="AM758" i="93"/>
  <c r="AO758" i="93" s="1"/>
  <c r="AM759" i="93"/>
  <c r="AO759" i="93" s="1"/>
  <c r="AM760" i="93"/>
  <c r="AO760" i="93" s="1"/>
  <c r="AM761" i="93"/>
  <c r="AO761" i="93" s="1"/>
  <c r="AM762" i="93"/>
  <c r="AO762" i="93" s="1"/>
  <c r="AM763" i="93"/>
  <c r="AO763" i="93" s="1"/>
  <c r="AM764" i="93"/>
  <c r="AO764" i="93" s="1"/>
  <c r="AM765" i="93"/>
  <c r="AM766" i="93"/>
  <c r="AO766" i="93" s="1"/>
  <c r="AM767" i="93"/>
  <c r="AO767" i="93" s="1"/>
  <c r="AM768" i="93"/>
  <c r="AO768" i="93" s="1"/>
  <c r="AM769" i="93"/>
  <c r="AO769" i="93" s="1"/>
  <c r="AM770" i="93"/>
  <c r="AO770" i="93" s="1"/>
  <c r="AM771" i="93"/>
  <c r="AO771" i="93" s="1"/>
  <c r="AM772" i="93"/>
  <c r="AO772" i="93" s="1"/>
  <c r="AM773" i="93"/>
  <c r="AM774" i="93"/>
  <c r="AO774" i="93" s="1"/>
  <c r="AM775" i="93"/>
  <c r="AO775" i="93" s="1"/>
  <c r="AM776" i="93"/>
  <c r="AO776" i="93" s="1"/>
  <c r="AM777" i="93"/>
  <c r="AO777" i="93" s="1"/>
  <c r="AM778" i="93"/>
  <c r="AO778" i="93" s="1"/>
  <c r="AM779" i="93"/>
  <c r="AO779" i="93" s="1"/>
  <c r="AM780" i="93"/>
  <c r="AO780" i="93" s="1"/>
  <c r="AM781" i="93"/>
  <c r="AM782" i="93"/>
  <c r="AO782" i="93" s="1"/>
  <c r="AM783" i="93"/>
  <c r="AO783" i="93" s="1"/>
  <c r="AM784" i="93"/>
  <c r="AO784" i="93" s="1"/>
  <c r="AM785" i="93"/>
  <c r="AO785" i="93" s="1"/>
  <c r="AM786" i="93"/>
  <c r="AO786" i="93" s="1"/>
  <c r="AM787" i="93"/>
  <c r="AO787" i="93" s="1"/>
  <c r="AM788" i="93"/>
  <c r="AO788" i="93" s="1"/>
  <c r="AM789" i="93"/>
  <c r="AM790" i="93"/>
  <c r="AO790" i="93" s="1"/>
  <c r="AM791" i="93"/>
  <c r="AO791" i="93" s="1"/>
  <c r="AM792" i="93"/>
  <c r="AO792" i="93" s="1"/>
  <c r="AM793" i="93"/>
  <c r="AO793" i="93" s="1"/>
  <c r="AM794" i="93"/>
  <c r="AO794" i="93" s="1"/>
  <c r="AM795" i="93"/>
  <c r="AO795" i="93" s="1"/>
  <c r="AM796" i="93"/>
  <c r="AO796" i="93" s="1"/>
  <c r="AM797" i="93"/>
  <c r="AM798" i="93"/>
  <c r="AO798" i="93" s="1"/>
  <c r="AM799" i="93"/>
  <c r="AO799" i="93" s="1"/>
  <c r="AM800" i="93"/>
  <c r="AO800" i="93" s="1"/>
  <c r="AM801" i="93"/>
  <c r="AO801" i="93" s="1"/>
  <c r="AM802" i="93"/>
  <c r="AO802" i="93" s="1"/>
  <c r="AM803" i="93"/>
  <c r="AO803" i="93" s="1"/>
  <c r="AM804" i="93"/>
  <c r="AO804" i="93" s="1"/>
  <c r="AM805" i="93"/>
  <c r="AM806" i="93"/>
  <c r="AO806" i="93" s="1"/>
  <c r="AM807" i="93"/>
  <c r="AO807" i="93" s="1"/>
  <c r="AM808" i="93"/>
  <c r="AO808" i="93" s="1"/>
  <c r="AM809" i="93"/>
  <c r="AO809" i="93" s="1"/>
  <c r="AM810" i="93"/>
  <c r="AO810" i="93" s="1"/>
  <c r="AM811" i="93"/>
  <c r="AO811" i="93" s="1"/>
  <c r="AM812" i="93"/>
  <c r="AO812" i="93" s="1"/>
  <c r="AM813" i="93"/>
  <c r="AM814" i="93"/>
  <c r="AO814" i="93" s="1"/>
  <c r="AM815" i="93"/>
  <c r="AO815" i="93" s="1"/>
  <c r="AM816" i="93"/>
  <c r="AO816" i="93" s="1"/>
  <c r="AM817" i="93"/>
  <c r="AO817" i="93" s="1"/>
  <c r="AM818" i="93"/>
  <c r="AO818" i="93" s="1"/>
  <c r="AM819" i="93"/>
  <c r="AO819" i="93" s="1"/>
  <c r="AM820" i="93"/>
  <c r="AO820" i="93" s="1"/>
  <c r="AM821" i="93"/>
  <c r="AM822" i="93"/>
  <c r="AO822" i="93" s="1"/>
  <c r="AM823" i="93"/>
  <c r="AO823" i="93" s="1"/>
  <c r="AM824" i="93"/>
  <c r="AO824" i="93" s="1"/>
  <c r="AM825" i="93"/>
  <c r="AO825" i="93" s="1"/>
  <c r="AM826" i="93"/>
  <c r="AO826" i="93" s="1"/>
  <c r="AM827" i="93"/>
  <c r="AO827" i="93" s="1"/>
  <c r="AM828" i="93"/>
  <c r="AO828" i="93" s="1"/>
  <c r="AM829" i="93"/>
  <c r="AM830" i="93"/>
  <c r="AO830" i="93" s="1"/>
  <c r="AM831" i="93"/>
  <c r="AO831" i="93" s="1"/>
  <c r="AM832" i="93"/>
  <c r="AO832" i="93" s="1"/>
  <c r="AM833" i="93"/>
  <c r="AO833" i="93" s="1"/>
  <c r="AM834" i="93"/>
  <c r="AO834" i="93" s="1"/>
  <c r="AM835" i="93"/>
  <c r="AO835" i="93" s="1"/>
  <c r="AM836" i="93"/>
  <c r="AO836" i="93" s="1"/>
  <c r="AM837" i="93"/>
  <c r="AM838" i="93"/>
  <c r="AO838" i="93" s="1"/>
  <c r="AM839" i="93"/>
  <c r="AO839" i="93" s="1"/>
  <c r="AM840" i="93"/>
  <c r="AO840" i="93" s="1"/>
  <c r="AM841" i="93"/>
  <c r="AO841" i="93" s="1"/>
  <c r="AM842" i="93"/>
  <c r="AO842" i="93" s="1"/>
  <c r="AM843" i="93"/>
  <c r="AO843" i="93" s="1"/>
  <c r="AM844" i="93"/>
  <c r="AO844" i="93" s="1"/>
  <c r="AM845" i="93"/>
  <c r="AM846" i="93"/>
  <c r="AO846" i="93" s="1"/>
  <c r="AM847" i="93"/>
  <c r="AO847" i="93" s="1"/>
  <c r="AM848" i="93"/>
  <c r="AO848" i="93" s="1"/>
  <c r="AM849" i="93"/>
  <c r="AO849" i="93" s="1"/>
  <c r="AM850" i="93"/>
  <c r="AO850" i="93" s="1"/>
  <c r="AM851" i="93"/>
  <c r="AO851" i="93" s="1"/>
  <c r="AM852" i="93"/>
  <c r="AO852" i="93" s="1"/>
  <c r="AM853" i="93"/>
  <c r="AM854" i="93"/>
  <c r="AO854" i="93" s="1"/>
  <c r="AM855" i="93"/>
  <c r="AO855" i="93" s="1"/>
  <c r="AM856" i="93"/>
  <c r="AO856" i="93" s="1"/>
  <c r="AM857" i="93"/>
  <c r="AO857" i="93" s="1"/>
  <c r="AM858" i="93"/>
  <c r="AO858" i="93" s="1"/>
  <c r="AM859" i="93"/>
  <c r="AO859" i="93" s="1"/>
  <c r="AM860" i="93"/>
  <c r="AO860" i="93" s="1"/>
  <c r="AM861" i="93"/>
  <c r="AM862" i="93"/>
  <c r="AO862" i="93" s="1"/>
  <c r="AM863" i="93"/>
  <c r="AO863" i="93" s="1"/>
  <c r="AM864" i="93"/>
  <c r="AO864" i="93" s="1"/>
  <c r="AM865" i="93"/>
  <c r="AO865" i="93" s="1"/>
  <c r="AM866" i="93"/>
  <c r="AO866" i="93" s="1"/>
  <c r="AM867" i="93"/>
  <c r="AO867" i="93" s="1"/>
  <c r="AM868" i="93"/>
  <c r="AO868" i="93" s="1"/>
  <c r="AM869" i="93"/>
  <c r="AM870" i="93"/>
  <c r="AO870" i="93" s="1"/>
  <c r="AM871" i="93"/>
  <c r="AO871" i="93" s="1"/>
  <c r="AM872" i="93"/>
  <c r="AO872" i="93" s="1"/>
  <c r="AM873" i="93"/>
  <c r="AO873" i="93" s="1"/>
  <c r="AM874" i="93"/>
  <c r="AO874" i="93" s="1"/>
  <c r="AM875" i="93"/>
  <c r="AO875" i="93" s="1"/>
  <c r="AM876" i="93"/>
  <c r="AO876" i="93" s="1"/>
  <c r="AM877" i="93"/>
  <c r="AM878" i="93"/>
  <c r="AO878" i="93" s="1"/>
  <c r="AM879" i="93"/>
  <c r="AO879" i="93" s="1"/>
  <c r="AM880" i="93"/>
  <c r="AO880" i="93" s="1"/>
  <c r="AM881" i="93"/>
  <c r="AO881" i="93" s="1"/>
  <c r="AM882" i="93"/>
  <c r="AO882" i="93" s="1"/>
  <c r="AM883" i="93"/>
  <c r="AO883" i="93" s="1"/>
  <c r="AM884" i="93"/>
  <c r="AO884" i="93" s="1"/>
  <c r="AM885" i="93"/>
  <c r="AM886" i="93"/>
  <c r="AO886" i="93" s="1"/>
  <c r="AM887" i="93"/>
  <c r="AO887" i="93" s="1"/>
  <c r="AM888" i="93"/>
  <c r="AO888" i="93" s="1"/>
  <c r="AM889" i="93"/>
  <c r="AO889" i="93" s="1"/>
  <c r="AM890" i="93"/>
  <c r="AO890" i="93" s="1"/>
  <c r="AM891" i="93"/>
  <c r="AO891" i="93" s="1"/>
  <c r="AM892" i="93"/>
  <c r="AO892" i="93" s="1"/>
  <c r="AM893" i="93"/>
  <c r="AM894" i="93"/>
  <c r="AO894" i="93" s="1"/>
  <c r="AM895" i="93"/>
  <c r="AO895" i="93" s="1"/>
  <c r="AM896" i="93"/>
  <c r="AO896" i="93" s="1"/>
  <c r="AM897" i="93"/>
  <c r="AO897" i="93" s="1"/>
  <c r="AM898" i="93"/>
  <c r="AO898" i="93" s="1"/>
  <c r="AM899" i="93"/>
  <c r="AO899" i="93" s="1"/>
  <c r="AM900" i="93"/>
  <c r="AO900" i="93" s="1"/>
  <c r="AM901" i="93"/>
  <c r="AM902" i="93"/>
  <c r="AO902" i="93" s="1"/>
  <c r="AM903" i="93"/>
  <c r="AO903" i="93" s="1"/>
  <c r="AM904" i="93"/>
  <c r="AO904" i="93" s="1"/>
  <c r="AM905" i="93"/>
  <c r="AO905" i="93" s="1"/>
  <c r="AM906" i="93"/>
  <c r="AO906" i="93" s="1"/>
  <c r="AM907" i="93"/>
  <c r="AO907" i="93" s="1"/>
  <c r="AM908" i="93"/>
  <c r="AO908" i="93" s="1"/>
  <c r="AM909" i="93"/>
  <c r="AM910" i="93"/>
  <c r="AO910" i="93" s="1"/>
  <c r="AM911" i="93"/>
  <c r="AO911" i="93" s="1"/>
  <c r="AM912" i="93"/>
  <c r="AO912" i="93" s="1"/>
  <c r="AM913" i="93"/>
  <c r="AO913" i="93" s="1"/>
  <c r="AM914" i="93"/>
  <c r="AO914" i="93" s="1"/>
  <c r="AM915" i="93"/>
  <c r="AO915" i="93" s="1"/>
  <c r="AM916" i="93"/>
  <c r="AO916" i="93" s="1"/>
  <c r="AM917" i="93"/>
  <c r="AM918" i="93"/>
  <c r="AO918" i="93" s="1"/>
  <c r="AM919" i="93"/>
  <c r="AO919" i="93" s="1"/>
  <c r="AM920" i="93"/>
  <c r="AO920" i="93" s="1"/>
  <c r="AM921" i="93"/>
  <c r="AO921" i="93" s="1"/>
  <c r="AM922" i="93"/>
  <c r="AO922" i="93" s="1"/>
  <c r="AM923" i="93"/>
  <c r="AO923" i="93" s="1"/>
  <c r="AM924" i="93"/>
  <c r="AO924" i="93" s="1"/>
  <c r="AM925" i="93"/>
  <c r="AM926" i="93"/>
  <c r="AO926" i="93" s="1"/>
  <c r="AM927" i="93"/>
  <c r="AO927" i="93" s="1"/>
  <c r="AM928" i="93"/>
  <c r="AO928" i="93" s="1"/>
  <c r="AM929" i="93"/>
  <c r="AO929" i="93" s="1"/>
  <c r="AM930" i="93"/>
  <c r="AO930" i="93" s="1"/>
  <c r="AM931" i="93"/>
  <c r="AO931" i="93" s="1"/>
  <c r="AM932" i="93"/>
  <c r="AO932" i="93" s="1"/>
  <c r="AM933" i="93"/>
  <c r="AM934" i="93"/>
  <c r="AO934" i="93" s="1"/>
  <c r="AM935" i="93"/>
  <c r="AO935" i="93" s="1"/>
  <c r="AM936" i="93"/>
  <c r="AO936" i="93" s="1"/>
  <c r="AM937" i="93"/>
  <c r="AO937" i="93" s="1"/>
  <c r="AM938" i="93"/>
  <c r="AO938" i="93" s="1"/>
  <c r="AM939" i="93"/>
  <c r="AO939" i="93" s="1"/>
  <c r="AM940" i="93"/>
  <c r="AO940" i="93" s="1"/>
  <c r="AM941" i="93"/>
  <c r="AM942" i="93"/>
  <c r="AO942" i="93" s="1"/>
  <c r="AM943" i="93"/>
  <c r="AO943" i="93" s="1"/>
  <c r="AM944" i="93"/>
  <c r="AO944" i="93" s="1"/>
  <c r="AM945" i="93"/>
  <c r="AO945" i="93" s="1"/>
  <c r="AM946" i="93"/>
  <c r="AO946" i="93" s="1"/>
  <c r="AM947" i="93"/>
  <c r="AO947" i="93" s="1"/>
  <c r="AM948" i="93"/>
  <c r="AO948" i="93" s="1"/>
  <c r="AM949" i="93"/>
  <c r="AM950" i="93"/>
  <c r="AO950" i="93" s="1"/>
  <c r="AM951" i="93"/>
  <c r="AO951" i="93" s="1"/>
  <c r="AM952" i="93"/>
  <c r="AO952" i="93" s="1"/>
  <c r="AM953" i="93"/>
  <c r="AO953" i="93" s="1"/>
  <c r="AM954" i="93"/>
  <c r="AO954" i="93" s="1"/>
  <c r="AM955" i="93"/>
  <c r="AO955" i="93" s="1"/>
  <c r="AM956" i="93"/>
  <c r="AO956" i="93" s="1"/>
  <c r="AM957" i="93"/>
  <c r="AM958" i="93"/>
  <c r="AO958" i="93" s="1"/>
  <c r="AM959" i="93"/>
  <c r="AO959" i="93" s="1"/>
  <c r="AM960" i="93"/>
  <c r="AO960" i="93" s="1"/>
  <c r="AM961" i="93"/>
  <c r="AO961" i="93" s="1"/>
  <c r="AM962" i="93"/>
  <c r="AO962" i="93" s="1"/>
  <c r="AM963" i="93"/>
  <c r="AO963" i="93" s="1"/>
  <c r="AM964" i="93"/>
  <c r="AO964" i="93" s="1"/>
  <c r="AM965" i="93"/>
  <c r="AM966" i="93"/>
  <c r="AO966" i="93" s="1"/>
  <c r="AM967" i="93"/>
  <c r="AO967" i="93" s="1"/>
  <c r="AM968" i="93"/>
  <c r="AO968" i="93" s="1"/>
  <c r="AM969" i="93"/>
  <c r="AO969" i="93" s="1"/>
  <c r="AM970" i="93"/>
  <c r="AO970" i="93" s="1"/>
  <c r="AM971" i="93"/>
  <c r="AO971" i="93" s="1"/>
  <c r="AM972" i="93"/>
  <c r="AO972" i="93" s="1"/>
  <c r="AM973" i="93"/>
  <c r="AM974" i="93"/>
  <c r="AO974" i="93" s="1"/>
  <c r="AM975" i="93"/>
  <c r="AO975" i="93" s="1"/>
  <c r="AM976" i="93"/>
  <c r="AO976" i="93" s="1"/>
  <c r="AM977" i="93"/>
  <c r="AO977" i="93" s="1"/>
  <c r="AM978" i="93"/>
  <c r="AO978" i="93" s="1"/>
  <c r="AM979" i="93"/>
  <c r="AO979" i="93" s="1"/>
  <c r="AM980" i="93"/>
  <c r="AO980" i="93" s="1"/>
  <c r="AM981" i="93"/>
  <c r="AM982" i="93"/>
  <c r="AO982" i="93" s="1"/>
  <c r="AM983" i="93"/>
  <c r="AO983" i="93" s="1"/>
  <c r="AM984" i="93"/>
  <c r="AO984" i="93" s="1"/>
  <c r="AM985" i="93"/>
  <c r="AO985" i="93" s="1"/>
  <c r="AM986" i="93"/>
  <c r="AO986" i="93" s="1"/>
  <c r="AM987" i="93"/>
  <c r="AO987" i="93" s="1"/>
  <c r="AM988" i="93"/>
  <c r="AO988" i="93" s="1"/>
  <c r="AM989" i="93"/>
  <c r="AM990" i="93"/>
  <c r="AO990" i="93" s="1"/>
  <c r="AM991" i="93"/>
  <c r="AO991" i="93" s="1"/>
  <c r="AM992" i="93"/>
  <c r="AO992" i="93" s="1"/>
  <c r="AM993" i="93"/>
  <c r="AO993" i="93" s="1"/>
  <c r="AM994" i="93"/>
  <c r="AO994" i="93" s="1"/>
  <c r="AM995" i="93"/>
  <c r="AO995" i="93" s="1"/>
  <c r="AM996" i="93"/>
  <c r="AO996" i="93" s="1"/>
  <c r="AM997" i="93"/>
  <c r="AM998" i="93"/>
  <c r="AO998" i="93" s="1"/>
  <c r="AM999" i="93"/>
  <c r="AO999" i="93" s="1"/>
  <c r="AM1000" i="93"/>
  <c r="AO1000" i="93" s="1"/>
  <c r="AM1001" i="93"/>
  <c r="AO1001" i="93" s="1"/>
  <c r="AM1002" i="93"/>
  <c r="AO1002" i="93" s="1"/>
  <c r="AM1003" i="93"/>
  <c r="AO1003" i="93" s="1"/>
  <c r="AM1004" i="93"/>
  <c r="AO1004" i="93" s="1"/>
  <c r="AM1005" i="93"/>
  <c r="AM1006" i="93"/>
  <c r="AO1006" i="93" s="1"/>
  <c r="AM1007" i="93"/>
  <c r="AO1007" i="93" s="1"/>
  <c r="AM1008" i="93"/>
  <c r="AO1008" i="93" s="1"/>
  <c r="AM1009" i="93"/>
  <c r="AO1009" i="93" s="1"/>
  <c r="AM1010" i="93"/>
  <c r="AO1010" i="93" s="1"/>
  <c r="AM1011" i="93"/>
  <c r="AO1011" i="93" s="1"/>
  <c r="AM1012" i="93"/>
  <c r="AO1012" i="93" s="1"/>
  <c r="AM1013" i="93"/>
  <c r="AM1014" i="93"/>
  <c r="AO1014" i="93" s="1"/>
  <c r="AM1015" i="93"/>
  <c r="AO1015" i="93" s="1"/>
  <c r="AM1016" i="93"/>
  <c r="AO1016" i="93" s="1"/>
  <c r="AM1017" i="93"/>
  <c r="AO1017" i="93" s="1"/>
  <c r="AM1018" i="93"/>
  <c r="AO1018" i="93" s="1"/>
  <c r="AM1019" i="93"/>
  <c r="AO1019" i="93" s="1"/>
  <c r="AM1020" i="93"/>
  <c r="AO1020" i="93" s="1"/>
  <c r="AM1021" i="93"/>
  <c r="AM1022" i="93"/>
  <c r="AO1022" i="93" s="1"/>
  <c r="AM1023" i="93"/>
  <c r="AO1023" i="93" s="1"/>
  <c r="AM1024" i="93"/>
  <c r="AO1024" i="93" s="1"/>
  <c r="AM1025" i="93"/>
  <c r="AO1025" i="93" s="1"/>
  <c r="AM1026" i="93"/>
  <c r="AO1026" i="93" s="1"/>
  <c r="AM1027" i="93"/>
  <c r="AO1027" i="93" s="1"/>
  <c r="AM1028" i="93"/>
  <c r="AO1028" i="93" s="1"/>
  <c r="AM1029" i="93"/>
  <c r="AM1030" i="93"/>
  <c r="AO1030" i="93" s="1"/>
  <c r="AM1031" i="93"/>
  <c r="AO1031" i="93" s="1"/>
  <c r="AM1032" i="93"/>
  <c r="AO1032" i="93" s="1"/>
  <c r="AM1033" i="93"/>
  <c r="AO1033" i="93" s="1"/>
  <c r="AM1034" i="93"/>
  <c r="AO1034" i="93" s="1"/>
  <c r="AM1035" i="93"/>
  <c r="AO1035" i="93" s="1"/>
  <c r="AM1036" i="93"/>
  <c r="AO1036" i="93" s="1"/>
  <c r="AM1037" i="93"/>
  <c r="AM1038" i="93"/>
  <c r="AO1038" i="93" s="1"/>
  <c r="AM1039" i="93"/>
  <c r="AO1039" i="93" s="1"/>
  <c r="AM1040" i="93"/>
  <c r="AO1040" i="93" s="1"/>
  <c r="AM1041" i="93"/>
  <c r="AO1041" i="93" s="1"/>
  <c r="AM1042" i="93"/>
  <c r="AO1042" i="93" s="1"/>
  <c r="AM1043" i="93"/>
  <c r="AO1043" i="93" s="1"/>
  <c r="AM1044" i="93"/>
  <c r="AO1044" i="93" s="1"/>
  <c r="AM1045" i="93"/>
  <c r="AM1046" i="93"/>
  <c r="AO1046" i="93" s="1"/>
  <c r="AM1047" i="93"/>
  <c r="AO1047" i="93" s="1"/>
  <c r="AM1048" i="93"/>
  <c r="AO1048" i="93" s="1"/>
  <c r="AM1049" i="93"/>
  <c r="AO1049" i="93" s="1"/>
  <c r="AM1050" i="93"/>
  <c r="AO1050" i="93" s="1"/>
  <c r="AM1051" i="93"/>
  <c r="AO1051" i="93" s="1"/>
  <c r="AM1052" i="93"/>
  <c r="AO1052" i="93" s="1"/>
  <c r="AM1053" i="93"/>
  <c r="AM1054" i="93"/>
  <c r="AO1054" i="93" s="1"/>
  <c r="AM1055" i="93"/>
  <c r="AO1055" i="93" s="1"/>
  <c r="AM1056" i="93"/>
  <c r="AO1056" i="93" s="1"/>
  <c r="AM1057" i="93"/>
  <c r="AO1057" i="93" s="1"/>
  <c r="AM1058" i="93"/>
  <c r="AO1058" i="93" s="1"/>
  <c r="AM1059" i="93"/>
  <c r="AO1059" i="93" s="1"/>
  <c r="AM1060" i="93"/>
  <c r="AO1060" i="93" s="1"/>
  <c r="AM1061" i="93"/>
  <c r="AM1062" i="93"/>
  <c r="AO1062" i="93" s="1"/>
  <c r="AM1063" i="93"/>
  <c r="AO1063" i="93" s="1"/>
  <c r="AM1064" i="93"/>
  <c r="AO1064" i="93" s="1"/>
  <c r="AM1065" i="93"/>
  <c r="AO1065" i="93" s="1"/>
  <c r="AM1066" i="93"/>
  <c r="AO1066" i="93" s="1"/>
  <c r="AM1067" i="93"/>
  <c r="AO1067" i="93" s="1"/>
  <c r="AM1068" i="93"/>
  <c r="AO1068" i="93" s="1"/>
  <c r="AM1069" i="93"/>
  <c r="AM1070" i="93"/>
  <c r="AO1070" i="93" s="1"/>
  <c r="AM1071" i="93"/>
  <c r="AO1071" i="93" s="1"/>
  <c r="AM1072" i="93"/>
  <c r="AO1072" i="93" s="1"/>
  <c r="AM1073" i="93"/>
  <c r="AO1073" i="93" s="1"/>
  <c r="AM1074" i="93"/>
  <c r="AO1074" i="93" s="1"/>
  <c r="AM1075" i="93"/>
  <c r="AO1075" i="93" s="1"/>
  <c r="AM1076" i="93"/>
  <c r="AO1076" i="93" s="1"/>
  <c r="AM1077" i="93"/>
  <c r="AM1078" i="93"/>
  <c r="AO1078" i="93" s="1"/>
  <c r="AM1079" i="93"/>
  <c r="AO1079" i="93" s="1"/>
  <c r="AM1080" i="93"/>
  <c r="AO1080" i="93" s="1"/>
  <c r="AM1081" i="93"/>
  <c r="AO1081" i="93" s="1"/>
  <c r="AM1082" i="93"/>
  <c r="AO1082" i="93" s="1"/>
  <c r="AM1083" i="93"/>
  <c r="AO1083" i="93" s="1"/>
  <c r="AM1084" i="93"/>
  <c r="AO1084" i="93" s="1"/>
  <c r="AM1085" i="93"/>
  <c r="AM1086" i="93"/>
  <c r="AO1086" i="93" s="1"/>
  <c r="AM1087" i="93"/>
  <c r="AO1087" i="93" s="1"/>
  <c r="AM1088" i="93"/>
  <c r="AO1088" i="93" s="1"/>
  <c r="AM1089" i="93"/>
  <c r="AO1089" i="93" s="1"/>
  <c r="AM1090" i="93"/>
  <c r="AO1090" i="93" s="1"/>
  <c r="AM1091" i="93"/>
  <c r="AO1091" i="93" s="1"/>
  <c r="AM1092" i="93"/>
  <c r="AO1092" i="93" s="1"/>
  <c r="AM1093" i="93"/>
  <c r="AM1094" i="93"/>
  <c r="AO1094" i="93" s="1"/>
  <c r="AM1095" i="93"/>
  <c r="AO1095" i="93" s="1"/>
  <c r="AM1096" i="93"/>
  <c r="AO1096" i="93" s="1"/>
  <c r="AM1097" i="93"/>
  <c r="AO1097" i="93" s="1"/>
  <c r="AM1098" i="93"/>
  <c r="AO1098" i="93" s="1"/>
  <c r="AM1099" i="93"/>
  <c r="AO1099" i="93" s="1"/>
  <c r="AM1100" i="93"/>
  <c r="AO1100" i="93" s="1"/>
  <c r="AM1101" i="93"/>
  <c r="AM1102" i="93"/>
  <c r="AO1102" i="93" s="1"/>
  <c r="AM1103" i="93"/>
  <c r="AO1103" i="93" s="1"/>
  <c r="AM1104" i="93"/>
  <c r="AO1104" i="93" s="1"/>
  <c r="AM1105" i="93"/>
  <c r="AO1105" i="93" s="1"/>
  <c r="AM1106" i="93"/>
  <c r="AO1106" i="93" s="1"/>
  <c r="AM1107" i="93"/>
  <c r="AO1107" i="93" s="1"/>
  <c r="AM1108" i="93"/>
  <c r="AO1108" i="93" s="1"/>
  <c r="AM1109" i="93"/>
  <c r="AM1110" i="93"/>
  <c r="AO1110" i="93" s="1"/>
  <c r="AM1111" i="93"/>
  <c r="AO1111" i="93" s="1"/>
  <c r="AM1112" i="93"/>
  <c r="AO1112" i="93" s="1"/>
  <c r="AM1113" i="93"/>
  <c r="AO1113" i="93" s="1"/>
  <c r="AM1114" i="93"/>
  <c r="AO1114" i="93" s="1"/>
  <c r="AM1115" i="93"/>
  <c r="AO1115" i="93" s="1"/>
  <c r="AM1116" i="93"/>
  <c r="AO1116" i="93" s="1"/>
  <c r="AM1117" i="93"/>
  <c r="AM1118" i="93"/>
  <c r="AO1118" i="93" s="1"/>
  <c r="AM1119" i="93"/>
  <c r="AO1119" i="93" s="1"/>
  <c r="AM1120" i="93"/>
  <c r="AO1120" i="93" s="1"/>
  <c r="AM1121" i="93"/>
  <c r="AO1121" i="93" s="1"/>
  <c r="AM1122" i="93"/>
  <c r="AO1122" i="93" s="1"/>
  <c r="AM1123" i="93"/>
  <c r="AO1123" i="93" s="1"/>
  <c r="AM1124" i="93"/>
  <c r="AO1124" i="93" s="1"/>
  <c r="AM1125" i="93"/>
  <c r="AO1125" i="93" s="1"/>
  <c r="AM1126" i="93"/>
  <c r="AO1126" i="93" s="1"/>
  <c r="AM1127" i="93"/>
  <c r="AO1127" i="93" s="1"/>
  <c r="AM1128" i="93"/>
  <c r="AO1128" i="93" s="1"/>
  <c r="AM1129" i="93"/>
  <c r="AO1129" i="93" s="1"/>
  <c r="AM1130" i="93"/>
  <c r="AO1130" i="93" s="1"/>
  <c r="AM1131" i="93"/>
  <c r="AO1131" i="93" s="1"/>
  <c r="AM1132" i="93"/>
  <c r="AO1132" i="93" s="1"/>
  <c r="AM1133" i="93"/>
  <c r="AO1133" i="93" s="1"/>
  <c r="AM1134" i="93"/>
  <c r="AO1134" i="93" s="1"/>
  <c r="AM1135" i="93"/>
  <c r="AO1135" i="93" s="1"/>
  <c r="AM1136" i="93"/>
  <c r="AO1136" i="93" s="1"/>
  <c r="AM1137" i="93"/>
  <c r="AO1137" i="93" s="1"/>
  <c r="AM1138" i="93"/>
  <c r="AO1138" i="93" s="1"/>
  <c r="AM1139" i="93"/>
  <c r="AO1139" i="93" s="1"/>
  <c r="AM1140" i="93"/>
  <c r="AO1140" i="93" s="1"/>
  <c r="AM1141" i="93"/>
  <c r="AO1141" i="93" s="1"/>
  <c r="AM1142" i="93"/>
  <c r="AO1142" i="93" s="1"/>
  <c r="AM1143" i="93"/>
  <c r="AO1143" i="93" s="1"/>
  <c r="AM1144" i="93"/>
  <c r="AO1144" i="93" s="1"/>
  <c r="AM1145" i="93"/>
  <c r="AO1145" i="93" s="1"/>
  <c r="AM1146" i="93"/>
  <c r="AO1146" i="93" s="1"/>
  <c r="AM1147" i="93"/>
  <c r="AO1147" i="93" s="1"/>
  <c r="AM1148" i="93"/>
  <c r="AO1148" i="93" s="1"/>
  <c r="AM1149" i="93"/>
  <c r="AO1149" i="93" s="1"/>
  <c r="AM1150" i="93"/>
  <c r="AO1150" i="93" s="1"/>
  <c r="AM1151" i="93"/>
  <c r="AO1151" i="93" s="1"/>
  <c r="AM1152" i="93"/>
  <c r="AO1152" i="93" s="1"/>
  <c r="AM1153" i="93"/>
  <c r="AO1153" i="93" s="1"/>
  <c r="AM1154" i="93"/>
  <c r="AO1154" i="93" s="1"/>
  <c r="AM1155" i="93"/>
  <c r="AO1155" i="93" s="1"/>
  <c r="AM1156" i="93"/>
  <c r="AO1156" i="93" s="1"/>
  <c r="AM1157" i="93"/>
  <c r="AO1157" i="93" s="1"/>
  <c r="AM1158" i="93"/>
  <c r="AO1158" i="93" s="1"/>
  <c r="AM1159" i="93"/>
  <c r="AO1159" i="93" s="1"/>
  <c r="AM1160" i="93"/>
  <c r="AO1160" i="93" s="1"/>
  <c r="AM1161" i="93"/>
  <c r="AO1161" i="93" s="1"/>
  <c r="AM1162" i="93"/>
  <c r="AO1162" i="93" s="1"/>
  <c r="AM1163" i="93"/>
  <c r="AO1163" i="93" s="1"/>
  <c r="AM1164" i="93"/>
  <c r="AO1164" i="93" s="1"/>
  <c r="AM1165" i="93"/>
  <c r="AO1165" i="93" s="1"/>
  <c r="AM1166" i="93"/>
  <c r="AO1166" i="93" s="1"/>
  <c r="AM1167" i="93"/>
  <c r="AO1167" i="93" s="1"/>
  <c r="AM1168" i="93"/>
  <c r="AO1168" i="93" s="1"/>
  <c r="AM1169" i="93"/>
  <c r="AO1169" i="93" s="1"/>
  <c r="AM1170" i="93"/>
  <c r="AO1170" i="93" s="1"/>
  <c r="AM1171" i="93"/>
  <c r="AO1171" i="93" s="1"/>
  <c r="AM1172" i="93"/>
  <c r="AO1172" i="93" s="1"/>
  <c r="AM1173" i="93"/>
  <c r="AO1173" i="93" s="1"/>
  <c r="AM1174" i="93"/>
  <c r="AO1174" i="93" s="1"/>
  <c r="AM1175" i="93"/>
  <c r="AO1175" i="93" s="1"/>
  <c r="AM1176" i="93"/>
  <c r="AO1176" i="93" s="1"/>
  <c r="AM1177" i="93"/>
  <c r="AO1177" i="93" s="1"/>
  <c r="AM1178" i="93"/>
  <c r="AO1178" i="93" s="1"/>
  <c r="AM1179" i="93"/>
  <c r="AO1179" i="93" s="1"/>
  <c r="AM1180" i="93"/>
  <c r="AO1180" i="93" s="1"/>
  <c r="AM1181" i="93"/>
  <c r="AO1181" i="93" s="1"/>
  <c r="AM1182" i="93"/>
  <c r="AO1182" i="93" s="1"/>
  <c r="AM1183" i="93"/>
  <c r="AO1183" i="93" s="1"/>
  <c r="AM1184" i="93"/>
  <c r="AO1184" i="93" s="1"/>
  <c r="AM1185" i="93"/>
  <c r="AO1185" i="93" s="1"/>
  <c r="AM1186" i="93"/>
  <c r="AO1186" i="93" s="1"/>
  <c r="AM1187" i="93"/>
  <c r="AO1187" i="93" s="1"/>
  <c r="AM1188" i="93"/>
  <c r="AO1188" i="93" s="1"/>
  <c r="AM1189" i="93"/>
  <c r="AO1189" i="93" s="1"/>
  <c r="AM1190" i="93"/>
  <c r="AO1190" i="93" s="1"/>
  <c r="AM1191" i="93"/>
  <c r="AO1191" i="93" s="1"/>
  <c r="AM1192" i="93"/>
  <c r="AO1192" i="93" s="1"/>
  <c r="AM1193" i="93"/>
  <c r="AO1193" i="93" s="1"/>
  <c r="AM1194" i="93"/>
  <c r="AO1194" i="93" s="1"/>
  <c r="AM1195" i="93"/>
  <c r="AO1195" i="93" s="1"/>
  <c r="AM1196" i="93"/>
  <c r="AO1196" i="93" s="1"/>
  <c r="AM1197" i="93"/>
  <c r="AO1197" i="93" s="1"/>
  <c r="AM1198" i="93"/>
  <c r="AO1198" i="93" s="1"/>
  <c r="AM1199" i="93"/>
  <c r="AO1199" i="93" s="1"/>
  <c r="AM1200" i="93"/>
  <c r="AO1200" i="93" s="1"/>
  <c r="AM1201" i="93"/>
  <c r="AO1201" i="93" s="1"/>
  <c r="AM1202" i="93"/>
  <c r="AO1202" i="93" s="1"/>
  <c r="AM1203" i="93"/>
  <c r="AO1203" i="93" s="1"/>
  <c r="AM1204" i="93"/>
  <c r="AO1204" i="93" s="1"/>
  <c r="AM1205" i="93"/>
  <c r="AO1205" i="93" s="1"/>
  <c r="AM1206" i="93"/>
  <c r="AO1206" i="93" s="1"/>
  <c r="AM1207" i="93"/>
  <c r="AO1207" i="93" s="1"/>
  <c r="AM1208" i="93"/>
  <c r="AO1208" i="93" s="1"/>
  <c r="AM1209" i="93"/>
  <c r="AO1209" i="93" s="1"/>
  <c r="AM1210" i="93"/>
  <c r="AO1210" i="93" s="1"/>
  <c r="AM1211" i="93"/>
  <c r="AO1211" i="93" s="1"/>
  <c r="AM1212" i="93"/>
  <c r="AO1212" i="93" s="1"/>
  <c r="AM1213" i="93"/>
  <c r="AO1213" i="93" s="1"/>
  <c r="AN15" i="93"/>
  <c r="AN16" i="93"/>
  <c r="AN17" i="93"/>
  <c r="AN18" i="93"/>
  <c r="AN19" i="93"/>
  <c r="AN20" i="93"/>
  <c r="AN21" i="93"/>
  <c r="AN22" i="93"/>
  <c r="AN23" i="93"/>
  <c r="AN24" i="93"/>
  <c r="AN25" i="93"/>
  <c r="AN26" i="93"/>
  <c r="AN27" i="93"/>
  <c r="AN28" i="93"/>
  <c r="AN29" i="93"/>
  <c r="AN30" i="93"/>
  <c r="AN31" i="93"/>
  <c r="AN32" i="93"/>
  <c r="AN33" i="93"/>
  <c r="AN34" i="93"/>
  <c r="AN35" i="93"/>
  <c r="AN36" i="93"/>
  <c r="AN37" i="93"/>
  <c r="AN38" i="93"/>
  <c r="AN39" i="93"/>
  <c r="AN40" i="93"/>
  <c r="AN41" i="93"/>
  <c r="AN42" i="93"/>
  <c r="AN43" i="93"/>
  <c r="AN44" i="93"/>
  <c r="AN45" i="93"/>
  <c r="AN46" i="93"/>
  <c r="AN47" i="93"/>
  <c r="AN48" i="93"/>
  <c r="AN49" i="93"/>
  <c r="AN50" i="93"/>
  <c r="AN51" i="93"/>
  <c r="AN52" i="93"/>
  <c r="AN53" i="93"/>
  <c r="AN54" i="93"/>
  <c r="AN55" i="93"/>
  <c r="AN56" i="93"/>
  <c r="AN57" i="93"/>
  <c r="AN58" i="93"/>
  <c r="AN59" i="93"/>
  <c r="AN60" i="93"/>
  <c r="AN61" i="93"/>
  <c r="AN62" i="93"/>
  <c r="AN63" i="93"/>
  <c r="AN64" i="93"/>
  <c r="AN65" i="93"/>
  <c r="AN66" i="93"/>
  <c r="AN67" i="93"/>
  <c r="AN68" i="93"/>
  <c r="AN69" i="93"/>
  <c r="AN70" i="93"/>
  <c r="AN71" i="93"/>
  <c r="AN72" i="93"/>
  <c r="AN73" i="93"/>
  <c r="AN74" i="93"/>
  <c r="AN75" i="93"/>
  <c r="AN76" i="93"/>
  <c r="AN77" i="93"/>
  <c r="AN78" i="93"/>
  <c r="AN79" i="93"/>
  <c r="AN80" i="93"/>
  <c r="AN81" i="93"/>
  <c r="AN82" i="93"/>
  <c r="AN83" i="93"/>
  <c r="AN84" i="93"/>
  <c r="AN85" i="93"/>
  <c r="AN86" i="93"/>
  <c r="AN87" i="93"/>
  <c r="AN88" i="93"/>
  <c r="AN89" i="93"/>
  <c r="AN90" i="93"/>
  <c r="AN91" i="93"/>
  <c r="AN92" i="93"/>
  <c r="AN93" i="93"/>
  <c r="AN94" i="93"/>
  <c r="AN95" i="93"/>
  <c r="AN96" i="93"/>
  <c r="AN97" i="93"/>
  <c r="AN98" i="93"/>
  <c r="AN99" i="93"/>
  <c r="AN100" i="93"/>
  <c r="AN101" i="93"/>
  <c r="AN102" i="93"/>
  <c r="AN103" i="93"/>
  <c r="AN104" i="93"/>
  <c r="AN105" i="93"/>
  <c r="AN106" i="93"/>
  <c r="AN107" i="93"/>
  <c r="AN108" i="93"/>
  <c r="AN109" i="93"/>
  <c r="AN110" i="93"/>
  <c r="AN111" i="93"/>
  <c r="AN112" i="93"/>
  <c r="AN113" i="93"/>
  <c r="AN114" i="93"/>
  <c r="AN115" i="93"/>
  <c r="AN116" i="93"/>
  <c r="AN117" i="93"/>
  <c r="AN118" i="93"/>
  <c r="AN119" i="93"/>
  <c r="AN120" i="93"/>
  <c r="AN121" i="93"/>
  <c r="AN122" i="93"/>
  <c r="AN123" i="93"/>
  <c r="AN124" i="93"/>
  <c r="AN125" i="93"/>
  <c r="AN126" i="93"/>
  <c r="AN127" i="93"/>
  <c r="AN128" i="93"/>
  <c r="AN129" i="93"/>
  <c r="AN130" i="93"/>
  <c r="AN131" i="93"/>
  <c r="AN132" i="93"/>
  <c r="AN133" i="93"/>
  <c r="AN134" i="93"/>
  <c r="AN135" i="93"/>
  <c r="AN136" i="93"/>
  <c r="AN137" i="93"/>
  <c r="AN138" i="93"/>
  <c r="AN139" i="93"/>
  <c r="AN140" i="93"/>
  <c r="AN141" i="93"/>
  <c r="AN142" i="93"/>
  <c r="AN143" i="93"/>
  <c r="AN144" i="93"/>
  <c r="AN145" i="93"/>
  <c r="AN146" i="93"/>
  <c r="AN147" i="93"/>
  <c r="AN148" i="93"/>
  <c r="AN149" i="93"/>
  <c r="AN150" i="93"/>
  <c r="AN151" i="93"/>
  <c r="AN152" i="93"/>
  <c r="AN153" i="93"/>
  <c r="AN154" i="93"/>
  <c r="AN155" i="93"/>
  <c r="AN156" i="93"/>
  <c r="AN157" i="93"/>
  <c r="AN158" i="93"/>
  <c r="AN159" i="93"/>
  <c r="AN160" i="93"/>
  <c r="AN161" i="93"/>
  <c r="AN162" i="93"/>
  <c r="AN163" i="93"/>
  <c r="AN164" i="93"/>
  <c r="AN165" i="93"/>
  <c r="AN166" i="93"/>
  <c r="AN167" i="93"/>
  <c r="AN168" i="93"/>
  <c r="AN169" i="93"/>
  <c r="AN170" i="93"/>
  <c r="AN171" i="93"/>
  <c r="AN172" i="93"/>
  <c r="AN173" i="93"/>
  <c r="AN174" i="93"/>
  <c r="AN175" i="93"/>
  <c r="AN176" i="93"/>
  <c r="AN177" i="93"/>
  <c r="AN178" i="93"/>
  <c r="AN179" i="93"/>
  <c r="AN180" i="93"/>
  <c r="AN181" i="93"/>
  <c r="AN182" i="93"/>
  <c r="AN183" i="93"/>
  <c r="AN184" i="93"/>
  <c r="AN185" i="93"/>
  <c r="AN186" i="93"/>
  <c r="AN187" i="93"/>
  <c r="AN188" i="93"/>
  <c r="AN189" i="93"/>
  <c r="AN190" i="93"/>
  <c r="AN191" i="93"/>
  <c r="AN192" i="93"/>
  <c r="AN193" i="93"/>
  <c r="AN194" i="93"/>
  <c r="AN195" i="93"/>
  <c r="AN196" i="93"/>
  <c r="AN197" i="93"/>
  <c r="AN198" i="93"/>
  <c r="AN199" i="93"/>
  <c r="AN200" i="93"/>
  <c r="AN201" i="93"/>
  <c r="AN202" i="93"/>
  <c r="AN203" i="93"/>
  <c r="AN204" i="93"/>
  <c r="AN205" i="93"/>
  <c r="AN206" i="93"/>
  <c r="AN207" i="93"/>
  <c r="AN208" i="93"/>
  <c r="AN209" i="93"/>
  <c r="AN210" i="93"/>
  <c r="AN211" i="93"/>
  <c r="AN212" i="93"/>
  <c r="AN213" i="93"/>
  <c r="AN214" i="93"/>
  <c r="AN215" i="93"/>
  <c r="AN216" i="93"/>
  <c r="AN217" i="93"/>
  <c r="AN218" i="93"/>
  <c r="AN219" i="93"/>
  <c r="AN220" i="93"/>
  <c r="AN221" i="93"/>
  <c r="AN222" i="93"/>
  <c r="AN223" i="93"/>
  <c r="AN224" i="93"/>
  <c r="AN225" i="93"/>
  <c r="AN226" i="93"/>
  <c r="AN227" i="93"/>
  <c r="AN228" i="93"/>
  <c r="AN229" i="93"/>
  <c r="AN230" i="93"/>
  <c r="AN231" i="93"/>
  <c r="AN232" i="93"/>
  <c r="AN233" i="93"/>
  <c r="AN234" i="93"/>
  <c r="AN235" i="93"/>
  <c r="AN236" i="93"/>
  <c r="AN237" i="93"/>
  <c r="AN238" i="93"/>
  <c r="AN239" i="93"/>
  <c r="AN240" i="93"/>
  <c r="AN241" i="93"/>
  <c r="AN242" i="93"/>
  <c r="AN243" i="93"/>
  <c r="AN244" i="93"/>
  <c r="AN245" i="93"/>
  <c r="AN246" i="93"/>
  <c r="AN247" i="93"/>
  <c r="AN248" i="93"/>
  <c r="AN249" i="93"/>
  <c r="AN250" i="93"/>
  <c r="AN251" i="93"/>
  <c r="AN252" i="93"/>
  <c r="AN253" i="93"/>
  <c r="AN254" i="93"/>
  <c r="AN255" i="93"/>
  <c r="AN256" i="93"/>
  <c r="AN257" i="93"/>
  <c r="AN258" i="93"/>
  <c r="AN259" i="93"/>
  <c r="AN260" i="93"/>
  <c r="AN261" i="93"/>
  <c r="AN262" i="93"/>
  <c r="AN263" i="93"/>
  <c r="AN264" i="93"/>
  <c r="AN265" i="93"/>
  <c r="AN266" i="93"/>
  <c r="AN267" i="93"/>
  <c r="AN268" i="93"/>
  <c r="AN269" i="93"/>
  <c r="AN270" i="93"/>
  <c r="AN271" i="93"/>
  <c r="AN272" i="93"/>
  <c r="AN273" i="93"/>
  <c r="AN274" i="93"/>
  <c r="AN275" i="93"/>
  <c r="AN276" i="93"/>
  <c r="AN277" i="93"/>
  <c r="AN278" i="93"/>
  <c r="AN279" i="93"/>
  <c r="AN280" i="93"/>
  <c r="AN281" i="93"/>
  <c r="AN282" i="93"/>
  <c r="AN283" i="93"/>
  <c r="AN284" i="93"/>
  <c r="AN285" i="93"/>
  <c r="AN286" i="93"/>
  <c r="AN287" i="93"/>
  <c r="AN288" i="93"/>
  <c r="AN289" i="93"/>
  <c r="AN290" i="93"/>
  <c r="AN291" i="93"/>
  <c r="AN292" i="93"/>
  <c r="AN293" i="93"/>
  <c r="AN294" i="93"/>
  <c r="AN295" i="93"/>
  <c r="AN296" i="93"/>
  <c r="AN297" i="93"/>
  <c r="AN298" i="93"/>
  <c r="AN299" i="93"/>
  <c r="AN300" i="93"/>
  <c r="AN301" i="93"/>
  <c r="AN302" i="93"/>
  <c r="AN303" i="93"/>
  <c r="AN304" i="93"/>
  <c r="AN305" i="93"/>
  <c r="AN306" i="93"/>
  <c r="AN307" i="93"/>
  <c r="AN308" i="93"/>
  <c r="AN309" i="93"/>
  <c r="AN310" i="93"/>
  <c r="AN311" i="93"/>
  <c r="AN312" i="93"/>
  <c r="AN313" i="93"/>
  <c r="AN314" i="93"/>
  <c r="AN315" i="93"/>
  <c r="AN316" i="93"/>
  <c r="AN317" i="93"/>
  <c r="AN318" i="93"/>
  <c r="AN319" i="93"/>
  <c r="AN320" i="93"/>
  <c r="AN321" i="93"/>
  <c r="AN322" i="93"/>
  <c r="AN323" i="93"/>
  <c r="AN324" i="93"/>
  <c r="AN325" i="93"/>
  <c r="AN326" i="93"/>
  <c r="AN327" i="93"/>
  <c r="AN328" i="93"/>
  <c r="AN329" i="93"/>
  <c r="AN330" i="93"/>
  <c r="AN331" i="93"/>
  <c r="AN332" i="93"/>
  <c r="AN333" i="93"/>
  <c r="AN334" i="93"/>
  <c r="AN335" i="93"/>
  <c r="AN336" i="93"/>
  <c r="AN337" i="93"/>
  <c r="AN338" i="93"/>
  <c r="AN339" i="93"/>
  <c r="AN340" i="93"/>
  <c r="AN341" i="93"/>
  <c r="AN342" i="93"/>
  <c r="AN343" i="93"/>
  <c r="AN344" i="93"/>
  <c r="AN345" i="93"/>
  <c r="AN346" i="93"/>
  <c r="AN347" i="93"/>
  <c r="AN348" i="93"/>
  <c r="AN349" i="93"/>
  <c r="AN350" i="93"/>
  <c r="AN351" i="93"/>
  <c r="AN352" i="93"/>
  <c r="AN353" i="93"/>
  <c r="AN354" i="93"/>
  <c r="AN355" i="93"/>
  <c r="AN356" i="93"/>
  <c r="AN357" i="93"/>
  <c r="AN358" i="93"/>
  <c r="AN359" i="93"/>
  <c r="AN360" i="93"/>
  <c r="AN361" i="93"/>
  <c r="AN362" i="93"/>
  <c r="AN363" i="93"/>
  <c r="AN364" i="93"/>
  <c r="AN365" i="93"/>
  <c r="AN366" i="93"/>
  <c r="AN367" i="93"/>
  <c r="AN368" i="93"/>
  <c r="AN369" i="93"/>
  <c r="AN370" i="93"/>
  <c r="AN371" i="93"/>
  <c r="AN372" i="93"/>
  <c r="AN373" i="93"/>
  <c r="AN374" i="93"/>
  <c r="AN375" i="93"/>
  <c r="AN376" i="93"/>
  <c r="AN377" i="93"/>
  <c r="AN378" i="93"/>
  <c r="AN379" i="93"/>
  <c r="AN380" i="93"/>
  <c r="AN381" i="93"/>
  <c r="AN382" i="93"/>
  <c r="AN383" i="93"/>
  <c r="AN384" i="93"/>
  <c r="AN385" i="93"/>
  <c r="AN386" i="93"/>
  <c r="AN387" i="93"/>
  <c r="AN388" i="93"/>
  <c r="AN389" i="93"/>
  <c r="AN390" i="93"/>
  <c r="AN391" i="93"/>
  <c r="AN392" i="93"/>
  <c r="AN393" i="93"/>
  <c r="AN394" i="93"/>
  <c r="AN395" i="93"/>
  <c r="AN396" i="93"/>
  <c r="AN397" i="93"/>
  <c r="AN398" i="93"/>
  <c r="AN399" i="93"/>
  <c r="AN400" i="93"/>
  <c r="AN401" i="93"/>
  <c r="AN402" i="93"/>
  <c r="AN403" i="93"/>
  <c r="AN404" i="93"/>
  <c r="AN405" i="93"/>
  <c r="AN406" i="93"/>
  <c r="AN407" i="93"/>
  <c r="AN408" i="93"/>
  <c r="AN409" i="93"/>
  <c r="AN410" i="93"/>
  <c r="AN411" i="93"/>
  <c r="AN412" i="93"/>
  <c r="AN413" i="93"/>
  <c r="AN414" i="93"/>
  <c r="AN415" i="93"/>
  <c r="AN416" i="93"/>
  <c r="AN417" i="93"/>
  <c r="AN418" i="93"/>
  <c r="AN419" i="93"/>
  <c r="AN420" i="93"/>
  <c r="AN421" i="93"/>
  <c r="AN422" i="93"/>
  <c r="AN423" i="93"/>
  <c r="AN424" i="93"/>
  <c r="AN425" i="93"/>
  <c r="AN426" i="93"/>
  <c r="AN427" i="93"/>
  <c r="AN428" i="93"/>
  <c r="AN429" i="93"/>
  <c r="AN430" i="93"/>
  <c r="AN431" i="93"/>
  <c r="AN432" i="93"/>
  <c r="AN433" i="93"/>
  <c r="AN434" i="93"/>
  <c r="AN435" i="93"/>
  <c r="AN436" i="93"/>
  <c r="AN437" i="93"/>
  <c r="AN438" i="93"/>
  <c r="AN439" i="93"/>
  <c r="AN440" i="93"/>
  <c r="AN441" i="93"/>
  <c r="AN442" i="93"/>
  <c r="AN443" i="93"/>
  <c r="AN444" i="93"/>
  <c r="AN445" i="93"/>
  <c r="AN446" i="93"/>
  <c r="AN447" i="93"/>
  <c r="AN448" i="93"/>
  <c r="AN449" i="93"/>
  <c r="AN450" i="93"/>
  <c r="AN451" i="93"/>
  <c r="AN452" i="93"/>
  <c r="AN453" i="93"/>
  <c r="AN454" i="93"/>
  <c r="AN455" i="93"/>
  <c r="AN456" i="93"/>
  <c r="AN457" i="93"/>
  <c r="AN458" i="93"/>
  <c r="AN459" i="93"/>
  <c r="AN460" i="93"/>
  <c r="AN461" i="93"/>
  <c r="AN462" i="93"/>
  <c r="AN463" i="93"/>
  <c r="AN464" i="93"/>
  <c r="AN465" i="93"/>
  <c r="AN466" i="93"/>
  <c r="AN467" i="93"/>
  <c r="AN468" i="93"/>
  <c r="AN469" i="93"/>
  <c r="AN470" i="93"/>
  <c r="AN471" i="93"/>
  <c r="AN472" i="93"/>
  <c r="AN473" i="93"/>
  <c r="AN474" i="93"/>
  <c r="AN475" i="93"/>
  <c r="AN476" i="93"/>
  <c r="AN477" i="93"/>
  <c r="AN478" i="93"/>
  <c r="AN479" i="93"/>
  <c r="AN480" i="93"/>
  <c r="AN481" i="93"/>
  <c r="AN482" i="93"/>
  <c r="AN483" i="93"/>
  <c r="AN484" i="93"/>
  <c r="AN485" i="93"/>
  <c r="AN486" i="93"/>
  <c r="AN487" i="93"/>
  <c r="AN488" i="93"/>
  <c r="AN489" i="93"/>
  <c r="AN490" i="93"/>
  <c r="AN491" i="93"/>
  <c r="AN492" i="93"/>
  <c r="AN493" i="93"/>
  <c r="AN494" i="93"/>
  <c r="AN495" i="93"/>
  <c r="AN496" i="93"/>
  <c r="AN497" i="93"/>
  <c r="AN498" i="93"/>
  <c r="AN499" i="93"/>
  <c r="AN500" i="93"/>
  <c r="AN501" i="93"/>
  <c r="AN502" i="93"/>
  <c r="AN503" i="93"/>
  <c r="AN504" i="93"/>
  <c r="AN505" i="93"/>
  <c r="AN506" i="93"/>
  <c r="AN507" i="93"/>
  <c r="AN508" i="93"/>
  <c r="AN509" i="93"/>
  <c r="AN510" i="93"/>
  <c r="AN511" i="93"/>
  <c r="AN512" i="93"/>
  <c r="AN513" i="93"/>
  <c r="AN514" i="93"/>
  <c r="AN515" i="93"/>
  <c r="AN516" i="93"/>
  <c r="AN517" i="93"/>
  <c r="AN518" i="93"/>
  <c r="AN519" i="93"/>
  <c r="AN520" i="93"/>
  <c r="AN521" i="93"/>
  <c r="AN522" i="93"/>
  <c r="AN523" i="93"/>
  <c r="AN524" i="93"/>
  <c r="AN525" i="93"/>
  <c r="AN526" i="93"/>
  <c r="AN527" i="93"/>
  <c r="AN528" i="93"/>
  <c r="AN529" i="93"/>
  <c r="AN530" i="93"/>
  <c r="AN531" i="93"/>
  <c r="AN532" i="93"/>
  <c r="AN533" i="93"/>
  <c r="AN534" i="93"/>
  <c r="AN535" i="93"/>
  <c r="AN536" i="93"/>
  <c r="AN537" i="93"/>
  <c r="AN538" i="93"/>
  <c r="AN539" i="93"/>
  <c r="AN540" i="93"/>
  <c r="AN541" i="93"/>
  <c r="AN542" i="93"/>
  <c r="AN543" i="93"/>
  <c r="AN544" i="93"/>
  <c r="AN545" i="93"/>
  <c r="AN546" i="93"/>
  <c r="AN547" i="93"/>
  <c r="AN548" i="93"/>
  <c r="AN549" i="93"/>
  <c r="AN550" i="93"/>
  <c r="AN551" i="93"/>
  <c r="AN552" i="93"/>
  <c r="AN553" i="93"/>
  <c r="AN554" i="93"/>
  <c r="AN555" i="93"/>
  <c r="AN556" i="93"/>
  <c r="AN557" i="93"/>
  <c r="AN558" i="93"/>
  <c r="AN559" i="93"/>
  <c r="AN560" i="93"/>
  <c r="AN561" i="93"/>
  <c r="AN562" i="93"/>
  <c r="AN563" i="93"/>
  <c r="AN564" i="93"/>
  <c r="AN565" i="93"/>
  <c r="AN566" i="93"/>
  <c r="AN567" i="93"/>
  <c r="AN568" i="93"/>
  <c r="AN569" i="93"/>
  <c r="AN570" i="93"/>
  <c r="AN571" i="93"/>
  <c r="AN572" i="93"/>
  <c r="AN573" i="93"/>
  <c r="AN574" i="93"/>
  <c r="AN575" i="93"/>
  <c r="AN576" i="93"/>
  <c r="AN577" i="93"/>
  <c r="AN578" i="93"/>
  <c r="AN579" i="93"/>
  <c r="AN580" i="93"/>
  <c r="AN581" i="93"/>
  <c r="AN582" i="93"/>
  <c r="AN583" i="93"/>
  <c r="AN584" i="93"/>
  <c r="AN585" i="93"/>
  <c r="AN586" i="93"/>
  <c r="AN587" i="93"/>
  <c r="AN588" i="93"/>
  <c r="AN589" i="93"/>
  <c r="AN590" i="93"/>
  <c r="AN591" i="93"/>
  <c r="AN592" i="93"/>
  <c r="AN593" i="93"/>
  <c r="AN594" i="93"/>
  <c r="AN595" i="93"/>
  <c r="AN596" i="93"/>
  <c r="AN597" i="93"/>
  <c r="AN598" i="93"/>
  <c r="AN599" i="93"/>
  <c r="AN600" i="93"/>
  <c r="AN601" i="93"/>
  <c r="AN602" i="93"/>
  <c r="AN603" i="93"/>
  <c r="AN604" i="93"/>
  <c r="AN605" i="93"/>
  <c r="AN606" i="93"/>
  <c r="AN607" i="93"/>
  <c r="AN608" i="93"/>
  <c r="AN609" i="93"/>
  <c r="AN610" i="93"/>
  <c r="AN611" i="93"/>
  <c r="AN612" i="93"/>
  <c r="AN613" i="93"/>
  <c r="AN614" i="93"/>
  <c r="AN615" i="93"/>
  <c r="AN616" i="93"/>
  <c r="AN617" i="93"/>
  <c r="AN618" i="93"/>
  <c r="AN619" i="93"/>
  <c r="AN620" i="93"/>
  <c r="AN621" i="93"/>
  <c r="AN622" i="93"/>
  <c r="AN623" i="93"/>
  <c r="AN624" i="93"/>
  <c r="AN625" i="93"/>
  <c r="AN626" i="93"/>
  <c r="AN627" i="93"/>
  <c r="AN628" i="93"/>
  <c r="AN629" i="93"/>
  <c r="AN630" i="93"/>
  <c r="AN631" i="93"/>
  <c r="AN632" i="93"/>
  <c r="AN633" i="93"/>
  <c r="AN634" i="93"/>
  <c r="AN635" i="93"/>
  <c r="AN636" i="93"/>
  <c r="AN637" i="93"/>
  <c r="AN638" i="93"/>
  <c r="AN639" i="93"/>
  <c r="AN640" i="93"/>
  <c r="AN641" i="93"/>
  <c r="AN642" i="93"/>
  <c r="AN643" i="93"/>
  <c r="AN644" i="93"/>
  <c r="AN645" i="93"/>
  <c r="AN646" i="93"/>
  <c r="AN647" i="93"/>
  <c r="AN648" i="93"/>
  <c r="AN649" i="93"/>
  <c r="AN650" i="93"/>
  <c r="AN651" i="93"/>
  <c r="AN652" i="93"/>
  <c r="AN653" i="93"/>
  <c r="AN654" i="93"/>
  <c r="AN655" i="93"/>
  <c r="AN656" i="93"/>
  <c r="AN657" i="93"/>
  <c r="AN658" i="93"/>
  <c r="AN659" i="93"/>
  <c r="AN660" i="93"/>
  <c r="AN661" i="93"/>
  <c r="AN662" i="93"/>
  <c r="AN663" i="93"/>
  <c r="AN664" i="93"/>
  <c r="AN665" i="93"/>
  <c r="AN666" i="93"/>
  <c r="AN667" i="93"/>
  <c r="AN668" i="93"/>
  <c r="AN669" i="93"/>
  <c r="AN670" i="93"/>
  <c r="AN671" i="93"/>
  <c r="AN672" i="93"/>
  <c r="AN673" i="93"/>
  <c r="AN674" i="93"/>
  <c r="AN675" i="93"/>
  <c r="AN676" i="93"/>
  <c r="AN677" i="93"/>
  <c r="AN678" i="93"/>
  <c r="AN679" i="93"/>
  <c r="AN680" i="93"/>
  <c r="AN681" i="93"/>
  <c r="AN682" i="93"/>
  <c r="AN683" i="93"/>
  <c r="AN684" i="93"/>
  <c r="AN685" i="93"/>
  <c r="AN686" i="93"/>
  <c r="AN687" i="93"/>
  <c r="AN688" i="93"/>
  <c r="AN689" i="93"/>
  <c r="AN690" i="93"/>
  <c r="AN691" i="93"/>
  <c r="AN692" i="93"/>
  <c r="AN693" i="93"/>
  <c r="AN694" i="93"/>
  <c r="AN695" i="93"/>
  <c r="AN696" i="93"/>
  <c r="AN697" i="93"/>
  <c r="AN698" i="93"/>
  <c r="AN699" i="93"/>
  <c r="AN700" i="93"/>
  <c r="AN701" i="93"/>
  <c r="AN702" i="93"/>
  <c r="AN703" i="93"/>
  <c r="AN704" i="93"/>
  <c r="AN705" i="93"/>
  <c r="AN706" i="93"/>
  <c r="AN707" i="93"/>
  <c r="AN708" i="93"/>
  <c r="AN709" i="93"/>
  <c r="AN710" i="93"/>
  <c r="AN711" i="93"/>
  <c r="AN712" i="93"/>
  <c r="AN713" i="93"/>
  <c r="AN714" i="93"/>
  <c r="AN715" i="93"/>
  <c r="AN716" i="93"/>
  <c r="AN717" i="93"/>
  <c r="AN718" i="93"/>
  <c r="AN719" i="93"/>
  <c r="AN720" i="93"/>
  <c r="AN721" i="93"/>
  <c r="AN722" i="93"/>
  <c r="AN723" i="93"/>
  <c r="AN724" i="93"/>
  <c r="AN725" i="93"/>
  <c r="AN726" i="93"/>
  <c r="AN727" i="93"/>
  <c r="AN728" i="93"/>
  <c r="AN729" i="93"/>
  <c r="AN730" i="93"/>
  <c r="AN731" i="93"/>
  <c r="AN732" i="93"/>
  <c r="AN733" i="93"/>
  <c r="AN734" i="93"/>
  <c r="AN735" i="93"/>
  <c r="AN736" i="93"/>
  <c r="AN737" i="93"/>
  <c r="AN738" i="93"/>
  <c r="AN739" i="93"/>
  <c r="AN740" i="93"/>
  <c r="AN741" i="93"/>
  <c r="AN742" i="93"/>
  <c r="AN743" i="93"/>
  <c r="AN744" i="93"/>
  <c r="AN745" i="93"/>
  <c r="AN746" i="93"/>
  <c r="AN747" i="93"/>
  <c r="AN748" i="93"/>
  <c r="AN749" i="93"/>
  <c r="AN750" i="93"/>
  <c r="AN751" i="93"/>
  <c r="AN752" i="93"/>
  <c r="AN753" i="93"/>
  <c r="AN754" i="93"/>
  <c r="AN755" i="93"/>
  <c r="AN756" i="93"/>
  <c r="AN757" i="93"/>
  <c r="AN758" i="93"/>
  <c r="AN759" i="93"/>
  <c r="AN760" i="93"/>
  <c r="AN761" i="93"/>
  <c r="AN762" i="93"/>
  <c r="AN763" i="93"/>
  <c r="AN764" i="93"/>
  <c r="AN765" i="93"/>
  <c r="AN766" i="93"/>
  <c r="AN767" i="93"/>
  <c r="AN768" i="93"/>
  <c r="AN769" i="93"/>
  <c r="AN770" i="93"/>
  <c r="AN771" i="93"/>
  <c r="AN772" i="93"/>
  <c r="AN773" i="93"/>
  <c r="AN774" i="93"/>
  <c r="AN775" i="93"/>
  <c r="AN776" i="93"/>
  <c r="AN777" i="93"/>
  <c r="AN778" i="93"/>
  <c r="AN779" i="93"/>
  <c r="AN780" i="93"/>
  <c r="AN781" i="93"/>
  <c r="AN782" i="93"/>
  <c r="AN783" i="93"/>
  <c r="AN784" i="93"/>
  <c r="AN785" i="93"/>
  <c r="AN786" i="93"/>
  <c r="AN787" i="93"/>
  <c r="AN788" i="93"/>
  <c r="AN789" i="93"/>
  <c r="AN790" i="93"/>
  <c r="AN791" i="93"/>
  <c r="AN792" i="93"/>
  <c r="AN793" i="93"/>
  <c r="AN794" i="93"/>
  <c r="AN795" i="93"/>
  <c r="AN796" i="93"/>
  <c r="AN797" i="93"/>
  <c r="AN798" i="93"/>
  <c r="AN799" i="93"/>
  <c r="AN800" i="93"/>
  <c r="AN801" i="93"/>
  <c r="AN802" i="93"/>
  <c r="AN803" i="93"/>
  <c r="AN804" i="93"/>
  <c r="AN805" i="93"/>
  <c r="AN806" i="93"/>
  <c r="AN807" i="93"/>
  <c r="AN808" i="93"/>
  <c r="AN809" i="93"/>
  <c r="AN810" i="93"/>
  <c r="AN811" i="93"/>
  <c r="AN812" i="93"/>
  <c r="AN813" i="93"/>
  <c r="AN814" i="93"/>
  <c r="AN815" i="93"/>
  <c r="AN816" i="93"/>
  <c r="AN817" i="93"/>
  <c r="AN818" i="93"/>
  <c r="AN819" i="93"/>
  <c r="AN820" i="93"/>
  <c r="AN821" i="93"/>
  <c r="AN822" i="93"/>
  <c r="AN823" i="93"/>
  <c r="AN824" i="93"/>
  <c r="AN825" i="93"/>
  <c r="AN826" i="93"/>
  <c r="AN827" i="93"/>
  <c r="AN828" i="93"/>
  <c r="AN829" i="93"/>
  <c r="AN830" i="93"/>
  <c r="AN831" i="93"/>
  <c r="AN832" i="93"/>
  <c r="AN833" i="93"/>
  <c r="AN834" i="93"/>
  <c r="AN835" i="93"/>
  <c r="AN836" i="93"/>
  <c r="AN837" i="93"/>
  <c r="AN838" i="93"/>
  <c r="AN839" i="93"/>
  <c r="AN840" i="93"/>
  <c r="AN841" i="93"/>
  <c r="AN842" i="93"/>
  <c r="AN843" i="93"/>
  <c r="AN844" i="93"/>
  <c r="AN845" i="93"/>
  <c r="AN846" i="93"/>
  <c r="AN847" i="93"/>
  <c r="AN848" i="93"/>
  <c r="AN849" i="93"/>
  <c r="AN850" i="93"/>
  <c r="AN851" i="93"/>
  <c r="AN852" i="93"/>
  <c r="AN853" i="93"/>
  <c r="AN854" i="93"/>
  <c r="AN855" i="93"/>
  <c r="AN856" i="93"/>
  <c r="AN857" i="93"/>
  <c r="AN858" i="93"/>
  <c r="AN859" i="93"/>
  <c r="AN860" i="93"/>
  <c r="AN861" i="93"/>
  <c r="AN862" i="93"/>
  <c r="AN863" i="93"/>
  <c r="AN864" i="93"/>
  <c r="AN865" i="93"/>
  <c r="AN866" i="93"/>
  <c r="AN867" i="93"/>
  <c r="AN868" i="93"/>
  <c r="AN869" i="93"/>
  <c r="AN870" i="93"/>
  <c r="AN871" i="93"/>
  <c r="AN872" i="93"/>
  <c r="AN873" i="93"/>
  <c r="AN874" i="93"/>
  <c r="AN875" i="93"/>
  <c r="AN876" i="93"/>
  <c r="AN877" i="93"/>
  <c r="AN878" i="93"/>
  <c r="AN879" i="93"/>
  <c r="AN880" i="93"/>
  <c r="AN881" i="93"/>
  <c r="AN882" i="93"/>
  <c r="AN883" i="93"/>
  <c r="AN884" i="93"/>
  <c r="AN885" i="93"/>
  <c r="AN886" i="93"/>
  <c r="AN887" i="93"/>
  <c r="AN888" i="93"/>
  <c r="AN889" i="93"/>
  <c r="AN890" i="93"/>
  <c r="AN891" i="93"/>
  <c r="AN892" i="93"/>
  <c r="AN893" i="93"/>
  <c r="AN894" i="93"/>
  <c r="AN895" i="93"/>
  <c r="AN896" i="93"/>
  <c r="AN897" i="93"/>
  <c r="AN898" i="93"/>
  <c r="AN899" i="93"/>
  <c r="AN900" i="93"/>
  <c r="AN901" i="93"/>
  <c r="AN902" i="93"/>
  <c r="AN903" i="93"/>
  <c r="AN904" i="93"/>
  <c r="AN905" i="93"/>
  <c r="AN906" i="93"/>
  <c r="AN907" i="93"/>
  <c r="AN908" i="93"/>
  <c r="AN909" i="93"/>
  <c r="AN910" i="93"/>
  <c r="AN911" i="93"/>
  <c r="AN912" i="93"/>
  <c r="AN913" i="93"/>
  <c r="AN914" i="93"/>
  <c r="AN915" i="93"/>
  <c r="AN916" i="93"/>
  <c r="AN917" i="93"/>
  <c r="AN918" i="93"/>
  <c r="AN919" i="93"/>
  <c r="AN920" i="93"/>
  <c r="AN921" i="93"/>
  <c r="AN922" i="93"/>
  <c r="AN923" i="93"/>
  <c r="AN924" i="93"/>
  <c r="AN925" i="93"/>
  <c r="AN926" i="93"/>
  <c r="AN927" i="93"/>
  <c r="AN928" i="93"/>
  <c r="AN929" i="93"/>
  <c r="AN930" i="93"/>
  <c r="AN931" i="93"/>
  <c r="AN932" i="93"/>
  <c r="AN933" i="93"/>
  <c r="AN934" i="93"/>
  <c r="AN935" i="93"/>
  <c r="AN936" i="93"/>
  <c r="AN937" i="93"/>
  <c r="AN938" i="93"/>
  <c r="AN939" i="93"/>
  <c r="AN940" i="93"/>
  <c r="AN941" i="93"/>
  <c r="AN942" i="93"/>
  <c r="AN943" i="93"/>
  <c r="AN944" i="93"/>
  <c r="AN945" i="93"/>
  <c r="AN946" i="93"/>
  <c r="AN947" i="93"/>
  <c r="AN948" i="93"/>
  <c r="AN949" i="93"/>
  <c r="AN950" i="93"/>
  <c r="AN951" i="93"/>
  <c r="AN952" i="93"/>
  <c r="AN953" i="93"/>
  <c r="AN954" i="93"/>
  <c r="AN955" i="93"/>
  <c r="AN956" i="93"/>
  <c r="AN957" i="93"/>
  <c r="AN958" i="93"/>
  <c r="AN959" i="93"/>
  <c r="AN960" i="93"/>
  <c r="AN961" i="93"/>
  <c r="AN962" i="93"/>
  <c r="AN963" i="93"/>
  <c r="AN964" i="93"/>
  <c r="AN965" i="93"/>
  <c r="AN966" i="93"/>
  <c r="AN967" i="93"/>
  <c r="AN968" i="93"/>
  <c r="AN969" i="93"/>
  <c r="AN970" i="93"/>
  <c r="AN971" i="93"/>
  <c r="AN972" i="93"/>
  <c r="AN973" i="93"/>
  <c r="AN974" i="93"/>
  <c r="AN975" i="93"/>
  <c r="AN976" i="93"/>
  <c r="AN977" i="93"/>
  <c r="AN978" i="93"/>
  <c r="AN979" i="93"/>
  <c r="AN980" i="93"/>
  <c r="AN981" i="93"/>
  <c r="AN982" i="93"/>
  <c r="AN983" i="93"/>
  <c r="AN984" i="93"/>
  <c r="AN985" i="93"/>
  <c r="AN986" i="93"/>
  <c r="AN987" i="93"/>
  <c r="AN988" i="93"/>
  <c r="AN989" i="93"/>
  <c r="AN990" i="93"/>
  <c r="AN991" i="93"/>
  <c r="AN992" i="93"/>
  <c r="AN993" i="93"/>
  <c r="AN994" i="93"/>
  <c r="AN995" i="93"/>
  <c r="AN996" i="93"/>
  <c r="AN997" i="93"/>
  <c r="AN998" i="93"/>
  <c r="AN999" i="93"/>
  <c r="AN1000" i="93"/>
  <c r="AN1001" i="93"/>
  <c r="AN1002" i="93"/>
  <c r="AN1003" i="93"/>
  <c r="AN1004" i="93"/>
  <c r="AN1005" i="93"/>
  <c r="AN1006" i="93"/>
  <c r="AN1007" i="93"/>
  <c r="AN1008" i="93"/>
  <c r="AN1009" i="93"/>
  <c r="AN1010" i="93"/>
  <c r="AN1011" i="93"/>
  <c r="AN1012" i="93"/>
  <c r="AN1013" i="93"/>
  <c r="AN1014" i="93"/>
  <c r="AN1015" i="93"/>
  <c r="AN1016" i="93"/>
  <c r="AN1017" i="93"/>
  <c r="AN1018" i="93"/>
  <c r="AN1019" i="93"/>
  <c r="AN1020" i="93"/>
  <c r="AN1021" i="93"/>
  <c r="AN1022" i="93"/>
  <c r="AN1023" i="93"/>
  <c r="AN1024" i="93"/>
  <c r="AN1025" i="93"/>
  <c r="AN1026" i="93"/>
  <c r="AN1027" i="93"/>
  <c r="AN1028" i="93"/>
  <c r="AN1029" i="93"/>
  <c r="AN1030" i="93"/>
  <c r="AN1031" i="93"/>
  <c r="AN1032" i="93"/>
  <c r="AN1033" i="93"/>
  <c r="AN1034" i="93"/>
  <c r="AN1035" i="93"/>
  <c r="AN1036" i="93"/>
  <c r="AN1037" i="93"/>
  <c r="AN1038" i="93"/>
  <c r="AN1039" i="93"/>
  <c r="AN1040" i="93"/>
  <c r="AN1041" i="93"/>
  <c r="AN1042" i="93"/>
  <c r="AN1043" i="93"/>
  <c r="AN1044" i="93"/>
  <c r="AN1045" i="93"/>
  <c r="AN1046" i="93"/>
  <c r="AN1047" i="93"/>
  <c r="AN1048" i="93"/>
  <c r="AN1049" i="93"/>
  <c r="AN1050" i="93"/>
  <c r="AN1051" i="93"/>
  <c r="AN1052" i="93"/>
  <c r="AN1053" i="93"/>
  <c r="AN1054" i="93"/>
  <c r="AN1055" i="93"/>
  <c r="AN1056" i="93"/>
  <c r="AN1057" i="93"/>
  <c r="AN1058" i="93"/>
  <c r="AN1059" i="93"/>
  <c r="AN1060" i="93"/>
  <c r="AN1061" i="93"/>
  <c r="AN1062" i="93"/>
  <c r="AN1063" i="93"/>
  <c r="AN1064" i="93"/>
  <c r="AN1065" i="93"/>
  <c r="AN1066" i="93"/>
  <c r="AN1067" i="93"/>
  <c r="AN1068" i="93"/>
  <c r="AN1069" i="93"/>
  <c r="AN1070" i="93"/>
  <c r="AN1071" i="93"/>
  <c r="AN1072" i="93"/>
  <c r="AN1073" i="93"/>
  <c r="AN1074" i="93"/>
  <c r="AN1075" i="93"/>
  <c r="AN1076" i="93"/>
  <c r="AN1077" i="93"/>
  <c r="AN1078" i="93"/>
  <c r="AN1079" i="93"/>
  <c r="AN1080" i="93"/>
  <c r="AN1081" i="93"/>
  <c r="AN1082" i="93"/>
  <c r="AN1083" i="93"/>
  <c r="AN1084" i="93"/>
  <c r="AN1085" i="93"/>
  <c r="AN1086" i="93"/>
  <c r="AN1087" i="93"/>
  <c r="AN1088" i="93"/>
  <c r="AN1089" i="93"/>
  <c r="AN1090" i="93"/>
  <c r="AN1091" i="93"/>
  <c r="AN1092" i="93"/>
  <c r="AN1093" i="93"/>
  <c r="AN1094" i="93"/>
  <c r="AN1095" i="93"/>
  <c r="AN1096" i="93"/>
  <c r="AN1097" i="93"/>
  <c r="AN1098" i="93"/>
  <c r="AN1099" i="93"/>
  <c r="AN1100" i="93"/>
  <c r="AN1101" i="93"/>
  <c r="AN1102" i="93"/>
  <c r="AN1103" i="93"/>
  <c r="AN1104" i="93"/>
  <c r="AN1105" i="93"/>
  <c r="AN1106" i="93"/>
  <c r="AN1107" i="93"/>
  <c r="AN1108" i="93"/>
  <c r="AN1109" i="93"/>
  <c r="AN1110" i="93"/>
  <c r="AN1111" i="93"/>
  <c r="AN1112" i="93"/>
  <c r="AN1113" i="93"/>
  <c r="AN1114" i="93"/>
  <c r="AN1115" i="93"/>
  <c r="AN1116" i="93"/>
  <c r="AN1117" i="93"/>
  <c r="AN1118" i="93"/>
  <c r="AN1119" i="93"/>
  <c r="AN1120" i="93"/>
  <c r="AN1121" i="93"/>
  <c r="AN1122" i="93"/>
  <c r="AN1123" i="93"/>
  <c r="AN1124" i="93"/>
  <c r="AN1125" i="93"/>
  <c r="AN1126" i="93"/>
  <c r="AN1127" i="93"/>
  <c r="AN1128" i="93"/>
  <c r="AN1129" i="93"/>
  <c r="AN1130" i="93"/>
  <c r="AN1131" i="93"/>
  <c r="AN1132" i="93"/>
  <c r="AN1133" i="93"/>
  <c r="AN1134" i="93"/>
  <c r="AN1135" i="93"/>
  <c r="AN1136" i="93"/>
  <c r="AN1137" i="93"/>
  <c r="AN1138" i="93"/>
  <c r="AN1139" i="93"/>
  <c r="AN1140" i="93"/>
  <c r="AN1141" i="93"/>
  <c r="AN1142" i="93"/>
  <c r="AN1143" i="93"/>
  <c r="AN1144" i="93"/>
  <c r="AN1145" i="93"/>
  <c r="AN1146" i="93"/>
  <c r="AN1147" i="93"/>
  <c r="AN1148" i="93"/>
  <c r="AN1149" i="93"/>
  <c r="AN1150" i="93"/>
  <c r="AN1151" i="93"/>
  <c r="AN1152" i="93"/>
  <c r="AN1153" i="93"/>
  <c r="AN1154" i="93"/>
  <c r="AN1155" i="93"/>
  <c r="AN1156" i="93"/>
  <c r="AN1157" i="93"/>
  <c r="AN1158" i="93"/>
  <c r="AN1159" i="93"/>
  <c r="AN1160" i="93"/>
  <c r="AN1161" i="93"/>
  <c r="AN1162" i="93"/>
  <c r="AN1163" i="93"/>
  <c r="AN1164" i="93"/>
  <c r="AN1165" i="93"/>
  <c r="AN1166" i="93"/>
  <c r="AN1167" i="93"/>
  <c r="AN1168" i="93"/>
  <c r="AN1169" i="93"/>
  <c r="AN1170" i="93"/>
  <c r="AN1171" i="93"/>
  <c r="AN1172" i="93"/>
  <c r="AN1173" i="93"/>
  <c r="AN1174" i="93"/>
  <c r="AN1175" i="93"/>
  <c r="AN1176" i="93"/>
  <c r="AN1177" i="93"/>
  <c r="AN1178" i="93"/>
  <c r="AN1179" i="93"/>
  <c r="AN1180" i="93"/>
  <c r="AN1181" i="93"/>
  <c r="AN1182" i="93"/>
  <c r="AN1183" i="93"/>
  <c r="AN1184" i="93"/>
  <c r="AN1185" i="93"/>
  <c r="AN1186" i="93"/>
  <c r="AN1187" i="93"/>
  <c r="AN1188" i="93"/>
  <c r="AN1189" i="93"/>
  <c r="AN1190" i="93"/>
  <c r="AN1191" i="93"/>
  <c r="AN1192" i="93"/>
  <c r="AN1193" i="93"/>
  <c r="AN1194" i="93"/>
  <c r="AN1195" i="93"/>
  <c r="AN1196" i="93"/>
  <c r="AN1197" i="93"/>
  <c r="AN1198" i="93"/>
  <c r="AN1199" i="93"/>
  <c r="AN1200" i="93"/>
  <c r="AN1201" i="93"/>
  <c r="AN1202" i="93"/>
  <c r="AN1203" i="93"/>
  <c r="AN1204" i="93"/>
  <c r="AN1205" i="93"/>
  <c r="AN1206" i="93"/>
  <c r="AN1207" i="93"/>
  <c r="AN1208" i="93"/>
  <c r="AN1209" i="93"/>
  <c r="AN1210" i="93"/>
  <c r="AN1211" i="93"/>
  <c r="AN1212" i="93"/>
  <c r="AN1213" i="93"/>
  <c r="AN14" i="93"/>
  <c r="AK16" i="93"/>
  <c r="AK17" i="93"/>
  <c r="AK32" i="93"/>
  <c r="AK33" i="93"/>
  <c r="AK48" i="93"/>
  <c r="AK49" i="93"/>
  <c r="AK64" i="93"/>
  <c r="AK65" i="93"/>
  <c r="AK80" i="93"/>
  <c r="AK81" i="93"/>
  <c r="AK96" i="93"/>
  <c r="AK97" i="93"/>
  <c r="AK112" i="93"/>
  <c r="AK113" i="93"/>
  <c r="AK128" i="93"/>
  <c r="AK129" i="93"/>
  <c r="AK145" i="93"/>
  <c r="AK161" i="93"/>
  <c r="AK220" i="93"/>
  <c r="AK221" i="93"/>
  <c r="AK232" i="93"/>
  <c r="AK241" i="93"/>
  <c r="AK243" i="93"/>
  <c r="AK252" i="93"/>
  <c r="AK253" i="93"/>
  <c r="AK264" i="93"/>
  <c r="AK273" i="93"/>
  <c r="AK275" i="93"/>
  <c r="AK284" i="93"/>
  <c r="AK285" i="93"/>
  <c r="AK296" i="93"/>
  <c r="AK307" i="93"/>
  <c r="AK317" i="93"/>
  <c r="AK327" i="93"/>
  <c r="AK374" i="93"/>
  <c r="AK375" i="93"/>
  <c r="AK382" i="93"/>
  <c r="AK383" i="93"/>
  <c r="AK390" i="93"/>
  <c r="AK391" i="93"/>
  <c r="AK398" i="93"/>
  <c r="AK399" i="93"/>
  <c r="AK406" i="93"/>
  <c r="AK407" i="93"/>
  <c r="AK414" i="93"/>
  <c r="AK415" i="93"/>
  <c r="AK422" i="93"/>
  <c r="AK423" i="93"/>
  <c r="AK430" i="93"/>
  <c r="AK431" i="93"/>
  <c r="AK438" i="93"/>
  <c r="AK439" i="93"/>
  <c r="AK446" i="93"/>
  <c r="AK447" i="93"/>
  <c r="AK455" i="93"/>
  <c r="AK463" i="93"/>
  <c r="AK471" i="93"/>
  <c r="AK479" i="93"/>
  <c r="AK487" i="93"/>
  <c r="AK534" i="93"/>
  <c r="AK535" i="93"/>
  <c r="AK542" i="93"/>
  <c r="AK543" i="93"/>
  <c r="AK550" i="93"/>
  <c r="AK551" i="93"/>
  <c r="AK558" i="93"/>
  <c r="AK559" i="93"/>
  <c r="AK566" i="93"/>
  <c r="AK567" i="93"/>
  <c r="AK574" i="93"/>
  <c r="AK575" i="93"/>
  <c r="AK582" i="93"/>
  <c r="AK583" i="93"/>
  <c r="AK590" i="93"/>
  <c r="AK591" i="93"/>
  <c r="AK598" i="93"/>
  <c r="AK599" i="93"/>
  <c r="AK606" i="93"/>
  <c r="AK607" i="93"/>
  <c r="AK615" i="93"/>
  <c r="AK623" i="93"/>
  <c r="AK631" i="93"/>
  <c r="AK639" i="93"/>
  <c r="AK647" i="93"/>
  <c r="AK694" i="93"/>
  <c r="AK695" i="93"/>
  <c r="AK702" i="93"/>
  <c r="AK703" i="93"/>
  <c r="AK710" i="93"/>
  <c r="AK711" i="93"/>
  <c r="AK718" i="93"/>
  <c r="AK719" i="93"/>
  <c r="AK726" i="93"/>
  <c r="AK727" i="93"/>
  <c r="AK734" i="93"/>
  <c r="AK735" i="93"/>
  <c r="AK742" i="93"/>
  <c r="AK743" i="93"/>
  <c r="AK750" i="93"/>
  <c r="AK751" i="93"/>
  <c r="AK758" i="93"/>
  <c r="AK759" i="93"/>
  <c r="AK766" i="93"/>
  <c r="AK767" i="93"/>
  <c r="AK775" i="93"/>
  <c r="AK783" i="93"/>
  <c r="AK791" i="93"/>
  <c r="AK799" i="93"/>
  <c r="AK804" i="93"/>
  <c r="AK810" i="93"/>
  <c r="AK856" i="93"/>
  <c r="AK858" i="93"/>
  <c r="AK862" i="93"/>
  <c r="AK863" i="93"/>
  <c r="AK868" i="93"/>
  <c r="AK872" i="93"/>
  <c r="AK874" i="93"/>
  <c r="AK878" i="93"/>
  <c r="AK879" i="93"/>
  <c r="AK884" i="93"/>
  <c r="AK888" i="93"/>
  <c r="AK890" i="93"/>
  <c r="AK894" i="93"/>
  <c r="AK895" i="93"/>
  <c r="AK900" i="93"/>
  <c r="AK904" i="93"/>
  <c r="AK906" i="93"/>
  <c r="AK910" i="93"/>
  <c r="AK911" i="93"/>
  <c r="AK916" i="93"/>
  <c r="AK920" i="93"/>
  <c r="AK922" i="93"/>
  <c r="AK926" i="93"/>
  <c r="AK927" i="93"/>
  <c r="AK932" i="93"/>
  <c r="AK938" i="93"/>
  <c r="AK943" i="93"/>
  <c r="AK948" i="93"/>
  <c r="AK954" i="93"/>
  <c r="AK959" i="93"/>
  <c r="AK964" i="93"/>
  <c r="AK970" i="93"/>
  <c r="AK1016" i="93"/>
  <c r="AK1018" i="93"/>
  <c r="AK1022" i="93"/>
  <c r="AK1023" i="93"/>
  <c r="AK1028" i="93"/>
  <c r="AK1032" i="93"/>
  <c r="AK1034" i="93"/>
  <c r="AK1038" i="93"/>
  <c r="AK1039" i="93"/>
  <c r="AK1044" i="93"/>
  <c r="AK1048" i="93"/>
  <c r="AK1050" i="93"/>
  <c r="AK1054" i="93"/>
  <c r="AK1055" i="93"/>
  <c r="AK1060" i="93"/>
  <c r="AK1064" i="93"/>
  <c r="AK1066" i="93"/>
  <c r="AK1070" i="93"/>
  <c r="AK1071" i="93"/>
  <c r="AK1076" i="93"/>
  <c r="AK1080" i="93"/>
  <c r="AK1082" i="93"/>
  <c r="AK1086" i="93"/>
  <c r="AK1087" i="93"/>
  <c r="AK1092" i="93"/>
  <c r="AK1098" i="93"/>
  <c r="AK1103" i="93"/>
  <c r="AK1107" i="93"/>
  <c r="AK1111" i="93"/>
  <c r="AK1115" i="93"/>
  <c r="AK1119" i="93"/>
  <c r="AK1123" i="93"/>
  <c r="AK1127" i="93"/>
  <c r="AK1131" i="93"/>
  <c r="AK1174" i="93"/>
  <c r="AK1175" i="93"/>
  <c r="AK1178" i="93"/>
  <c r="AK1179" i="93"/>
  <c r="AK1182" i="93"/>
  <c r="AK1183" i="93"/>
  <c r="AK1186" i="93"/>
  <c r="AK1187" i="93"/>
  <c r="AK1190" i="93"/>
  <c r="AK1191" i="93"/>
  <c r="AK1194" i="93"/>
  <c r="AK1195" i="93"/>
  <c r="AK1198" i="93"/>
  <c r="AK1199" i="93"/>
  <c r="AK1202" i="93"/>
  <c r="AK1203" i="93"/>
  <c r="AK1206" i="93"/>
  <c r="AK1207" i="93"/>
  <c r="AK1209" i="93"/>
  <c r="AK1210" i="93"/>
  <c r="AK1211" i="93"/>
  <c r="AK1213" i="93"/>
  <c r="AM14" i="93"/>
  <c r="AO14" i="93" s="1"/>
  <c r="AF5" i="93"/>
  <c r="AK57" i="93" s="1"/>
  <c r="AF6" i="93"/>
  <c r="AF7" i="93"/>
  <c r="AK137" i="93" s="1"/>
  <c r="AF8" i="93"/>
  <c r="AK176" i="93" s="1"/>
  <c r="AF9" i="93"/>
  <c r="AK216" i="93" s="1"/>
  <c r="AF10" i="93"/>
  <c r="AF11" i="93"/>
  <c r="AK295" i="93" s="1"/>
  <c r="AF12" i="93"/>
  <c r="AK339" i="93" s="1"/>
  <c r="AF13" i="93"/>
  <c r="AK379" i="93" s="1"/>
  <c r="AF14" i="93"/>
  <c r="AF15" i="93"/>
  <c r="AK459" i="93" s="1"/>
  <c r="AF16" i="93"/>
  <c r="AK494" i="93" s="1"/>
  <c r="AF17" i="93"/>
  <c r="AK539" i="93" s="1"/>
  <c r="AF18" i="93"/>
  <c r="AF19" i="93"/>
  <c r="AF20" i="93"/>
  <c r="AK659" i="93" s="1"/>
  <c r="AF21" i="93"/>
  <c r="AK699" i="93" s="1"/>
  <c r="AF22" i="93"/>
  <c r="AF23" i="93"/>
  <c r="AK782" i="93" s="1"/>
  <c r="AF24" i="93"/>
  <c r="AK824" i="93" s="1"/>
  <c r="AF25" i="93"/>
  <c r="AK855" i="93" s="1"/>
  <c r="AF26" i="93"/>
  <c r="AF27" i="93"/>
  <c r="AK935" i="93" s="1"/>
  <c r="AF28" i="93"/>
  <c r="AF29" i="93"/>
  <c r="AK1015" i="93" s="1"/>
  <c r="AF30" i="93"/>
  <c r="AF31" i="93"/>
  <c r="AK1095" i="93" s="1"/>
  <c r="AF32" i="93"/>
  <c r="AK1136" i="93" s="1"/>
  <c r="AF33" i="93"/>
  <c r="AK1176" i="93" s="1"/>
  <c r="AF4" i="93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AJ54" i="93"/>
  <c r="AJ55" i="93"/>
  <c r="AJ56" i="93"/>
  <c r="AJ57" i="93"/>
  <c r="AJ58" i="93"/>
  <c r="AJ59" i="93"/>
  <c r="AJ60" i="93"/>
  <c r="AJ61" i="93"/>
  <c r="AJ62" i="93"/>
  <c r="AJ63" i="93"/>
  <c r="AJ64" i="93"/>
  <c r="AJ65" i="93"/>
  <c r="AJ66" i="93"/>
  <c r="AJ67" i="93"/>
  <c r="AJ68" i="93"/>
  <c r="AJ69" i="93"/>
  <c r="AJ70" i="93"/>
  <c r="AJ71" i="93"/>
  <c r="AJ72" i="93"/>
  <c r="AJ73" i="93"/>
  <c r="AJ74" i="93"/>
  <c r="AJ75" i="93"/>
  <c r="AJ76" i="93"/>
  <c r="AJ77" i="93"/>
  <c r="AJ78" i="93"/>
  <c r="AJ79" i="93"/>
  <c r="AJ80" i="93"/>
  <c r="AJ81" i="93"/>
  <c r="AJ82" i="93"/>
  <c r="AJ83" i="93"/>
  <c r="AJ84" i="93"/>
  <c r="AJ85" i="93"/>
  <c r="AJ86" i="93"/>
  <c r="AJ87" i="93"/>
  <c r="AJ88" i="93"/>
  <c r="AJ89" i="93"/>
  <c r="AJ90" i="93"/>
  <c r="AJ91" i="93"/>
  <c r="AJ92" i="93"/>
  <c r="AJ93" i="93"/>
  <c r="AJ94" i="93"/>
  <c r="AJ95" i="93"/>
  <c r="AJ96" i="93"/>
  <c r="AJ97" i="93"/>
  <c r="AJ98" i="93"/>
  <c r="AJ99" i="93"/>
  <c r="AJ100" i="93"/>
  <c r="AJ101" i="93"/>
  <c r="AJ102" i="93"/>
  <c r="AJ103" i="93"/>
  <c r="AJ104" i="93"/>
  <c r="AJ105" i="93"/>
  <c r="AJ106" i="93"/>
  <c r="AJ107" i="93"/>
  <c r="AJ108" i="93"/>
  <c r="AJ109" i="93"/>
  <c r="AJ110" i="93"/>
  <c r="AJ111" i="93"/>
  <c r="AJ112" i="93"/>
  <c r="AJ113" i="93"/>
  <c r="AJ114" i="93"/>
  <c r="AJ115" i="93"/>
  <c r="AJ116" i="93"/>
  <c r="AJ117" i="93"/>
  <c r="AJ118" i="93"/>
  <c r="AJ119" i="93"/>
  <c r="AJ120" i="93"/>
  <c r="AJ121" i="93"/>
  <c r="AJ122" i="93"/>
  <c r="AJ123" i="93"/>
  <c r="AJ124" i="93"/>
  <c r="AJ125" i="93"/>
  <c r="AJ126" i="93"/>
  <c r="AJ127" i="93"/>
  <c r="AJ128" i="93"/>
  <c r="AJ129" i="93"/>
  <c r="AJ130" i="93"/>
  <c r="AJ131" i="93"/>
  <c r="AJ132" i="93"/>
  <c r="AJ133" i="93"/>
  <c r="AJ134" i="93"/>
  <c r="AJ135" i="93"/>
  <c r="AJ136" i="93"/>
  <c r="AJ137" i="93"/>
  <c r="AJ138" i="93"/>
  <c r="AJ139" i="93"/>
  <c r="AJ140" i="93"/>
  <c r="AJ141" i="93"/>
  <c r="AJ142" i="93"/>
  <c r="AJ143" i="93"/>
  <c r="AJ144" i="93"/>
  <c r="AJ145" i="93"/>
  <c r="AJ146" i="93"/>
  <c r="AJ147" i="93"/>
  <c r="AJ148" i="93"/>
  <c r="AJ149" i="93"/>
  <c r="AJ150" i="93"/>
  <c r="AJ151" i="93"/>
  <c r="AJ152" i="93"/>
  <c r="AJ153" i="93"/>
  <c r="AJ154" i="93"/>
  <c r="AJ155" i="93"/>
  <c r="AJ156" i="93"/>
  <c r="AJ157" i="93"/>
  <c r="AJ158" i="93"/>
  <c r="AJ159" i="93"/>
  <c r="AJ160" i="93"/>
  <c r="AJ161" i="93"/>
  <c r="AJ162" i="93"/>
  <c r="AJ163" i="93"/>
  <c r="AJ164" i="93"/>
  <c r="AJ165" i="93"/>
  <c r="AJ166" i="93"/>
  <c r="AJ167" i="93"/>
  <c r="AJ168" i="93"/>
  <c r="AJ169" i="93"/>
  <c r="AJ170" i="93"/>
  <c r="AJ171" i="93"/>
  <c r="AJ172" i="93"/>
  <c r="AJ173" i="93"/>
  <c r="AJ174" i="93"/>
  <c r="AJ175" i="93"/>
  <c r="AJ176" i="93"/>
  <c r="AJ177" i="93"/>
  <c r="AJ178" i="93"/>
  <c r="AJ179" i="93"/>
  <c r="AJ180" i="93"/>
  <c r="AJ181" i="93"/>
  <c r="AJ182" i="93"/>
  <c r="AJ183" i="93"/>
  <c r="AJ184" i="93"/>
  <c r="AJ185" i="93"/>
  <c r="AJ186" i="93"/>
  <c r="AJ187" i="93"/>
  <c r="AJ188" i="93"/>
  <c r="AJ189" i="93"/>
  <c r="AJ190" i="93"/>
  <c r="AJ191" i="93"/>
  <c r="AJ192" i="93"/>
  <c r="AJ193" i="93"/>
  <c r="AJ194" i="93"/>
  <c r="AJ195" i="93"/>
  <c r="AJ196" i="93"/>
  <c r="AJ197" i="93"/>
  <c r="AJ198" i="93"/>
  <c r="AJ199" i="93"/>
  <c r="AJ200" i="93"/>
  <c r="AJ201" i="93"/>
  <c r="AJ202" i="93"/>
  <c r="AJ203" i="93"/>
  <c r="AJ204" i="93"/>
  <c r="AJ205" i="93"/>
  <c r="AJ206" i="93"/>
  <c r="AJ207" i="93"/>
  <c r="AJ208" i="93"/>
  <c r="AJ209" i="93"/>
  <c r="AJ210" i="93"/>
  <c r="AJ211" i="93"/>
  <c r="AJ212" i="93"/>
  <c r="AJ213" i="93"/>
  <c r="AJ214" i="93"/>
  <c r="AJ215" i="93"/>
  <c r="AJ216" i="93"/>
  <c r="AJ217" i="93"/>
  <c r="AJ218" i="93"/>
  <c r="AJ219" i="93"/>
  <c r="AJ220" i="93"/>
  <c r="AJ221" i="93"/>
  <c r="AJ222" i="93"/>
  <c r="AJ223" i="93"/>
  <c r="AJ224" i="93"/>
  <c r="AJ225" i="93"/>
  <c r="AJ226" i="93"/>
  <c r="AJ227" i="93"/>
  <c r="AJ228" i="93"/>
  <c r="AJ229" i="93"/>
  <c r="AJ230" i="93"/>
  <c r="AJ231" i="93"/>
  <c r="AJ232" i="93"/>
  <c r="AJ233" i="93"/>
  <c r="AJ234" i="93"/>
  <c r="AJ235" i="93"/>
  <c r="AJ236" i="93"/>
  <c r="AJ237" i="93"/>
  <c r="AJ238" i="93"/>
  <c r="AJ239" i="93"/>
  <c r="AJ240" i="93"/>
  <c r="AJ241" i="93"/>
  <c r="AJ242" i="93"/>
  <c r="AJ243" i="93"/>
  <c r="AJ244" i="93"/>
  <c r="AJ245" i="93"/>
  <c r="AJ246" i="93"/>
  <c r="AJ247" i="93"/>
  <c r="AJ248" i="93"/>
  <c r="AJ249" i="93"/>
  <c r="AJ250" i="93"/>
  <c r="AJ251" i="93"/>
  <c r="AJ252" i="93"/>
  <c r="AJ253" i="93"/>
  <c r="AJ254" i="93"/>
  <c r="AJ255" i="93"/>
  <c r="AJ256" i="93"/>
  <c r="AJ257" i="93"/>
  <c r="AJ258" i="93"/>
  <c r="AJ259" i="93"/>
  <c r="AJ260" i="93"/>
  <c r="AJ261" i="93"/>
  <c r="AJ262" i="93"/>
  <c r="AJ263" i="93"/>
  <c r="AJ264" i="93"/>
  <c r="AJ265" i="93"/>
  <c r="AJ266" i="93"/>
  <c r="AJ267" i="93"/>
  <c r="AJ268" i="93"/>
  <c r="AJ269" i="93"/>
  <c r="AJ270" i="93"/>
  <c r="AJ271" i="93"/>
  <c r="AJ272" i="93"/>
  <c r="AJ273" i="93"/>
  <c r="AJ274" i="93"/>
  <c r="AJ275" i="93"/>
  <c r="AJ276" i="93"/>
  <c r="AJ277" i="93"/>
  <c r="AJ278" i="93"/>
  <c r="AJ279" i="93"/>
  <c r="AJ280" i="93"/>
  <c r="AJ281" i="93"/>
  <c r="AJ282" i="93"/>
  <c r="AJ283" i="93"/>
  <c r="AJ284" i="93"/>
  <c r="AJ285" i="93"/>
  <c r="AJ286" i="93"/>
  <c r="AJ287" i="93"/>
  <c r="AJ288" i="93"/>
  <c r="AJ289" i="93"/>
  <c r="AJ290" i="93"/>
  <c r="AJ291" i="93"/>
  <c r="AJ292" i="93"/>
  <c r="AJ293" i="93"/>
  <c r="AJ294" i="93"/>
  <c r="AJ295" i="93"/>
  <c r="AJ296" i="93"/>
  <c r="AJ297" i="93"/>
  <c r="AJ298" i="93"/>
  <c r="AJ299" i="93"/>
  <c r="AJ300" i="93"/>
  <c r="AJ301" i="93"/>
  <c r="AJ302" i="93"/>
  <c r="AJ303" i="93"/>
  <c r="AJ304" i="93"/>
  <c r="AJ305" i="93"/>
  <c r="AJ306" i="93"/>
  <c r="AJ307" i="93"/>
  <c r="AJ308" i="93"/>
  <c r="AJ309" i="93"/>
  <c r="AJ310" i="93"/>
  <c r="AJ311" i="93"/>
  <c r="AJ312" i="93"/>
  <c r="AJ313" i="93"/>
  <c r="AJ314" i="93"/>
  <c r="AJ315" i="93"/>
  <c r="AJ316" i="93"/>
  <c r="AJ317" i="93"/>
  <c r="AJ318" i="93"/>
  <c r="AJ319" i="93"/>
  <c r="AJ320" i="93"/>
  <c r="AJ321" i="93"/>
  <c r="AJ322" i="93"/>
  <c r="AJ323" i="93"/>
  <c r="AJ324" i="93"/>
  <c r="AJ325" i="93"/>
  <c r="AJ326" i="93"/>
  <c r="AJ327" i="93"/>
  <c r="AJ328" i="93"/>
  <c r="AJ329" i="93"/>
  <c r="AJ330" i="93"/>
  <c r="AJ331" i="93"/>
  <c r="AJ332" i="93"/>
  <c r="AJ333" i="93"/>
  <c r="AJ334" i="93"/>
  <c r="AJ335" i="93"/>
  <c r="AJ336" i="93"/>
  <c r="AJ337" i="93"/>
  <c r="AJ338" i="93"/>
  <c r="AJ339" i="93"/>
  <c r="AJ340" i="93"/>
  <c r="AJ341" i="93"/>
  <c r="AJ342" i="93"/>
  <c r="AJ343" i="93"/>
  <c r="AJ344" i="93"/>
  <c r="AJ345" i="93"/>
  <c r="AJ346" i="93"/>
  <c r="AJ347" i="93"/>
  <c r="AJ348" i="93"/>
  <c r="AJ349" i="93"/>
  <c r="AJ350" i="93"/>
  <c r="AJ351" i="93"/>
  <c r="AJ352" i="93"/>
  <c r="AJ353" i="93"/>
  <c r="AJ354" i="93"/>
  <c r="AJ355" i="93"/>
  <c r="AJ356" i="93"/>
  <c r="AJ357" i="93"/>
  <c r="AJ358" i="93"/>
  <c r="AJ359" i="93"/>
  <c r="AJ360" i="93"/>
  <c r="AJ361" i="93"/>
  <c r="AJ362" i="93"/>
  <c r="AJ363" i="93"/>
  <c r="AJ364" i="93"/>
  <c r="AJ365" i="93"/>
  <c r="AJ366" i="93"/>
  <c r="AJ367" i="93"/>
  <c r="AJ368" i="93"/>
  <c r="AJ369" i="93"/>
  <c r="AJ370" i="93"/>
  <c r="AJ371" i="93"/>
  <c r="AJ372" i="93"/>
  <c r="AJ373" i="93"/>
  <c r="AJ374" i="93"/>
  <c r="AJ375" i="93"/>
  <c r="AJ376" i="93"/>
  <c r="AJ377" i="93"/>
  <c r="AJ378" i="93"/>
  <c r="AJ379" i="93"/>
  <c r="AJ380" i="93"/>
  <c r="AJ381" i="93"/>
  <c r="AJ382" i="93"/>
  <c r="AJ383" i="93"/>
  <c r="AJ384" i="93"/>
  <c r="AJ385" i="93"/>
  <c r="AJ386" i="93"/>
  <c r="AJ387" i="93"/>
  <c r="AJ388" i="93"/>
  <c r="AJ389" i="93"/>
  <c r="AJ390" i="93"/>
  <c r="AJ391" i="93"/>
  <c r="AJ392" i="93"/>
  <c r="AJ393" i="93"/>
  <c r="AJ394" i="93"/>
  <c r="AJ395" i="93"/>
  <c r="AJ396" i="93"/>
  <c r="AJ397" i="93"/>
  <c r="AJ398" i="93"/>
  <c r="AJ399" i="93"/>
  <c r="AJ400" i="93"/>
  <c r="AJ401" i="93"/>
  <c r="AJ402" i="93"/>
  <c r="AJ403" i="93"/>
  <c r="AJ404" i="93"/>
  <c r="AJ405" i="93"/>
  <c r="AJ406" i="93"/>
  <c r="AJ407" i="93"/>
  <c r="AJ408" i="93"/>
  <c r="AJ409" i="93"/>
  <c r="AJ410" i="93"/>
  <c r="AJ411" i="93"/>
  <c r="AJ412" i="93"/>
  <c r="AJ413" i="93"/>
  <c r="AJ414" i="93"/>
  <c r="AJ415" i="93"/>
  <c r="AJ416" i="93"/>
  <c r="AJ417" i="93"/>
  <c r="AJ418" i="93"/>
  <c r="AJ419" i="93"/>
  <c r="AJ420" i="93"/>
  <c r="AJ421" i="93"/>
  <c r="AJ422" i="93"/>
  <c r="AJ423" i="93"/>
  <c r="AJ424" i="93"/>
  <c r="AJ425" i="93"/>
  <c r="AJ426" i="93"/>
  <c r="AJ427" i="93"/>
  <c r="AJ428" i="93"/>
  <c r="AJ429" i="93"/>
  <c r="AJ430" i="93"/>
  <c r="AJ431" i="93"/>
  <c r="AJ432" i="93"/>
  <c r="AJ433" i="93"/>
  <c r="AJ434" i="93"/>
  <c r="AJ435" i="93"/>
  <c r="AJ436" i="93"/>
  <c r="AJ437" i="93"/>
  <c r="AJ438" i="93"/>
  <c r="AJ439" i="93"/>
  <c r="AJ440" i="93"/>
  <c r="AJ441" i="93"/>
  <c r="AJ442" i="93"/>
  <c r="AJ443" i="93"/>
  <c r="AJ444" i="93"/>
  <c r="AJ445" i="93"/>
  <c r="AJ446" i="93"/>
  <c r="AJ447" i="93"/>
  <c r="AJ448" i="93"/>
  <c r="AJ449" i="93"/>
  <c r="AJ450" i="93"/>
  <c r="AJ451" i="93"/>
  <c r="AJ452" i="93"/>
  <c r="AJ453" i="93"/>
  <c r="AJ454" i="93"/>
  <c r="AJ455" i="93"/>
  <c r="AJ456" i="93"/>
  <c r="AJ457" i="93"/>
  <c r="AJ458" i="93"/>
  <c r="AJ459" i="93"/>
  <c r="AJ460" i="93"/>
  <c r="AJ461" i="93"/>
  <c r="AJ462" i="93"/>
  <c r="AJ463" i="93"/>
  <c r="AJ464" i="93"/>
  <c r="AJ465" i="93"/>
  <c r="AJ466" i="93"/>
  <c r="AJ467" i="93"/>
  <c r="AJ468" i="93"/>
  <c r="AJ469" i="93"/>
  <c r="AJ470" i="93"/>
  <c r="AJ471" i="93"/>
  <c r="AJ472" i="93"/>
  <c r="AJ473" i="93"/>
  <c r="AJ474" i="93"/>
  <c r="AJ475" i="93"/>
  <c r="AJ476" i="93"/>
  <c r="AJ477" i="93"/>
  <c r="AJ478" i="93"/>
  <c r="AJ479" i="93"/>
  <c r="AJ480" i="93"/>
  <c r="AJ481" i="93"/>
  <c r="AJ482" i="93"/>
  <c r="AJ483" i="93"/>
  <c r="AJ484" i="93"/>
  <c r="AJ485" i="93"/>
  <c r="AJ486" i="93"/>
  <c r="AJ487" i="93"/>
  <c r="AJ488" i="93"/>
  <c r="AJ489" i="93"/>
  <c r="AJ490" i="93"/>
  <c r="AJ491" i="93"/>
  <c r="AJ492" i="93"/>
  <c r="AJ493" i="93"/>
  <c r="AJ494" i="93"/>
  <c r="AJ495" i="93"/>
  <c r="AJ496" i="93"/>
  <c r="AJ497" i="93"/>
  <c r="AJ498" i="93"/>
  <c r="AJ499" i="93"/>
  <c r="AJ500" i="93"/>
  <c r="AJ501" i="93"/>
  <c r="AJ502" i="93"/>
  <c r="AJ503" i="93"/>
  <c r="AJ504" i="93"/>
  <c r="AJ505" i="93"/>
  <c r="AJ506" i="93"/>
  <c r="AJ507" i="93"/>
  <c r="AJ508" i="93"/>
  <c r="AJ509" i="93"/>
  <c r="AJ510" i="93"/>
  <c r="AJ511" i="93"/>
  <c r="AJ512" i="93"/>
  <c r="AJ513" i="93"/>
  <c r="AJ514" i="93"/>
  <c r="AJ515" i="93"/>
  <c r="AJ516" i="93"/>
  <c r="AJ517" i="93"/>
  <c r="AJ518" i="93"/>
  <c r="AJ519" i="93"/>
  <c r="AJ520" i="93"/>
  <c r="AJ521" i="93"/>
  <c r="AJ522" i="93"/>
  <c r="AJ523" i="93"/>
  <c r="AJ524" i="93"/>
  <c r="AJ525" i="93"/>
  <c r="AJ526" i="93"/>
  <c r="AJ527" i="93"/>
  <c r="AJ528" i="93"/>
  <c r="AJ529" i="93"/>
  <c r="AJ530" i="93"/>
  <c r="AJ531" i="93"/>
  <c r="AJ532" i="93"/>
  <c r="AJ533" i="93"/>
  <c r="AJ534" i="93"/>
  <c r="AJ535" i="93"/>
  <c r="AJ536" i="93"/>
  <c r="AJ537" i="93"/>
  <c r="AJ538" i="93"/>
  <c r="AJ539" i="93"/>
  <c r="AJ540" i="93"/>
  <c r="AJ541" i="93"/>
  <c r="AJ542" i="93"/>
  <c r="AJ543" i="93"/>
  <c r="AJ544" i="93"/>
  <c r="AJ545" i="93"/>
  <c r="AJ546" i="93"/>
  <c r="AJ547" i="93"/>
  <c r="AJ548" i="93"/>
  <c r="AJ549" i="93"/>
  <c r="AJ550" i="93"/>
  <c r="AJ551" i="93"/>
  <c r="AJ552" i="93"/>
  <c r="AJ553" i="93"/>
  <c r="AJ554" i="93"/>
  <c r="AJ555" i="93"/>
  <c r="AJ556" i="93"/>
  <c r="AJ557" i="93"/>
  <c r="AJ558" i="93"/>
  <c r="AJ559" i="93"/>
  <c r="AJ560" i="93"/>
  <c r="AJ561" i="93"/>
  <c r="AJ562" i="93"/>
  <c r="AJ563" i="93"/>
  <c r="AJ564" i="93"/>
  <c r="AJ565" i="93"/>
  <c r="AJ566" i="93"/>
  <c r="AJ567" i="93"/>
  <c r="AJ568" i="93"/>
  <c r="AJ569" i="93"/>
  <c r="AJ570" i="93"/>
  <c r="AJ571" i="93"/>
  <c r="AJ572" i="93"/>
  <c r="AJ573" i="93"/>
  <c r="AJ574" i="93"/>
  <c r="AJ575" i="93"/>
  <c r="AJ576" i="93"/>
  <c r="AJ577" i="93"/>
  <c r="AJ578" i="93"/>
  <c r="AJ579" i="93"/>
  <c r="AJ580" i="93"/>
  <c r="AJ581" i="93"/>
  <c r="AJ582" i="93"/>
  <c r="AJ583" i="93"/>
  <c r="AJ584" i="93"/>
  <c r="AJ585" i="93"/>
  <c r="AJ586" i="93"/>
  <c r="AJ587" i="93"/>
  <c r="AJ588" i="93"/>
  <c r="AJ589" i="93"/>
  <c r="AJ590" i="93"/>
  <c r="AJ591" i="93"/>
  <c r="AJ592" i="93"/>
  <c r="AJ593" i="93"/>
  <c r="AJ594" i="93"/>
  <c r="AJ595" i="93"/>
  <c r="AJ596" i="93"/>
  <c r="AJ597" i="93"/>
  <c r="AJ598" i="93"/>
  <c r="AJ599" i="93"/>
  <c r="AJ600" i="93"/>
  <c r="AJ601" i="93"/>
  <c r="AJ602" i="93"/>
  <c r="AJ603" i="93"/>
  <c r="AJ604" i="93"/>
  <c r="AJ605" i="93"/>
  <c r="AJ606" i="93"/>
  <c r="AJ607" i="93"/>
  <c r="AJ608" i="93"/>
  <c r="AJ609" i="93"/>
  <c r="AJ610" i="93"/>
  <c r="AJ611" i="93"/>
  <c r="AJ612" i="93"/>
  <c r="AJ613" i="93"/>
  <c r="AJ614" i="93"/>
  <c r="AJ615" i="93"/>
  <c r="AJ616" i="93"/>
  <c r="AJ617" i="93"/>
  <c r="AJ618" i="93"/>
  <c r="AJ619" i="93"/>
  <c r="AJ620" i="93"/>
  <c r="AJ621" i="93"/>
  <c r="AJ622" i="93"/>
  <c r="AJ623" i="93"/>
  <c r="AJ624" i="93"/>
  <c r="AJ625" i="93"/>
  <c r="AJ626" i="93"/>
  <c r="AJ627" i="93"/>
  <c r="AJ628" i="93"/>
  <c r="AJ629" i="93"/>
  <c r="AJ630" i="93"/>
  <c r="AJ631" i="93"/>
  <c r="AJ632" i="93"/>
  <c r="AJ633" i="93"/>
  <c r="AJ634" i="93"/>
  <c r="AJ635" i="93"/>
  <c r="AJ636" i="93"/>
  <c r="AJ637" i="93"/>
  <c r="AJ638" i="93"/>
  <c r="AJ639" i="93"/>
  <c r="AJ640" i="93"/>
  <c r="AJ641" i="93"/>
  <c r="AJ642" i="93"/>
  <c r="AJ643" i="93"/>
  <c r="AJ644" i="93"/>
  <c r="AJ645" i="93"/>
  <c r="AJ646" i="93"/>
  <c r="AJ647" i="93"/>
  <c r="AJ648" i="93"/>
  <c r="AJ649" i="93"/>
  <c r="AJ650" i="93"/>
  <c r="AJ651" i="93"/>
  <c r="AJ652" i="93"/>
  <c r="AJ653" i="93"/>
  <c r="AJ654" i="93"/>
  <c r="AJ655" i="93"/>
  <c r="AJ656" i="93"/>
  <c r="AJ657" i="93"/>
  <c r="AJ658" i="93"/>
  <c r="AJ659" i="93"/>
  <c r="AJ660" i="93"/>
  <c r="AJ661" i="93"/>
  <c r="AJ662" i="93"/>
  <c r="AJ663" i="93"/>
  <c r="AJ664" i="93"/>
  <c r="AJ665" i="93"/>
  <c r="AJ666" i="93"/>
  <c r="AJ667" i="93"/>
  <c r="AJ668" i="93"/>
  <c r="AJ669" i="93"/>
  <c r="AJ670" i="93"/>
  <c r="AJ671" i="93"/>
  <c r="AJ672" i="93"/>
  <c r="AJ673" i="93"/>
  <c r="AJ674" i="93"/>
  <c r="AJ675" i="93"/>
  <c r="AJ676" i="93"/>
  <c r="AJ677" i="93"/>
  <c r="AJ678" i="93"/>
  <c r="AJ679" i="93"/>
  <c r="AJ680" i="93"/>
  <c r="AJ681" i="93"/>
  <c r="AJ682" i="93"/>
  <c r="AJ683" i="93"/>
  <c r="AJ684" i="93"/>
  <c r="AJ685" i="93"/>
  <c r="AJ686" i="93"/>
  <c r="AJ687" i="93"/>
  <c r="AJ688" i="93"/>
  <c r="AJ689" i="93"/>
  <c r="AJ690" i="93"/>
  <c r="AJ691" i="93"/>
  <c r="AJ692" i="93"/>
  <c r="AJ693" i="93"/>
  <c r="AJ694" i="93"/>
  <c r="AJ695" i="93"/>
  <c r="AJ696" i="93"/>
  <c r="AJ697" i="93"/>
  <c r="AJ698" i="93"/>
  <c r="AJ699" i="93"/>
  <c r="AJ700" i="93"/>
  <c r="AJ701" i="93"/>
  <c r="AJ702" i="93"/>
  <c r="AJ703" i="93"/>
  <c r="AJ704" i="93"/>
  <c r="AJ705" i="93"/>
  <c r="AJ706" i="93"/>
  <c r="AJ707" i="93"/>
  <c r="AJ708" i="93"/>
  <c r="AJ709" i="93"/>
  <c r="AJ710" i="93"/>
  <c r="AJ711" i="93"/>
  <c r="AJ712" i="93"/>
  <c r="AJ713" i="93"/>
  <c r="AJ714" i="93"/>
  <c r="AJ715" i="93"/>
  <c r="AJ716" i="93"/>
  <c r="AJ717" i="93"/>
  <c r="AJ718" i="93"/>
  <c r="AJ719" i="93"/>
  <c r="AJ720" i="93"/>
  <c r="AJ721" i="93"/>
  <c r="AJ722" i="93"/>
  <c r="AJ723" i="93"/>
  <c r="AJ724" i="93"/>
  <c r="AJ725" i="93"/>
  <c r="AJ726" i="93"/>
  <c r="AJ727" i="93"/>
  <c r="AJ728" i="93"/>
  <c r="AJ729" i="93"/>
  <c r="AJ730" i="93"/>
  <c r="AJ731" i="93"/>
  <c r="AJ732" i="93"/>
  <c r="AJ733" i="93"/>
  <c r="AJ734" i="93"/>
  <c r="AJ735" i="93"/>
  <c r="AJ736" i="93"/>
  <c r="AJ737" i="93"/>
  <c r="AJ738" i="93"/>
  <c r="AJ739" i="93"/>
  <c r="AJ740" i="93"/>
  <c r="AJ741" i="93"/>
  <c r="AJ742" i="93"/>
  <c r="AJ743" i="93"/>
  <c r="AJ744" i="93"/>
  <c r="AJ745" i="93"/>
  <c r="AJ746" i="93"/>
  <c r="AJ747" i="93"/>
  <c r="AJ748" i="93"/>
  <c r="AJ749" i="93"/>
  <c r="AJ750" i="93"/>
  <c r="AJ751" i="93"/>
  <c r="AJ752" i="93"/>
  <c r="AJ753" i="93"/>
  <c r="AJ754" i="93"/>
  <c r="AJ755" i="93"/>
  <c r="AJ756" i="93"/>
  <c r="AJ757" i="93"/>
  <c r="AJ758" i="93"/>
  <c r="AJ759" i="93"/>
  <c r="AJ760" i="93"/>
  <c r="AJ761" i="93"/>
  <c r="AJ762" i="93"/>
  <c r="AJ763" i="93"/>
  <c r="AJ764" i="93"/>
  <c r="AJ765" i="93"/>
  <c r="AJ766" i="93"/>
  <c r="AJ767" i="93"/>
  <c r="AJ768" i="93"/>
  <c r="AJ769" i="93"/>
  <c r="AJ770" i="93"/>
  <c r="AJ771" i="93"/>
  <c r="AJ772" i="93"/>
  <c r="AJ773" i="93"/>
  <c r="AJ774" i="93"/>
  <c r="AJ775" i="93"/>
  <c r="AJ776" i="93"/>
  <c r="AJ777" i="93"/>
  <c r="AJ778" i="93"/>
  <c r="AJ779" i="93"/>
  <c r="AJ780" i="93"/>
  <c r="AJ781" i="93"/>
  <c r="AJ782" i="93"/>
  <c r="AJ783" i="93"/>
  <c r="AJ784" i="93"/>
  <c r="AJ785" i="93"/>
  <c r="AJ786" i="93"/>
  <c r="AJ787" i="93"/>
  <c r="AJ788" i="93"/>
  <c r="AJ789" i="93"/>
  <c r="AJ790" i="93"/>
  <c r="AJ791" i="93"/>
  <c r="AJ792" i="93"/>
  <c r="AJ793" i="93"/>
  <c r="AJ794" i="93"/>
  <c r="AJ795" i="93"/>
  <c r="AJ796" i="93"/>
  <c r="AJ797" i="93"/>
  <c r="AJ798" i="93"/>
  <c r="AJ799" i="93"/>
  <c r="AJ800" i="93"/>
  <c r="AJ801" i="93"/>
  <c r="AJ802" i="93"/>
  <c r="AJ803" i="93"/>
  <c r="AJ804" i="93"/>
  <c r="AJ805" i="93"/>
  <c r="AJ806" i="93"/>
  <c r="AJ807" i="93"/>
  <c r="AJ808" i="93"/>
  <c r="AJ809" i="93"/>
  <c r="AJ810" i="93"/>
  <c r="AJ811" i="93"/>
  <c r="AJ812" i="93"/>
  <c r="AJ813" i="93"/>
  <c r="AJ814" i="93"/>
  <c r="AJ815" i="93"/>
  <c r="AJ816" i="93"/>
  <c r="AJ817" i="93"/>
  <c r="AJ818" i="93"/>
  <c r="AJ819" i="93"/>
  <c r="AJ820" i="93"/>
  <c r="AJ821" i="93"/>
  <c r="AJ822" i="93"/>
  <c r="AJ823" i="93"/>
  <c r="AJ824" i="93"/>
  <c r="AJ825" i="93"/>
  <c r="AJ826" i="93"/>
  <c r="AJ827" i="93"/>
  <c r="AJ828" i="93"/>
  <c r="AJ829" i="93"/>
  <c r="AJ830" i="93"/>
  <c r="AJ831" i="93"/>
  <c r="AJ832" i="93"/>
  <c r="AJ833" i="93"/>
  <c r="AJ834" i="93"/>
  <c r="AJ835" i="93"/>
  <c r="AJ836" i="93"/>
  <c r="AJ837" i="93"/>
  <c r="AJ838" i="93"/>
  <c r="AJ839" i="93"/>
  <c r="AJ840" i="93"/>
  <c r="AJ841" i="93"/>
  <c r="AJ842" i="93"/>
  <c r="AJ843" i="93"/>
  <c r="AJ844" i="93"/>
  <c r="AJ845" i="93"/>
  <c r="AJ846" i="93"/>
  <c r="AJ847" i="93"/>
  <c r="AJ848" i="93"/>
  <c r="AJ849" i="93"/>
  <c r="AJ850" i="93"/>
  <c r="AJ851" i="93"/>
  <c r="AJ852" i="93"/>
  <c r="AJ853" i="93"/>
  <c r="AJ854" i="93"/>
  <c r="AJ855" i="93"/>
  <c r="AJ856" i="93"/>
  <c r="AJ857" i="93"/>
  <c r="AJ858" i="93"/>
  <c r="AJ859" i="93"/>
  <c r="AJ860" i="93"/>
  <c r="AJ861" i="93"/>
  <c r="AJ862" i="93"/>
  <c r="AJ863" i="93"/>
  <c r="AJ864" i="93"/>
  <c r="AJ865" i="93"/>
  <c r="AJ866" i="93"/>
  <c r="AJ867" i="93"/>
  <c r="AJ868" i="93"/>
  <c r="AJ869" i="93"/>
  <c r="AJ870" i="93"/>
  <c r="AJ871" i="93"/>
  <c r="AJ872" i="93"/>
  <c r="AJ873" i="93"/>
  <c r="AJ874" i="93"/>
  <c r="AJ875" i="93"/>
  <c r="AJ876" i="93"/>
  <c r="AJ877" i="93"/>
  <c r="AJ878" i="93"/>
  <c r="AJ879" i="93"/>
  <c r="AJ880" i="93"/>
  <c r="AJ881" i="93"/>
  <c r="AJ882" i="93"/>
  <c r="AJ883" i="93"/>
  <c r="AJ884" i="93"/>
  <c r="AJ885" i="93"/>
  <c r="AJ886" i="93"/>
  <c r="AJ887" i="93"/>
  <c r="AJ888" i="93"/>
  <c r="AJ889" i="93"/>
  <c r="AJ890" i="93"/>
  <c r="AJ891" i="93"/>
  <c r="AJ892" i="93"/>
  <c r="AJ893" i="93"/>
  <c r="AJ894" i="93"/>
  <c r="AJ895" i="93"/>
  <c r="AJ896" i="93"/>
  <c r="AJ897" i="93"/>
  <c r="AJ898" i="93"/>
  <c r="AJ899" i="93"/>
  <c r="AJ900" i="93"/>
  <c r="AJ901" i="93"/>
  <c r="AJ902" i="93"/>
  <c r="AJ903" i="93"/>
  <c r="AJ904" i="93"/>
  <c r="AJ905" i="93"/>
  <c r="AJ906" i="93"/>
  <c r="AJ907" i="93"/>
  <c r="AJ908" i="93"/>
  <c r="AJ909" i="93"/>
  <c r="AJ910" i="93"/>
  <c r="AJ911" i="93"/>
  <c r="AJ912" i="93"/>
  <c r="AJ913" i="93"/>
  <c r="AJ914" i="93"/>
  <c r="AJ915" i="93"/>
  <c r="AJ916" i="93"/>
  <c r="AJ917" i="93"/>
  <c r="AJ918" i="93"/>
  <c r="AJ919" i="93"/>
  <c r="AJ920" i="93"/>
  <c r="AJ921" i="93"/>
  <c r="AJ922" i="93"/>
  <c r="AJ923" i="93"/>
  <c r="AJ924" i="93"/>
  <c r="AJ925" i="93"/>
  <c r="AJ926" i="93"/>
  <c r="AJ927" i="93"/>
  <c r="AJ928" i="93"/>
  <c r="AJ929" i="93"/>
  <c r="AJ930" i="93"/>
  <c r="AJ931" i="93"/>
  <c r="AJ932" i="93"/>
  <c r="AJ933" i="93"/>
  <c r="AJ934" i="93"/>
  <c r="AJ935" i="93"/>
  <c r="AJ936" i="93"/>
  <c r="AJ937" i="93"/>
  <c r="AJ938" i="93"/>
  <c r="AJ939" i="93"/>
  <c r="AJ940" i="93"/>
  <c r="AJ941" i="93"/>
  <c r="AJ942" i="93"/>
  <c r="AJ943" i="93"/>
  <c r="AJ944" i="93"/>
  <c r="AJ945" i="93"/>
  <c r="AJ946" i="93"/>
  <c r="AJ947" i="93"/>
  <c r="AJ948" i="93"/>
  <c r="AJ949" i="93"/>
  <c r="AJ950" i="93"/>
  <c r="AJ951" i="93"/>
  <c r="AJ952" i="93"/>
  <c r="AJ953" i="93"/>
  <c r="AJ954" i="93"/>
  <c r="AJ955" i="93"/>
  <c r="AJ956" i="93"/>
  <c r="AJ957" i="93"/>
  <c r="AJ958" i="93"/>
  <c r="AJ959" i="93"/>
  <c r="AJ960" i="93"/>
  <c r="AJ961" i="93"/>
  <c r="AJ962" i="93"/>
  <c r="AJ963" i="93"/>
  <c r="AJ964" i="93"/>
  <c r="AJ965" i="93"/>
  <c r="AJ966" i="93"/>
  <c r="AJ967" i="93"/>
  <c r="AJ968" i="93"/>
  <c r="AJ969" i="93"/>
  <c r="AJ970" i="93"/>
  <c r="AJ971" i="93"/>
  <c r="AJ972" i="93"/>
  <c r="AJ973" i="93"/>
  <c r="AJ974" i="93"/>
  <c r="AJ975" i="93"/>
  <c r="AJ976" i="93"/>
  <c r="AJ977" i="93"/>
  <c r="AJ978" i="93"/>
  <c r="AJ979" i="93"/>
  <c r="AJ980" i="93"/>
  <c r="AJ981" i="93"/>
  <c r="AJ982" i="93"/>
  <c r="AJ983" i="93"/>
  <c r="AJ984" i="93"/>
  <c r="AJ985" i="93"/>
  <c r="AJ986" i="93"/>
  <c r="AJ987" i="93"/>
  <c r="AJ988" i="93"/>
  <c r="AJ989" i="93"/>
  <c r="AJ990" i="93"/>
  <c r="AJ991" i="93"/>
  <c r="AJ992" i="93"/>
  <c r="AJ993" i="93"/>
  <c r="AJ994" i="93"/>
  <c r="AJ995" i="93"/>
  <c r="AJ996" i="93"/>
  <c r="AJ997" i="93"/>
  <c r="AJ998" i="93"/>
  <c r="AJ999" i="93"/>
  <c r="AJ1000" i="93"/>
  <c r="AJ1001" i="93"/>
  <c r="AJ1002" i="93"/>
  <c r="AJ1003" i="93"/>
  <c r="AJ1004" i="93"/>
  <c r="AJ1005" i="93"/>
  <c r="AJ1006" i="93"/>
  <c r="AJ1007" i="93"/>
  <c r="AJ1008" i="93"/>
  <c r="AJ1009" i="93"/>
  <c r="AJ1010" i="93"/>
  <c r="AJ1011" i="93"/>
  <c r="AJ1012" i="93"/>
  <c r="AJ1013" i="93"/>
  <c r="AJ1014" i="93"/>
  <c r="AJ1015" i="93"/>
  <c r="AJ1016" i="93"/>
  <c r="AJ1017" i="93"/>
  <c r="AJ1018" i="93"/>
  <c r="AJ1019" i="93"/>
  <c r="AJ1020" i="93"/>
  <c r="AJ1021" i="93"/>
  <c r="AJ1022" i="93"/>
  <c r="AJ1023" i="93"/>
  <c r="AJ1024" i="93"/>
  <c r="AJ1025" i="93"/>
  <c r="AJ1026" i="93"/>
  <c r="AJ1027" i="93"/>
  <c r="AJ1028" i="93"/>
  <c r="AJ1029" i="93"/>
  <c r="AJ1030" i="93"/>
  <c r="AJ1031" i="93"/>
  <c r="AJ1032" i="93"/>
  <c r="AJ1033" i="93"/>
  <c r="AJ1034" i="93"/>
  <c r="AJ1035" i="93"/>
  <c r="AJ1036" i="93"/>
  <c r="AJ1037" i="93"/>
  <c r="AJ1038" i="93"/>
  <c r="AJ1039" i="93"/>
  <c r="AJ1040" i="93"/>
  <c r="AJ1041" i="93"/>
  <c r="AJ1042" i="93"/>
  <c r="AJ1043" i="93"/>
  <c r="AJ1044" i="93"/>
  <c r="AJ1045" i="93"/>
  <c r="AJ1046" i="93"/>
  <c r="AJ1047" i="93"/>
  <c r="AJ1048" i="93"/>
  <c r="AJ1049" i="93"/>
  <c r="AJ1050" i="93"/>
  <c r="AJ1051" i="93"/>
  <c r="AJ1052" i="93"/>
  <c r="AJ1053" i="93"/>
  <c r="AJ1054" i="93"/>
  <c r="AJ1055" i="93"/>
  <c r="AJ1056" i="93"/>
  <c r="AJ1057" i="93"/>
  <c r="AJ1058" i="93"/>
  <c r="AJ1059" i="93"/>
  <c r="AJ1060" i="93"/>
  <c r="AJ1061" i="93"/>
  <c r="AJ1062" i="93"/>
  <c r="AJ1063" i="93"/>
  <c r="AJ1064" i="93"/>
  <c r="AJ1065" i="93"/>
  <c r="AJ1066" i="93"/>
  <c r="AJ1067" i="93"/>
  <c r="AJ1068" i="93"/>
  <c r="AJ1069" i="93"/>
  <c r="AJ1070" i="93"/>
  <c r="AJ1071" i="93"/>
  <c r="AJ1072" i="93"/>
  <c r="AJ1073" i="93"/>
  <c r="AJ1074" i="93"/>
  <c r="AJ1075" i="93"/>
  <c r="AJ1076" i="93"/>
  <c r="AJ1077" i="93"/>
  <c r="AJ1078" i="93"/>
  <c r="AJ1079" i="93"/>
  <c r="AJ1080" i="93"/>
  <c r="AJ1081" i="93"/>
  <c r="AJ1082" i="93"/>
  <c r="AJ1083" i="93"/>
  <c r="AJ1084" i="93"/>
  <c r="AJ1085" i="93"/>
  <c r="AJ1086" i="93"/>
  <c r="AJ1087" i="93"/>
  <c r="AJ1088" i="93"/>
  <c r="AJ1089" i="93"/>
  <c r="AJ1090" i="93"/>
  <c r="AJ1091" i="93"/>
  <c r="AJ1092" i="93"/>
  <c r="AJ1093" i="93"/>
  <c r="AJ1094" i="93"/>
  <c r="AJ1095" i="93"/>
  <c r="AJ1096" i="93"/>
  <c r="AJ1097" i="93"/>
  <c r="AJ1098" i="93"/>
  <c r="AJ1099" i="93"/>
  <c r="AJ1100" i="93"/>
  <c r="AJ1101" i="93"/>
  <c r="AJ1102" i="93"/>
  <c r="AJ1103" i="93"/>
  <c r="AJ1104" i="93"/>
  <c r="AJ1105" i="93"/>
  <c r="AJ1106" i="93"/>
  <c r="AJ1107" i="93"/>
  <c r="AJ1108" i="93"/>
  <c r="AJ1109" i="93"/>
  <c r="AJ1110" i="93"/>
  <c r="AJ1111" i="93"/>
  <c r="AJ1112" i="93"/>
  <c r="AJ1113" i="93"/>
  <c r="AJ1114" i="93"/>
  <c r="AJ1115" i="93"/>
  <c r="AJ1116" i="93"/>
  <c r="AJ1117" i="93"/>
  <c r="AJ1118" i="93"/>
  <c r="AJ1119" i="93"/>
  <c r="AJ1120" i="93"/>
  <c r="AJ1121" i="93"/>
  <c r="AJ1122" i="93"/>
  <c r="AJ1123" i="93"/>
  <c r="AJ1124" i="93"/>
  <c r="AJ1125" i="93"/>
  <c r="AJ1126" i="93"/>
  <c r="AJ1127" i="93"/>
  <c r="AJ1128" i="93"/>
  <c r="AJ1129" i="93"/>
  <c r="AJ1130" i="93"/>
  <c r="AJ1131" i="93"/>
  <c r="AJ1132" i="93"/>
  <c r="AJ1133" i="93"/>
  <c r="AJ1134" i="93"/>
  <c r="AJ1135" i="93"/>
  <c r="AJ1136" i="93"/>
  <c r="AJ1137" i="93"/>
  <c r="AJ1138" i="93"/>
  <c r="AJ1139" i="93"/>
  <c r="AJ1140" i="93"/>
  <c r="AJ1141" i="93"/>
  <c r="AJ1142" i="93"/>
  <c r="AJ1143" i="93"/>
  <c r="AJ1144" i="93"/>
  <c r="AJ1145" i="93"/>
  <c r="AJ1146" i="93"/>
  <c r="AJ1147" i="93"/>
  <c r="AJ1148" i="93"/>
  <c r="AJ1149" i="93"/>
  <c r="AJ1150" i="93"/>
  <c r="AJ1151" i="93"/>
  <c r="AJ1152" i="93"/>
  <c r="AJ1153" i="93"/>
  <c r="AJ1154" i="93"/>
  <c r="AJ1155" i="93"/>
  <c r="AJ1156" i="93"/>
  <c r="AJ1157" i="93"/>
  <c r="AJ1158" i="93"/>
  <c r="AJ1159" i="93"/>
  <c r="AJ1160" i="93"/>
  <c r="AJ1161" i="93"/>
  <c r="AJ1162" i="93"/>
  <c r="AJ1163" i="93"/>
  <c r="AJ1164" i="93"/>
  <c r="AJ1165" i="93"/>
  <c r="AJ1166" i="93"/>
  <c r="AJ1167" i="93"/>
  <c r="AJ1168" i="93"/>
  <c r="AJ1169" i="93"/>
  <c r="AJ1170" i="93"/>
  <c r="AJ1171" i="93"/>
  <c r="AJ1172" i="93"/>
  <c r="AJ1173" i="93"/>
  <c r="AJ1174" i="93"/>
  <c r="AJ1175" i="93"/>
  <c r="AJ1176" i="93"/>
  <c r="AJ1177" i="93"/>
  <c r="AJ1178" i="93"/>
  <c r="AJ1179" i="93"/>
  <c r="AJ1180" i="93"/>
  <c r="AJ1181" i="93"/>
  <c r="AJ1182" i="93"/>
  <c r="AJ1183" i="93"/>
  <c r="AJ1184" i="93"/>
  <c r="AJ1185" i="93"/>
  <c r="AJ1186" i="93"/>
  <c r="AJ1187" i="93"/>
  <c r="AJ1188" i="93"/>
  <c r="AJ1189" i="93"/>
  <c r="AJ1190" i="93"/>
  <c r="AJ1191" i="93"/>
  <c r="AJ1192" i="93"/>
  <c r="AJ1193" i="93"/>
  <c r="AJ1194" i="93"/>
  <c r="AJ1195" i="93"/>
  <c r="AJ1196" i="93"/>
  <c r="AJ1197" i="93"/>
  <c r="AJ1198" i="93"/>
  <c r="AJ1199" i="93"/>
  <c r="AJ1200" i="93"/>
  <c r="AJ1201" i="93"/>
  <c r="AJ1202" i="93"/>
  <c r="AJ1203" i="93"/>
  <c r="AJ1204" i="93"/>
  <c r="AJ1205" i="93"/>
  <c r="AJ1206" i="93"/>
  <c r="AJ1207" i="93"/>
  <c r="AJ1208" i="93"/>
  <c r="AJ1209" i="93"/>
  <c r="AJ1210" i="93"/>
  <c r="AJ1211" i="93"/>
  <c r="AJ1212" i="93"/>
  <c r="AJ1213" i="93"/>
  <c r="AJ14" i="93"/>
  <c r="AK977" i="93" l="1"/>
  <c r="AK981" i="93"/>
  <c r="AK985" i="93"/>
  <c r="AK989" i="93"/>
  <c r="AK993" i="93"/>
  <c r="AK997" i="93"/>
  <c r="AK1001" i="93"/>
  <c r="AK1005" i="93"/>
  <c r="AK1009" i="93"/>
  <c r="AK1013" i="93"/>
  <c r="AK1167" i="93"/>
  <c r="AK1155" i="93"/>
  <c r="AK1143" i="93"/>
  <c r="AK1135" i="93"/>
  <c r="AK1012" i="93"/>
  <c r="AK996" i="93"/>
  <c r="AK980" i="93"/>
  <c r="AK847" i="93"/>
  <c r="AK831" i="93"/>
  <c r="AK815" i="93"/>
  <c r="AK671" i="93"/>
  <c r="AK655" i="93"/>
  <c r="AK511" i="93"/>
  <c r="AK495" i="93"/>
  <c r="AK359" i="93"/>
  <c r="AK335" i="93"/>
  <c r="AK209" i="93"/>
  <c r="AK177" i="93"/>
  <c r="AK616" i="93"/>
  <c r="AK620" i="93"/>
  <c r="AK624" i="93"/>
  <c r="AK628" i="93"/>
  <c r="AK632" i="93"/>
  <c r="AK636" i="93"/>
  <c r="AK640" i="93"/>
  <c r="AK644" i="93"/>
  <c r="AK648" i="93"/>
  <c r="AK652" i="93"/>
  <c r="AK617" i="93"/>
  <c r="AK621" i="93"/>
  <c r="AK625" i="93"/>
  <c r="AK629" i="93"/>
  <c r="AK633" i="93"/>
  <c r="AK637" i="93"/>
  <c r="AK641" i="93"/>
  <c r="AK645" i="93"/>
  <c r="AK649" i="93"/>
  <c r="AK653" i="93"/>
  <c r="AK14" i="93"/>
  <c r="AK1166" i="93"/>
  <c r="AK1154" i="93"/>
  <c r="AK1142" i="93"/>
  <c r="AK1126" i="93"/>
  <c r="AK1114" i="93"/>
  <c r="AK1102" i="93"/>
  <c r="AK1091" i="93"/>
  <c r="AK1043" i="93"/>
  <c r="AK1000" i="93"/>
  <c r="AK979" i="93"/>
  <c r="AK963" i="93"/>
  <c r="AK942" i="93"/>
  <c r="AK931" i="93"/>
  <c r="AK899" i="93"/>
  <c r="AK840" i="93"/>
  <c r="AK808" i="93"/>
  <c r="AK678" i="93"/>
  <c r="AK654" i="93"/>
  <c r="AK638" i="93"/>
  <c r="AK622" i="93"/>
  <c r="AK526" i="93"/>
  <c r="AK518" i="93"/>
  <c r="AK510" i="93"/>
  <c r="AK502" i="93"/>
  <c r="AK486" i="93"/>
  <c r="AK478" i="93"/>
  <c r="AK470" i="93"/>
  <c r="AK454" i="93"/>
  <c r="AK366" i="93"/>
  <c r="AK358" i="93"/>
  <c r="AK350" i="93"/>
  <c r="AK342" i="93"/>
  <c r="AK334" i="93"/>
  <c r="AK326" i="93"/>
  <c r="AK316" i="93"/>
  <c r="AK305" i="93"/>
  <c r="AK263" i="93"/>
  <c r="AK231" i="93"/>
  <c r="AK208" i="93"/>
  <c r="AK192" i="93"/>
  <c r="AK160" i="93"/>
  <c r="AK144" i="93"/>
  <c r="AK817" i="93"/>
  <c r="AK821" i="93"/>
  <c r="AK825" i="93"/>
  <c r="AK829" i="93"/>
  <c r="AK833" i="93"/>
  <c r="AK837" i="93"/>
  <c r="AK841" i="93"/>
  <c r="AK845" i="93"/>
  <c r="AK849" i="93"/>
  <c r="AK853" i="93"/>
  <c r="AK496" i="93"/>
  <c r="AK500" i="93"/>
  <c r="AK504" i="93"/>
  <c r="AK508" i="93"/>
  <c r="AK512" i="93"/>
  <c r="AK516" i="93"/>
  <c r="AK520" i="93"/>
  <c r="AK524" i="93"/>
  <c r="AK528" i="93"/>
  <c r="AK532" i="93"/>
  <c r="AK497" i="93"/>
  <c r="AK501" i="93"/>
  <c r="AK505" i="93"/>
  <c r="AK509" i="93"/>
  <c r="AK513" i="93"/>
  <c r="AK517" i="93"/>
  <c r="AK521" i="93"/>
  <c r="AK525" i="93"/>
  <c r="AK529" i="93"/>
  <c r="AK533" i="93"/>
  <c r="AK174" i="93"/>
  <c r="AK178" i="93"/>
  <c r="AK182" i="93"/>
  <c r="AK186" i="93"/>
  <c r="AK190" i="93"/>
  <c r="AK194" i="93"/>
  <c r="AK198" i="93"/>
  <c r="AK202" i="93"/>
  <c r="AK206" i="93"/>
  <c r="AK210" i="93"/>
  <c r="AK175" i="93"/>
  <c r="AK179" i="93"/>
  <c r="AK183" i="93"/>
  <c r="AK187" i="93"/>
  <c r="AK191" i="93"/>
  <c r="AK195" i="93"/>
  <c r="AK199" i="93"/>
  <c r="AK203" i="93"/>
  <c r="AK207" i="93"/>
  <c r="AK211" i="93"/>
  <c r="AK180" i="93"/>
  <c r="AK188" i="93"/>
  <c r="AK196" i="93"/>
  <c r="AK204" i="93"/>
  <c r="AK212" i="93"/>
  <c r="AK181" i="93"/>
  <c r="AK189" i="93"/>
  <c r="AK197" i="93"/>
  <c r="AK205" i="93"/>
  <c r="AK213" i="93"/>
  <c r="AK1171" i="93"/>
  <c r="AK1159" i="93"/>
  <c r="AK1147" i="93"/>
  <c r="AK1002" i="93"/>
  <c r="AK986" i="93"/>
  <c r="AK842" i="93"/>
  <c r="AK826" i="93"/>
  <c r="AK679" i="93"/>
  <c r="AK519" i="93"/>
  <c r="AK367" i="93"/>
  <c r="AK776" i="93"/>
  <c r="AK780" i="93"/>
  <c r="AK784" i="93"/>
  <c r="AK788" i="93"/>
  <c r="AK792" i="93"/>
  <c r="AK796" i="93"/>
  <c r="AK777" i="93"/>
  <c r="AK781" i="93"/>
  <c r="AK785" i="93"/>
  <c r="AK789" i="93"/>
  <c r="AK793" i="93"/>
  <c r="AK797" i="93"/>
  <c r="AK801" i="93"/>
  <c r="AK805" i="93"/>
  <c r="AK809" i="93"/>
  <c r="AK813" i="93"/>
  <c r="AK294" i="93"/>
  <c r="AK298" i="93"/>
  <c r="AK302" i="93"/>
  <c r="AK306" i="93"/>
  <c r="AK310" i="93"/>
  <c r="AK314" i="93"/>
  <c r="AK318" i="93"/>
  <c r="AK322" i="93"/>
  <c r="AK297" i="93"/>
  <c r="AK303" i="93"/>
  <c r="AK308" i="93"/>
  <c r="AK313" i="93"/>
  <c r="AK319" i="93"/>
  <c r="AK324" i="93"/>
  <c r="AK328" i="93"/>
  <c r="AK332" i="93"/>
  <c r="AK299" i="93"/>
  <c r="AK304" i="93"/>
  <c r="AK309" i="93"/>
  <c r="AK315" i="93"/>
  <c r="AK320" i="93"/>
  <c r="AK325" i="93"/>
  <c r="AK329" i="93"/>
  <c r="AK333" i="93"/>
  <c r="AK1162" i="93"/>
  <c r="AK1150" i="93"/>
  <c r="AK1138" i="93"/>
  <c r="AK1130" i="93"/>
  <c r="AK1118" i="93"/>
  <c r="AK1106" i="93"/>
  <c r="AK1075" i="93"/>
  <c r="AK1027" i="93"/>
  <c r="AK1011" i="93"/>
  <c r="AK995" i="93"/>
  <c r="AK984" i="93"/>
  <c r="AK968" i="93"/>
  <c r="AK952" i="93"/>
  <c r="AK936" i="93"/>
  <c r="AK867" i="93"/>
  <c r="AK851" i="93"/>
  <c r="AK835" i="93"/>
  <c r="AK819" i="93"/>
  <c r="AK803" i="93"/>
  <c r="AK790" i="93"/>
  <c r="AK686" i="93"/>
  <c r="AK670" i="93"/>
  <c r="AK662" i="93"/>
  <c r="AK646" i="93"/>
  <c r="AK630" i="93"/>
  <c r="AK614" i="93"/>
  <c r="AK462" i="93"/>
  <c r="AK18" i="93"/>
  <c r="AK22" i="93"/>
  <c r="AK26" i="93"/>
  <c r="AK30" i="93"/>
  <c r="AK34" i="93"/>
  <c r="AK38" i="93"/>
  <c r="AK42" i="93"/>
  <c r="AK46" i="93"/>
  <c r="AK50" i="93"/>
  <c r="AK15" i="93"/>
  <c r="AK19" i="93"/>
  <c r="AK23" i="93"/>
  <c r="AK27" i="93"/>
  <c r="AK31" i="93"/>
  <c r="AK35" i="93"/>
  <c r="AK39" i="93"/>
  <c r="AK43" i="93"/>
  <c r="AK47" i="93"/>
  <c r="AK51" i="93"/>
  <c r="AK20" i="93"/>
  <c r="AK28" i="93"/>
  <c r="AK36" i="93"/>
  <c r="AK44" i="93"/>
  <c r="AK52" i="93"/>
  <c r="AK21" i="93"/>
  <c r="AK29" i="93"/>
  <c r="AK37" i="93"/>
  <c r="AK45" i="93"/>
  <c r="AK53" i="93"/>
  <c r="AK1057" i="93"/>
  <c r="AK1061" i="93"/>
  <c r="AK1065" i="93"/>
  <c r="AK1069" i="93"/>
  <c r="AK1073" i="93"/>
  <c r="AK1077" i="93"/>
  <c r="AK1081" i="93"/>
  <c r="AK1085" i="93"/>
  <c r="AK1089" i="93"/>
  <c r="AK1093" i="93"/>
  <c r="AK897" i="93"/>
  <c r="AK901" i="93"/>
  <c r="AK905" i="93"/>
  <c r="AK909" i="93"/>
  <c r="AK913" i="93"/>
  <c r="AK917" i="93"/>
  <c r="AK921" i="93"/>
  <c r="AK925" i="93"/>
  <c r="AK929" i="93"/>
  <c r="AK933" i="93"/>
  <c r="AK736" i="93"/>
  <c r="AK740" i="93"/>
  <c r="AK744" i="93"/>
  <c r="AK748" i="93"/>
  <c r="AK752" i="93"/>
  <c r="AK756" i="93"/>
  <c r="AK760" i="93"/>
  <c r="AK764" i="93"/>
  <c r="AK768" i="93"/>
  <c r="AK772" i="93"/>
  <c r="AK737" i="93"/>
  <c r="AK741" i="93"/>
  <c r="AK745" i="93"/>
  <c r="AK749" i="93"/>
  <c r="AK753" i="93"/>
  <c r="AK757" i="93"/>
  <c r="AK761" i="93"/>
  <c r="AK765" i="93"/>
  <c r="AK769" i="93"/>
  <c r="AK773" i="93"/>
  <c r="AK576" i="93"/>
  <c r="AK580" i="93"/>
  <c r="AK584" i="93"/>
  <c r="AK588" i="93"/>
  <c r="AK592" i="93"/>
  <c r="AK596" i="93"/>
  <c r="AK600" i="93"/>
  <c r="AK604" i="93"/>
  <c r="AK608" i="93"/>
  <c r="AK612" i="93"/>
  <c r="AK577" i="93"/>
  <c r="AK581" i="93"/>
  <c r="AK585" i="93"/>
  <c r="AK589" i="93"/>
  <c r="AK593" i="93"/>
  <c r="AK597" i="93"/>
  <c r="AK601" i="93"/>
  <c r="AK605" i="93"/>
  <c r="AK609" i="93"/>
  <c r="AK613" i="93"/>
  <c r="AK416" i="93"/>
  <c r="AK420" i="93"/>
  <c r="AK424" i="93"/>
  <c r="AK428" i="93"/>
  <c r="AK432" i="93"/>
  <c r="AK436" i="93"/>
  <c r="AK440" i="93"/>
  <c r="AK444" i="93"/>
  <c r="AK448" i="93"/>
  <c r="AK452" i="93"/>
  <c r="AK417" i="93"/>
  <c r="AK421" i="93"/>
  <c r="AK425" i="93"/>
  <c r="AK429" i="93"/>
  <c r="AK433" i="93"/>
  <c r="AK437" i="93"/>
  <c r="AK441" i="93"/>
  <c r="AK445" i="93"/>
  <c r="AK449" i="93"/>
  <c r="AK453" i="93"/>
  <c r="AK254" i="93"/>
  <c r="AK258" i="93"/>
  <c r="AK262" i="93"/>
  <c r="AK266" i="93"/>
  <c r="AK270" i="93"/>
  <c r="AK274" i="93"/>
  <c r="AK278" i="93"/>
  <c r="AK282" i="93"/>
  <c r="AK286" i="93"/>
  <c r="AK290" i="93"/>
  <c r="AK255" i="93"/>
  <c r="AK260" i="93"/>
  <c r="AK265" i="93"/>
  <c r="AK271" i="93"/>
  <c r="AK276" i="93"/>
  <c r="AK281" i="93"/>
  <c r="AK287" i="93"/>
  <c r="AK292" i="93"/>
  <c r="AK256" i="93"/>
  <c r="AK261" i="93"/>
  <c r="AK267" i="93"/>
  <c r="AK272" i="93"/>
  <c r="AK277" i="93"/>
  <c r="AK283" i="93"/>
  <c r="AK288" i="93"/>
  <c r="AK293" i="93"/>
  <c r="AK94" i="93"/>
  <c r="AK98" i="93"/>
  <c r="AK102" i="93"/>
  <c r="AK106" i="93"/>
  <c r="AK110" i="93"/>
  <c r="AK114" i="93"/>
  <c r="AK118" i="93"/>
  <c r="AK122" i="93"/>
  <c r="AK126" i="93"/>
  <c r="AK130" i="93"/>
  <c r="AK95" i="93"/>
  <c r="AK99" i="93"/>
  <c r="AK103" i="93"/>
  <c r="AK107" i="93"/>
  <c r="AK111" i="93"/>
  <c r="AK115" i="93"/>
  <c r="AK119" i="93"/>
  <c r="AK123" i="93"/>
  <c r="AK127" i="93"/>
  <c r="AK131" i="93"/>
  <c r="AK100" i="93"/>
  <c r="AK108" i="93"/>
  <c r="AK116" i="93"/>
  <c r="AK124" i="93"/>
  <c r="AK132" i="93"/>
  <c r="AK101" i="93"/>
  <c r="AK109" i="93"/>
  <c r="AK117" i="93"/>
  <c r="AK125" i="93"/>
  <c r="AK133" i="93"/>
  <c r="AK1205" i="93"/>
  <c r="AK1201" i="93"/>
  <c r="AK1197" i="93"/>
  <c r="AK1193" i="93"/>
  <c r="AK1189" i="93"/>
  <c r="AK1185" i="93"/>
  <c r="AK1181" i="93"/>
  <c r="AK1177" i="93"/>
  <c r="AK1173" i="93"/>
  <c r="AK1169" i="93"/>
  <c r="AK1165" i="93"/>
  <c r="AK1161" i="93"/>
  <c r="AK1157" i="93"/>
  <c r="AK1153" i="93"/>
  <c r="AK1149" i="93"/>
  <c r="AK1145" i="93"/>
  <c r="AK1141" i="93"/>
  <c r="AK1137" i="93"/>
  <c r="AK1133" i="93"/>
  <c r="AK1129" i="93"/>
  <c r="AK1125" i="93"/>
  <c r="AK1121" i="93"/>
  <c r="AK1117" i="93"/>
  <c r="AK1113" i="93"/>
  <c r="AK1109" i="93"/>
  <c r="AK1105" i="93"/>
  <c r="AK1100" i="93"/>
  <c r="AK1090" i="93"/>
  <c r="AK1084" i="93"/>
  <c r="AK1079" i="93"/>
  <c r="AK1074" i="93"/>
  <c r="AK1068" i="93"/>
  <c r="AK1063" i="93"/>
  <c r="AK1058" i="93"/>
  <c r="AK1052" i="93"/>
  <c r="AK1047" i="93"/>
  <c r="AK1042" i="93"/>
  <c r="AK1036" i="93"/>
  <c r="AK1031" i="93"/>
  <c r="AK1026" i="93"/>
  <c r="AK1020" i="93"/>
  <c r="AK1010" i="93"/>
  <c r="AK1004" i="93"/>
  <c r="AK999" i="93"/>
  <c r="AK994" i="93"/>
  <c r="AK988" i="93"/>
  <c r="AK983" i="93"/>
  <c r="AK978" i="93"/>
  <c r="AK972" i="93"/>
  <c r="AK967" i="93"/>
  <c r="AK962" i="93"/>
  <c r="AK956" i="93"/>
  <c r="AK951" i="93"/>
  <c r="AK946" i="93"/>
  <c r="AK940" i="93"/>
  <c r="AK930" i="93"/>
  <c r="AK924" i="93"/>
  <c r="AK919" i="93"/>
  <c r="AK914" i="93"/>
  <c r="AK908" i="93"/>
  <c r="AK903" i="93"/>
  <c r="AK898" i="93"/>
  <c r="AK892" i="93"/>
  <c r="AK887" i="93"/>
  <c r="AK882" i="93"/>
  <c r="AK876" i="93"/>
  <c r="AK871" i="93"/>
  <c r="AK866" i="93"/>
  <c r="AK860" i="93"/>
  <c r="AK850" i="93"/>
  <c r="AK844" i="93"/>
  <c r="AK839" i="93"/>
  <c r="AK834" i="93"/>
  <c r="AK828" i="93"/>
  <c r="AK823" i="93"/>
  <c r="AK818" i="93"/>
  <c r="AK812" i="93"/>
  <c r="AK807" i="93"/>
  <c r="AK802" i="93"/>
  <c r="AK795" i="93"/>
  <c r="AK787" i="93"/>
  <c r="AK779" i="93"/>
  <c r="AK771" i="93"/>
  <c r="AK763" i="93"/>
  <c r="AK755" i="93"/>
  <c r="AK747" i="93"/>
  <c r="AK739" i="93"/>
  <c r="AK731" i="93"/>
  <c r="AK723" i="93"/>
  <c r="AK715" i="93"/>
  <c r="AK707" i="93"/>
  <c r="AK691" i="93"/>
  <c r="AK683" i="93"/>
  <c r="AK675" i="93"/>
  <c r="AK667" i="93"/>
  <c r="AK651" i="93"/>
  <c r="AK643" i="93"/>
  <c r="AK635" i="93"/>
  <c r="AK627" i="93"/>
  <c r="AK619" i="93"/>
  <c r="AK611" i="93"/>
  <c r="AK603" i="93"/>
  <c r="AK595" i="93"/>
  <c r="AK587" i="93"/>
  <c r="AK579" i="93"/>
  <c r="AK571" i="93"/>
  <c r="AK563" i="93"/>
  <c r="AK555" i="93"/>
  <c r="AK547" i="93"/>
  <c r="AK531" i="93"/>
  <c r="AK523" i="93"/>
  <c r="AK515" i="93"/>
  <c r="AK507" i="93"/>
  <c r="AK499" i="93"/>
  <c r="AK491" i="93"/>
  <c r="AK483" i="93"/>
  <c r="AK475" i="93"/>
  <c r="AK467" i="93"/>
  <c r="AK451" i="93"/>
  <c r="AK443" i="93"/>
  <c r="AK435" i="93"/>
  <c r="AK427" i="93"/>
  <c r="AK419" i="93"/>
  <c r="AK411" i="93"/>
  <c r="AK403" i="93"/>
  <c r="AK395" i="93"/>
  <c r="AK387" i="93"/>
  <c r="AK371" i="93"/>
  <c r="AK363" i="93"/>
  <c r="AK355" i="93"/>
  <c r="AK347" i="93"/>
  <c r="AK331" i="93"/>
  <c r="AK323" i="93"/>
  <c r="AK312" i="93"/>
  <c r="AK301" i="93"/>
  <c r="AK291" i="93"/>
  <c r="AK280" i="93"/>
  <c r="AK269" i="93"/>
  <c r="AK259" i="93"/>
  <c r="AK248" i="93"/>
  <c r="AK237" i="93"/>
  <c r="AK227" i="93"/>
  <c r="AK201" i="93"/>
  <c r="AK185" i="93"/>
  <c r="AK169" i="93"/>
  <c r="AK153" i="93"/>
  <c r="AK121" i="93"/>
  <c r="AK105" i="93"/>
  <c r="AK89" i="93"/>
  <c r="AK73" i="93"/>
  <c r="AK41" i="93"/>
  <c r="AK25" i="93"/>
  <c r="AK656" i="93"/>
  <c r="AK660" i="93"/>
  <c r="AK664" i="93"/>
  <c r="AK668" i="93"/>
  <c r="AK672" i="93"/>
  <c r="AK676" i="93"/>
  <c r="AK680" i="93"/>
  <c r="AK684" i="93"/>
  <c r="AK688" i="93"/>
  <c r="AK692" i="93"/>
  <c r="AK657" i="93"/>
  <c r="AK661" i="93"/>
  <c r="AK665" i="93"/>
  <c r="AK669" i="93"/>
  <c r="AK673" i="93"/>
  <c r="AK677" i="93"/>
  <c r="AK681" i="93"/>
  <c r="AK685" i="93"/>
  <c r="AK689" i="93"/>
  <c r="AK693" i="93"/>
  <c r="AK336" i="93"/>
  <c r="AK340" i="93"/>
  <c r="AK344" i="93"/>
  <c r="AK348" i="93"/>
  <c r="AK352" i="93"/>
  <c r="AK356" i="93"/>
  <c r="AK360" i="93"/>
  <c r="AK364" i="93"/>
  <c r="AK368" i="93"/>
  <c r="AK372" i="93"/>
  <c r="AK337" i="93"/>
  <c r="AK341" i="93"/>
  <c r="AK345" i="93"/>
  <c r="AK349" i="93"/>
  <c r="AK353" i="93"/>
  <c r="AK357" i="93"/>
  <c r="AK361" i="93"/>
  <c r="AK365" i="93"/>
  <c r="AK369" i="93"/>
  <c r="AK373" i="93"/>
  <c r="AK1163" i="93"/>
  <c r="AK1151" i="93"/>
  <c r="AK1139" i="93"/>
  <c r="AK1007" i="93"/>
  <c r="AK991" i="93"/>
  <c r="AK975" i="93"/>
  <c r="AK852" i="93"/>
  <c r="AK836" i="93"/>
  <c r="AK820" i="93"/>
  <c r="AK687" i="93"/>
  <c r="AK663" i="93"/>
  <c r="AK527" i="93"/>
  <c r="AK503" i="93"/>
  <c r="AK351" i="93"/>
  <c r="AK343" i="93"/>
  <c r="AK193" i="93"/>
  <c r="AK1097" i="93"/>
  <c r="AK1101" i="93"/>
  <c r="AK937" i="93"/>
  <c r="AK941" i="93"/>
  <c r="AK945" i="93"/>
  <c r="AK949" i="93"/>
  <c r="AK953" i="93"/>
  <c r="AK957" i="93"/>
  <c r="AK961" i="93"/>
  <c r="AK965" i="93"/>
  <c r="AK969" i="93"/>
  <c r="AK973" i="93"/>
  <c r="AK456" i="93"/>
  <c r="AK460" i="93"/>
  <c r="AK464" i="93"/>
  <c r="AK468" i="93"/>
  <c r="AK472" i="93"/>
  <c r="AK476" i="93"/>
  <c r="AK480" i="93"/>
  <c r="AK484" i="93"/>
  <c r="AK488" i="93"/>
  <c r="AK492" i="93"/>
  <c r="AK457" i="93"/>
  <c r="AK461" i="93"/>
  <c r="AK465" i="93"/>
  <c r="AK469" i="93"/>
  <c r="AK473" i="93"/>
  <c r="AK477" i="93"/>
  <c r="AK481" i="93"/>
  <c r="AK485" i="93"/>
  <c r="AK489" i="93"/>
  <c r="AK493" i="93"/>
  <c r="AK134" i="93"/>
  <c r="AK138" i="93"/>
  <c r="AK142" i="93"/>
  <c r="AK146" i="93"/>
  <c r="AK150" i="93"/>
  <c r="AK154" i="93"/>
  <c r="AK158" i="93"/>
  <c r="AK162" i="93"/>
  <c r="AK166" i="93"/>
  <c r="AK170" i="93"/>
  <c r="AK135" i="93"/>
  <c r="AK139" i="93"/>
  <c r="AK143" i="93"/>
  <c r="AK147" i="93"/>
  <c r="AK151" i="93"/>
  <c r="AK155" i="93"/>
  <c r="AK159" i="93"/>
  <c r="AK163" i="93"/>
  <c r="AK167" i="93"/>
  <c r="AK171" i="93"/>
  <c r="AK140" i="93"/>
  <c r="AK148" i="93"/>
  <c r="AK156" i="93"/>
  <c r="AK164" i="93"/>
  <c r="AK172" i="93"/>
  <c r="AK141" i="93"/>
  <c r="AK149" i="93"/>
  <c r="AK157" i="93"/>
  <c r="AK165" i="93"/>
  <c r="AK173" i="93"/>
  <c r="AK1170" i="93"/>
  <c r="AK1158" i="93"/>
  <c r="AK1146" i="93"/>
  <c r="AK1134" i="93"/>
  <c r="AK1122" i="93"/>
  <c r="AK1110" i="93"/>
  <c r="AK1096" i="93"/>
  <c r="AK1059" i="93"/>
  <c r="AK1006" i="93"/>
  <c r="AK990" i="93"/>
  <c r="AK974" i="93"/>
  <c r="AK958" i="93"/>
  <c r="AK947" i="93"/>
  <c r="AK915" i="93"/>
  <c r="AK883" i="93"/>
  <c r="AK846" i="93"/>
  <c r="AK830" i="93"/>
  <c r="AK814" i="93"/>
  <c r="AK798" i="93"/>
  <c r="AK774" i="93"/>
  <c r="AK1017" i="93"/>
  <c r="AK1021" i="93"/>
  <c r="AK1025" i="93"/>
  <c r="AK1029" i="93"/>
  <c r="AK1033" i="93"/>
  <c r="AK1037" i="93"/>
  <c r="AK1041" i="93"/>
  <c r="AK1045" i="93"/>
  <c r="AK1049" i="93"/>
  <c r="AK1053" i="93"/>
  <c r="AK857" i="93"/>
  <c r="AK861" i="93"/>
  <c r="AK865" i="93"/>
  <c r="AK869" i="93"/>
  <c r="AK873" i="93"/>
  <c r="AK877" i="93"/>
  <c r="AK881" i="93"/>
  <c r="AK885" i="93"/>
  <c r="AK889" i="93"/>
  <c r="AK893" i="93"/>
  <c r="AK696" i="93"/>
  <c r="AK700" i="93"/>
  <c r="AK704" i="93"/>
  <c r="AK708" i="93"/>
  <c r="AK712" i="93"/>
  <c r="AK716" i="93"/>
  <c r="AK720" i="93"/>
  <c r="AK724" i="93"/>
  <c r="AK728" i="93"/>
  <c r="AK732" i="93"/>
  <c r="AK697" i="93"/>
  <c r="AK701" i="93"/>
  <c r="AK705" i="93"/>
  <c r="AK709" i="93"/>
  <c r="AK713" i="93"/>
  <c r="AK717" i="93"/>
  <c r="AK721" i="93"/>
  <c r="AK725" i="93"/>
  <c r="AK729" i="93"/>
  <c r="AK733" i="93"/>
  <c r="AK536" i="93"/>
  <c r="AK540" i="93"/>
  <c r="AK544" i="93"/>
  <c r="AK548" i="93"/>
  <c r="AK552" i="93"/>
  <c r="AK556" i="93"/>
  <c r="AK560" i="93"/>
  <c r="AK564" i="93"/>
  <c r="AK568" i="93"/>
  <c r="AK572" i="93"/>
  <c r="AK537" i="93"/>
  <c r="AK541" i="93"/>
  <c r="AK545" i="93"/>
  <c r="AK549" i="93"/>
  <c r="AK553" i="93"/>
  <c r="AK557" i="93"/>
  <c r="AK561" i="93"/>
  <c r="AK565" i="93"/>
  <c r="AK569" i="93"/>
  <c r="AK573" i="93"/>
  <c r="AK376" i="93"/>
  <c r="AK380" i="93"/>
  <c r="AK384" i="93"/>
  <c r="AK388" i="93"/>
  <c r="AK392" i="93"/>
  <c r="AK396" i="93"/>
  <c r="AK400" i="93"/>
  <c r="AK404" i="93"/>
  <c r="AK408" i="93"/>
  <c r="AK412" i="93"/>
  <c r="AK377" i="93"/>
  <c r="AK381" i="93"/>
  <c r="AK385" i="93"/>
  <c r="AK389" i="93"/>
  <c r="AK393" i="93"/>
  <c r="AK397" i="93"/>
  <c r="AK401" i="93"/>
  <c r="AK405" i="93"/>
  <c r="AK409" i="93"/>
  <c r="AK413" i="93"/>
  <c r="AK214" i="93"/>
  <c r="AK218" i="93"/>
  <c r="AK222" i="93"/>
  <c r="AK226" i="93"/>
  <c r="AK230" i="93"/>
  <c r="AK234" i="93"/>
  <c r="AK238" i="93"/>
  <c r="AK242" i="93"/>
  <c r="AK246" i="93"/>
  <c r="AK250" i="93"/>
  <c r="AK217" i="93"/>
  <c r="AK223" i="93"/>
  <c r="AK228" i="93"/>
  <c r="AK233" i="93"/>
  <c r="AK239" i="93"/>
  <c r="AK244" i="93"/>
  <c r="AK249" i="93"/>
  <c r="AK219" i="93"/>
  <c r="AK224" i="93"/>
  <c r="AK229" i="93"/>
  <c r="AK235" i="93"/>
  <c r="AK240" i="93"/>
  <c r="AK245" i="93"/>
  <c r="AK251" i="93"/>
  <c r="AK54" i="93"/>
  <c r="AK58" i="93"/>
  <c r="AK62" i="93"/>
  <c r="AK66" i="93"/>
  <c r="AK70" i="93"/>
  <c r="AK74" i="93"/>
  <c r="AK78" i="93"/>
  <c r="AK82" i="93"/>
  <c r="AK86" i="93"/>
  <c r="AK90" i="93"/>
  <c r="AK55" i="93"/>
  <c r="AK59" i="93"/>
  <c r="AK63" i="93"/>
  <c r="AK67" i="93"/>
  <c r="AK71" i="93"/>
  <c r="AK75" i="93"/>
  <c r="AK79" i="93"/>
  <c r="AK83" i="93"/>
  <c r="AK87" i="93"/>
  <c r="AK91" i="93"/>
  <c r="AK60" i="93"/>
  <c r="AK68" i="93"/>
  <c r="AK76" i="93"/>
  <c r="AK84" i="93"/>
  <c r="AK92" i="93"/>
  <c r="AK61" i="93"/>
  <c r="AK69" i="93"/>
  <c r="AK77" i="93"/>
  <c r="AK85" i="93"/>
  <c r="AK93" i="93"/>
  <c r="AK1212" i="93"/>
  <c r="AK1208" i="93"/>
  <c r="AK1204" i="93"/>
  <c r="AK1200" i="93"/>
  <c r="AK1196" i="93"/>
  <c r="AK1192" i="93"/>
  <c r="AK1188" i="93"/>
  <c r="AK1184" i="93"/>
  <c r="AK1180" i="93"/>
  <c r="AK1172" i="93"/>
  <c r="AK1168" i="93"/>
  <c r="AK1164" i="93"/>
  <c r="AK1160" i="93"/>
  <c r="AK1156" i="93"/>
  <c r="AK1152" i="93"/>
  <c r="AK1148" i="93"/>
  <c r="AK1144" i="93"/>
  <c r="AK1140" i="93"/>
  <c r="AK1132" i="93"/>
  <c r="AK1128" i="93"/>
  <c r="AK1124" i="93"/>
  <c r="AK1120" i="93"/>
  <c r="AK1116" i="93"/>
  <c r="AK1112" i="93"/>
  <c r="AK1108" i="93"/>
  <c r="AK1104" i="93"/>
  <c r="AK1099" i="93"/>
  <c r="AK1094" i="93"/>
  <c r="AK1088" i="93"/>
  <c r="AK1083" i="93"/>
  <c r="AK1078" i="93"/>
  <c r="AK1072" i="93"/>
  <c r="AK1067" i="93"/>
  <c r="AK1062" i="93"/>
  <c r="AK1056" i="93"/>
  <c r="AK1051" i="93"/>
  <c r="AK1046" i="93"/>
  <c r="AK1040" i="93"/>
  <c r="AK1035" i="93"/>
  <c r="AK1030" i="93"/>
  <c r="AK1024" i="93"/>
  <c r="AK1019" i="93"/>
  <c r="AK1014" i="93"/>
  <c r="AK1008" i="93"/>
  <c r="AK1003" i="93"/>
  <c r="AK998" i="93"/>
  <c r="AK992" i="93"/>
  <c r="AK987" i="93"/>
  <c r="AK982" i="93"/>
  <c r="AK976" i="93"/>
  <c r="AK971" i="93"/>
  <c r="AK966" i="93"/>
  <c r="AK960" i="93"/>
  <c r="AK955" i="93"/>
  <c r="AK950" i="93"/>
  <c r="AK944" i="93"/>
  <c r="AK939" i="93"/>
  <c r="AK934" i="93"/>
  <c r="AK928" i="93"/>
  <c r="AK923" i="93"/>
  <c r="AK918" i="93"/>
  <c r="AK912" i="93"/>
  <c r="AK907" i="93"/>
  <c r="AK902" i="93"/>
  <c r="AK896" i="93"/>
  <c r="AK891" i="93"/>
  <c r="AK886" i="93"/>
  <c r="AK880" i="93"/>
  <c r="AK875" i="93"/>
  <c r="AK870" i="93"/>
  <c r="AK864" i="93"/>
  <c r="AK859" i="93"/>
  <c r="AK854" i="93"/>
  <c r="AK848" i="93"/>
  <c r="AK843" i="93"/>
  <c r="AK838" i="93"/>
  <c r="AK832" i="93"/>
  <c r="AK827" i="93"/>
  <c r="AK822" i="93"/>
  <c r="AK816" i="93"/>
  <c r="AK811" i="93"/>
  <c r="AK806" i="93"/>
  <c r="AK800" i="93"/>
  <c r="AK794" i="93"/>
  <c r="AK786" i="93"/>
  <c r="AK778" i="93"/>
  <c r="AK770" i="93"/>
  <c r="AK762" i="93"/>
  <c r="AK754" i="93"/>
  <c r="AK746" i="93"/>
  <c r="AK738" i="93"/>
  <c r="AK730" i="93"/>
  <c r="AK722" i="93"/>
  <c r="AK714" i="93"/>
  <c r="AK706" i="93"/>
  <c r="AK698" i="93"/>
  <c r="AK690" i="93"/>
  <c r="AK682" i="93"/>
  <c r="AK674" i="93"/>
  <c r="AK666" i="93"/>
  <c r="AK658" i="93"/>
  <c r="AK650" i="93"/>
  <c r="AK642" i="93"/>
  <c r="AK634" i="93"/>
  <c r="AK626" i="93"/>
  <c r="AK618" i="93"/>
  <c r="AK610" i="93"/>
  <c r="AK602" i="93"/>
  <c r="AK594" i="93"/>
  <c r="AK586" i="93"/>
  <c r="AK578" i="93"/>
  <c r="AK570" i="93"/>
  <c r="AK562" i="93"/>
  <c r="AK554" i="93"/>
  <c r="AK546" i="93"/>
  <c r="AK538" i="93"/>
  <c r="AK530" i="93"/>
  <c r="AK522" i="93"/>
  <c r="AK514" i="93"/>
  <c r="AK506" i="93"/>
  <c r="AK498" i="93"/>
  <c r="AK490" i="93"/>
  <c r="AK482" i="93"/>
  <c r="AK474" i="93"/>
  <c r="AK466" i="93"/>
  <c r="AK458" i="93"/>
  <c r="AK450" i="93"/>
  <c r="AK442" i="93"/>
  <c r="AK434" i="93"/>
  <c r="AK426" i="93"/>
  <c r="AK418" i="93"/>
  <c r="AK410" i="93"/>
  <c r="AK402" i="93"/>
  <c r="AK394" i="93"/>
  <c r="AK386" i="93"/>
  <c r="AK378" i="93"/>
  <c r="AK370" i="93"/>
  <c r="AK362" i="93"/>
  <c r="AK354" i="93"/>
  <c r="AK346" i="93"/>
  <c r="AK338" i="93"/>
  <c r="AK330" i="93"/>
  <c r="AK321" i="93"/>
  <c r="AK311" i="93"/>
  <c r="AK300" i="93"/>
  <c r="AK289" i="93"/>
  <c r="AK279" i="93"/>
  <c r="AK268" i="93"/>
  <c r="AK257" i="93"/>
  <c r="AK247" i="93"/>
  <c r="AK236" i="93"/>
  <c r="AK225" i="93"/>
  <c r="AK215" i="93"/>
  <c r="AK200" i="93"/>
  <c r="AK184" i="93"/>
  <c r="AK168" i="93"/>
  <c r="AK152" i="93"/>
  <c r="AK136" i="93"/>
  <c r="AK120" i="93"/>
  <c r="AK104" i="93"/>
  <c r="AK88" i="93"/>
  <c r="AK72" i="93"/>
  <c r="AK56" i="93"/>
  <c r="AK40" i="93"/>
  <c r="AK24" i="93"/>
  <c r="G7" i="93" l="1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B9" i="93"/>
  <c r="B6" i="93"/>
  <c r="B7" i="93"/>
  <c r="B8" i="93"/>
  <c r="B5" i="93"/>
  <c r="C22" i="93" l="1"/>
  <c r="C20" i="93"/>
  <c r="C18" i="93"/>
  <c r="C14" i="93"/>
  <c r="C16" i="93"/>
  <c r="C50" i="93"/>
  <c r="C46" i="93"/>
  <c r="C42" i="93"/>
  <c r="C38" i="93"/>
  <c r="C34" i="93"/>
  <c r="C30" i="93"/>
  <c r="C26" i="93"/>
  <c r="C53" i="93"/>
  <c r="C49" i="93"/>
  <c r="C45" i="93"/>
  <c r="C41" i="93"/>
  <c r="C37" i="93"/>
  <c r="C33" i="93"/>
  <c r="C29" i="93"/>
  <c r="C25" i="93"/>
  <c r="C21" i="93"/>
  <c r="C17" i="93"/>
  <c r="C52" i="93"/>
  <c r="C48" i="93"/>
  <c r="C44" i="93"/>
  <c r="C40" i="93"/>
  <c r="C36" i="93"/>
  <c r="C32" i="93"/>
  <c r="C28" i="93"/>
  <c r="C24" i="93"/>
  <c r="C51" i="93"/>
  <c r="C43" i="93"/>
  <c r="C39" i="93"/>
  <c r="C31" i="93"/>
  <c r="C23" i="93"/>
  <c r="C19" i="93"/>
  <c r="O26" i="82" l="1"/>
  <c r="O30" i="82"/>
  <c r="S30" i="82" s="1"/>
  <c r="O34" i="82"/>
  <c r="O38" i="82"/>
  <c r="S38" i="82" s="1"/>
  <c r="I42" i="82"/>
  <c r="O46" i="82"/>
  <c r="S46" i="82" s="1"/>
  <c r="O50" i="82"/>
  <c r="O54" i="82"/>
  <c r="S54" i="82" s="1"/>
  <c r="O58" i="82"/>
  <c r="O62" i="82"/>
  <c r="S62" i="82" s="1"/>
  <c r="O66" i="82"/>
  <c r="I69" i="82"/>
  <c r="N67" i="82"/>
  <c r="M28" i="82"/>
  <c r="M29" i="82"/>
  <c r="M32" i="82"/>
  <c r="M33" i="82"/>
  <c r="M34" i="82"/>
  <c r="M36" i="82"/>
  <c r="M37" i="82"/>
  <c r="M38" i="82"/>
  <c r="M40" i="82"/>
  <c r="M44" i="82"/>
  <c r="M45" i="82"/>
  <c r="M48" i="82"/>
  <c r="M49" i="82"/>
  <c r="M50" i="82"/>
  <c r="M52" i="82"/>
  <c r="M53" i="82"/>
  <c r="M54" i="82"/>
  <c r="M56" i="82"/>
  <c r="M60" i="82"/>
  <c r="M61" i="82"/>
  <c r="M64" i="82"/>
  <c r="M65" i="82"/>
  <c r="M66" i="82"/>
  <c r="I64" i="82"/>
  <c r="I65" i="82"/>
  <c r="I68" i="82"/>
  <c r="I55" i="82"/>
  <c r="I52" i="82"/>
  <c r="I44" i="82"/>
  <c r="I48" i="82"/>
  <c r="I49" i="82"/>
  <c r="I43" i="82"/>
  <c r="I28" i="82"/>
  <c r="I29" i="82"/>
  <c r="I32" i="82"/>
  <c r="O27" i="82"/>
  <c r="O28" i="82"/>
  <c r="S28" i="82" s="1"/>
  <c r="O29" i="82"/>
  <c r="O31" i="82"/>
  <c r="O32" i="82"/>
  <c r="S32" i="82" s="1"/>
  <c r="O33" i="82"/>
  <c r="O35" i="82"/>
  <c r="O36" i="82"/>
  <c r="S36" i="82" s="1"/>
  <c r="O37" i="82"/>
  <c r="O39" i="82"/>
  <c r="O40" i="82"/>
  <c r="S40" i="82" s="1"/>
  <c r="O41" i="82"/>
  <c r="O43" i="82"/>
  <c r="O44" i="82"/>
  <c r="S44" i="82" s="1"/>
  <c r="O45" i="82"/>
  <c r="O47" i="82"/>
  <c r="O48" i="82"/>
  <c r="S48" i="82" s="1"/>
  <c r="O49" i="82"/>
  <c r="O51" i="82"/>
  <c r="O52" i="82"/>
  <c r="S52" i="82" s="1"/>
  <c r="O53" i="82"/>
  <c r="O55" i="82"/>
  <c r="O56" i="82"/>
  <c r="S56" i="82" s="1"/>
  <c r="O57" i="82"/>
  <c r="O59" i="82"/>
  <c r="O60" i="82"/>
  <c r="S60" i="82" s="1"/>
  <c r="O61" i="82"/>
  <c r="O63" i="82"/>
  <c r="O64" i="82"/>
  <c r="S64" i="82" s="1"/>
  <c r="O65" i="82"/>
  <c r="O67" i="82"/>
  <c r="O68" i="82"/>
  <c r="S68" i="82" s="1"/>
  <c r="O69" i="82"/>
  <c r="O25" i="82"/>
  <c r="Q26" i="82"/>
  <c r="Q27" i="82"/>
  <c r="Q34" i="82"/>
  <c r="Q35" i="82"/>
  <c r="Q42" i="82"/>
  <c r="Q43" i="82"/>
  <c r="Q50" i="82"/>
  <c r="Q51" i="82"/>
  <c r="Q57" i="82"/>
  <c r="Q61" i="82"/>
  <c r="Q62" i="82"/>
  <c r="Q65" i="82"/>
  <c r="Q66" i="82"/>
  <c r="Q67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8" i="82" s="1"/>
  <c r="N66" i="82"/>
  <c r="N69" i="82" s="1"/>
  <c r="N25" i="82"/>
  <c r="G29" i="82"/>
  <c r="G33" i="82"/>
  <c r="G34" i="82"/>
  <c r="G37" i="82"/>
  <c r="G38" i="82"/>
  <c r="G39" i="82"/>
  <c r="G45" i="82"/>
  <c r="G49" i="82"/>
  <c r="G50" i="82"/>
  <c r="G53" i="82"/>
  <c r="G54" i="82"/>
  <c r="G55" i="82"/>
  <c r="G61" i="82"/>
  <c r="G65" i="82"/>
  <c r="G66" i="82"/>
  <c r="G69" i="82"/>
  <c r="G26" i="82"/>
  <c r="G27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B27" i="82"/>
  <c r="B28" i="82"/>
  <c r="Q28" i="82" s="1"/>
  <c r="B29" i="82"/>
  <c r="B30" i="82"/>
  <c r="B31" i="82"/>
  <c r="B32" i="82"/>
  <c r="Q32" i="82" s="1"/>
  <c r="B33" i="82"/>
  <c r="B34" i="82"/>
  <c r="B35" i="82"/>
  <c r="M35" i="82" s="1"/>
  <c r="B36" i="82"/>
  <c r="I36" i="82" s="1"/>
  <c r="B37" i="82"/>
  <c r="B38" i="82"/>
  <c r="Q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B46" i="82"/>
  <c r="B47" i="82"/>
  <c r="B48" i="82"/>
  <c r="Q48" i="82" s="1"/>
  <c r="B49" i="82"/>
  <c r="B50" i="82"/>
  <c r="B51" i="82"/>
  <c r="B52" i="82"/>
  <c r="Q52" i="82" s="1"/>
  <c r="B53" i="82"/>
  <c r="B54" i="82"/>
  <c r="Q54" i="82" s="1"/>
  <c r="B55" i="82"/>
  <c r="M55" i="82" s="1"/>
  <c r="B56" i="82"/>
  <c r="I56" i="82" s="1"/>
  <c r="B57" i="82"/>
  <c r="B58" i="82"/>
  <c r="B59" i="82"/>
  <c r="M59" i="82" s="1"/>
  <c r="B60" i="82"/>
  <c r="I60" i="82" s="1"/>
  <c r="B61" i="82"/>
  <c r="B62" i="82"/>
  <c r="B63" i="82"/>
  <c r="B64" i="82"/>
  <c r="Q64" i="82" s="1"/>
  <c r="B65" i="82"/>
  <c r="S65" i="82" s="1"/>
  <c r="B66" i="82"/>
  <c r="B67" i="82"/>
  <c r="I67" i="82" s="1"/>
  <c r="B68" i="82"/>
  <c r="Q68" i="82" s="1"/>
  <c r="B69" i="82"/>
  <c r="S69" i="82" s="1"/>
  <c r="B25" i="82"/>
  <c r="I54" i="82" l="1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J198" i="81" l="1"/>
  <c r="K198" i="81" s="1"/>
  <c r="J197" i="81"/>
  <c r="K197" i="81" s="1"/>
  <c r="L195" i="81"/>
  <c r="J195" i="81"/>
  <c r="N192" i="81"/>
  <c r="J184" i="81"/>
  <c r="K184" i="81" s="1"/>
  <c r="J183" i="81"/>
  <c r="K183" i="81" s="1"/>
  <c r="L181" i="81"/>
  <c r="J181" i="81"/>
  <c r="N178" i="81"/>
  <c r="J170" i="81"/>
  <c r="K170" i="81" s="1"/>
  <c r="J169" i="81"/>
  <c r="K169" i="81" s="1"/>
  <c r="N164" i="81"/>
  <c r="J156" i="81"/>
  <c r="K156" i="81" s="1"/>
  <c r="J155" i="81"/>
  <c r="K155" i="81" s="1"/>
  <c r="N150" i="81"/>
  <c r="J142" i="81"/>
  <c r="K142" i="81" s="1"/>
  <c r="J141" i="81"/>
  <c r="K141" i="81" s="1"/>
  <c r="N136" i="81"/>
  <c r="O1130" i="92" l="1"/>
  <c r="Q1130" i="92"/>
  <c r="R1130" i="92" s="1"/>
  <c r="S1130" i="92"/>
  <c r="T1130" i="92"/>
  <c r="U1130" i="92"/>
  <c r="W1130" i="92"/>
  <c r="X1130" i="92"/>
  <c r="Y1130" i="92"/>
  <c r="AA1130" i="92"/>
  <c r="O1131" i="92"/>
  <c r="Q1131" i="92"/>
  <c r="R1131" i="92" s="1"/>
  <c r="S1131" i="92"/>
  <c r="T1131" i="92"/>
  <c r="U1131" i="92"/>
  <c r="W1131" i="92"/>
  <c r="X1131" i="92"/>
  <c r="Y1131" i="92"/>
  <c r="AA1131" i="92"/>
  <c r="O1132" i="92"/>
  <c r="Q1132" i="92"/>
  <c r="R1132" i="92" s="1"/>
  <c r="S1132" i="92"/>
  <c r="T1132" i="92"/>
  <c r="U1132" i="92"/>
  <c r="W1132" i="92"/>
  <c r="X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O1134" i="92"/>
  <c r="Q1134" i="92"/>
  <c r="R1134" i="92" s="1"/>
  <c r="S1134" i="92"/>
  <c r="T1134" i="92"/>
  <c r="U1134" i="92"/>
  <c r="W1134" i="92"/>
  <c r="X1134" i="92"/>
  <c r="Y1134" i="92"/>
  <c r="AA1134" i="92"/>
  <c r="O1135" i="92"/>
  <c r="Q1135" i="92"/>
  <c r="R1135" i="92" s="1"/>
  <c r="S1135" i="92"/>
  <c r="T1135" i="92"/>
  <c r="U1135" i="92"/>
  <c r="W1135" i="92"/>
  <c r="X1135" i="92"/>
  <c r="Y1135" i="92"/>
  <c r="AA1135" i="92"/>
  <c r="O1136" i="92"/>
  <c r="Q1136" i="92"/>
  <c r="R1136" i="92" s="1"/>
  <c r="S1136" i="92"/>
  <c r="T1136" i="92"/>
  <c r="U1136" i="92"/>
  <c r="W1136" i="92"/>
  <c r="X1136" i="92"/>
  <c r="Y1136" i="92"/>
  <c r="AA1136" i="92"/>
  <c r="O1137" i="92"/>
  <c r="Q1137" i="92"/>
  <c r="R1137" i="92" s="1"/>
  <c r="S1137" i="92"/>
  <c r="T1137" i="92"/>
  <c r="U1137" i="92"/>
  <c r="W1137" i="92"/>
  <c r="X1137" i="92"/>
  <c r="Y1137" i="92"/>
  <c r="AA1137" i="92"/>
  <c r="O1138" i="92"/>
  <c r="Q1138" i="92"/>
  <c r="R1138" i="92" s="1"/>
  <c r="S1138" i="92"/>
  <c r="T1138" i="92"/>
  <c r="U1138" i="92"/>
  <c r="W1138" i="92"/>
  <c r="X1138" i="92"/>
  <c r="Y1138" i="92"/>
  <c r="AA1138" i="92"/>
  <c r="O1139" i="92"/>
  <c r="Q1139" i="92"/>
  <c r="R1139" i="92" s="1"/>
  <c r="S1139" i="92"/>
  <c r="T1139" i="92"/>
  <c r="U1139" i="92"/>
  <c r="W1139" i="92"/>
  <c r="X1139" i="92"/>
  <c r="Y1139" i="92"/>
  <c r="AA1139" i="92"/>
  <c r="O1140" i="92"/>
  <c r="Q1140" i="92"/>
  <c r="R1140" i="92" s="1"/>
  <c r="S1140" i="92"/>
  <c r="T1140" i="92"/>
  <c r="U1140" i="92"/>
  <c r="W1140" i="92"/>
  <c r="X1140" i="92"/>
  <c r="Y1140" i="92"/>
  <c r="AA1140" i="92"/>
  <c r="O1141" i="92"/>
  <c r="Q1141" i="92"/>
  <c r="R1141" i="92" s="1"/>
  <c r="S1141" i="92"/>
  <c r="T1141" i="92"/>
  <c r="U1141" i="92"/>
  <c r="W1141" i="92"/>
  <c r="X1141" i="92"/>
  <c r="Y1141" i="92"/>
  <c r="AA1141" i="92"/>
  <c r="O1142" i="92"/>
  <c r="Q1142" i="92"/>
  <c r="R1142" i="92" s="1"/>
  <c r="S1142" i="92"/>
  <c r="T1142" i="92"/>
  <c r="U1142" i="92"/>
  <c r="W1142" i="92"/>
  <c r="X1142" i="92"/>
  <c r="Y1142" i="92"/>
  <c r="AA1142" i="92"/>
  <c r="O1143" i="92"/>
  <c r="Q1143" i="92"/>
  <c r="R1143" i="92" s="1"/>
  <c r="S1143" i="92"/>
  <c r="T1143" i="92"/>
  <c r="U1143" i="92"/>
  <c r="W1143" i="92"/>
  <c r="X1143" i="92"/>
  <c r="Y1143" i="92"/>
  <c r="AA1143" i="92"/>
  <c r="O1144" i="92"/>
  <c r="Q1144" i="92"/>
  <c r="R1144" i="92" s="1"/>
  <c r="S1144" i="92"/>
  <c r="T1144" i="92"/>
  <c r="U1144" i="92"/>
  <c r="W1144" i="92"/>
  <c r="X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O1146" i="92"/>
  <c r="Q1146" i="92"/>
  <c r="R1146" i="92" s="1"/>
  <c r="S1146" i="92"/>
  <c r="T1146" i="92"/>
  <c r="U1146" i="92"/>
  <c r="W1146" i="92"/>
  <c r="X1146" i="92"/>
  <c r="Y1146" i="92"/>
  <c r="AA1146" i="92"/>
  <c r="O1147" i="92"/>
  <c r="Q1147" i="92"/>
  <c r="R1147" i="92" s="1"/>
  <c r="S1147" i="92"/>
  <c r="T1147" i="92"/>
  <c r="U1147" i="92"/>
  <c r="W1147" i="92"/>
  <c r="X1147" i="92"/>
  <c r="Y1147" i="92"/>
  <c r="AA1147" i="92"/>
  <c r="O1148" i="92"/>
  <c r="Q1148" i="92"/>
  <c r="R1148" i="92" s="1"/>
  <c r="S1148" i="92"/>
  <c r="T1148" i="92"/>
  <c r="U1148" i="92"/>
  <c r="W1148" i="92"/>
  <c r="X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O1150" i="92"/>
  <c r="Q1150" i="92"/>
  <c r="R1150" i="92" s="1"/>
  <c r="S1150" i="92"/>
  <c r="T1150" i="92"/>
  <c r="U1150" i="92"/>
  <c r="W1150" i="92"/>
  <c r="X1150" i="92"/>
  <c r="Y1150" i="92"/>
  <c r="AA1150" i="92"/>
  <c r="N1130" i="92"/>
  <c r="N1131" i="92"/>
  <c r="N1132" i="92"/>
  <c r="N1133" i="92"/>
  <c r="N1134" i="92"/>
  <c r="N1135" i="92"/>
  <c r="N1136" i="92"/>
  <c r="N1137" i="92"/>
  <c r="N1138" i="92"/>
  <c r="N1139" i="92"/>
  <c r="N1140" i="92"/>
  <c r="N1141" i="92"/>
  <c r="N1142" i="92"/>
  <c r="N1143" i="92"/>
  <c r="N1144" i="92"/>
  <c r="N1145" i="92"/>
  <c r="N1146" i="92"/>
  <c r="N1147" i="92"/>
  <c r="N1148" i="92"/>
  <c r="N1149" i="92"/>
  <c r="N1150" i="92"/>
  <c r="N1080" i="92"/>
  <c r="O1080" i="92"/>
  <c r="Q1080" i="92"/>
  <c r="R1080" i="92" s="1"/>
  <c r="U1080" i="92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/>
  <c r="Q1084" i="92"/>
  <c r="R1084" i="92" s="1"/>
  <c r="S1084" i="92"/>
  <c r="T1084" i="92"/>
  <c r="U1084" i="92"/>
  <c r="W1084" i="92"/>
  <c r="X1084" i="92"/>
  <c r="Y1084" i="92"/>
  <c r="AA1084" i="92"/>
  <c r="N1085" i="92"/>
  <c r="O1085" i="92" s="1"/>
  <c r="Q1085" i="92"/>
  <c r="U1085" i="92" s="1"/>
  <c r="Y1085" i="92"/>
  <c r="N1086" i="92"/>
  <c r="O1086" i="92" s="1"/>
  <c r="Q1086" i="92"/>
  <c r="S1086" i="92" s="1"/>
  <c r="R1086" i="92"/>
  <c r="T1086" i="92"/>
  <c r="U1086" i="92"/>
  <c r="V1086" i="92"/>
  <c r="X1086" i="92"/>
  <c r="Y1086" i="92"/>
  <c r="Z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S1088" i="92"/>
  <c r="U1088" i="92"/>
  <c r="V1088" i="92"/>
  <c r="W1088" i="92"/>
  <c r="Y1088" i="92"/>
  <c r="Z1088" i="92"/>
  <c r="AA1088" i="92"/>
  <c r="N1089" i="92"/>
  <c r="O1089" i="92" s="1"/>
  <c r="Q1089" i="92"/>
  <c r="U1089" i="92" s="1"/>
  <c r="S1089" i="92"/>
  <c r="W1089" i="92"/>
  <c r="AA1089" i="92"/>
  <c r="N1090" i="92"/>
  <c r="O1090" i="92"/>
  <c r="Q1090" i="92"/>
  <c r="S1090" i="92" s="1"/>
  <c r="R1090" i="92"/>
  <c r="T1090" i="92"/>
  <c r="U1090" i="92"/>
  <c r="V1090" i="92"/>
  <c r="X1090" i="92"/>
  <c r="Y1090" i="92"/>
  <c r="Z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U1094" i="92"/>
  <c r="V1094" i="92"/>
  <c r="Y1094" i="92"/>
  <c r="Z1094" i="92"/>
  <c r="N1095" i="92"/>
  <c r="O1095" i="92" s="1"/>
  <c r="Q1095" i="92"/>
  <c r="T1095" i="92" s="1"/>
  <c r="S1095" i="92"/>
  <c r="X1095" i="92"/>
  <c r="AA1095" i="92"/>
  <c r="N1096" i="92"/>
  <c r="O1096" i="92" s="1"/>
  <c r="Q1096" i="92"/>
  <c r="S1096" i="92" s="1"/>
  <c r="R1096" i="92"/>
  <c r="U1096" i="92"/>
  <c r="V1096" i="92"/>
  <c r="Y1096" i="92"/>
  <c r="Z1096" i="92"/>
  <c r="N1097" i="92"/>
  <c r="O1097" i="92" s="1"/>
  <c r="Q1097" i="92"/>
  <c r="S1097" i="92" s="1"/>
  <c r="R1097" i="92"/>
  <c r="V1097" i="92"/>
  <c r="W1097" i="92"/>
  <c r="AA1097" i="92"/>
  <c r="N1098" i="92"/>
  <c r="O1098" i="92" s="1"/>
  <c r="Q1098" i="92"/>
  <c r="R1098" i="92" s="1"/>
  <c r="T1098" i="92"/>
  <c r="Y1098" i="92"/>
  <c r="N1099" i="92"/>
  <c r="O1099" i="92" s="1"/>
  <c r="Q1099" i="92"/>
  <c r="W1099" i="92"/>
  <c r="N1100" i="92"/>
  <c r="O1100" i="92" s="1"/>
  <c r="Q1100" i="92"/>
  <c r="R1100" i="92" s="1"/>
  <c r="S1100" i="92"/>
  <c r="T1100" i="92"/>
  <c r="U1100" i="92"/>
  <c r="W1100" i="92"/>
  <c r="X1100" i="92"/>
  <c r="Y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W1107" i="92"/>
  <c r="Y1107" i="92"/>
  <c r="N1108" i="92"/>
  <c r="O1108" i="92" s="1"/>
  <c r="Q1108" i="92"/>
  <c r="R1108" i="92"/>
  <c r="S1108" i="92"/>
  <c r="T1108" i="92"/>
  <c r="U1108" i="92"/>
  <c r="V1108" i="92"/>
  <c r="W1108" i="92"/>
  <c r="X1108" i="92"/>
  <c r="Y1108" i="92"/>
  <c r="Z1108" i="92"/>
  <c r="AA1108" i="92"/>
  <c r="N1109" i="92"/>
  <c r="O1109" i="92" s="1"/>
  <c r="Q1109" i="92"/>
  <c r="N1110" i="92"/>
  <c r="O1110" i="92"/>
  <c r="Q1110" i="92"/>
  <c r="R1110" i="92" s="1"/>
  <c r="T1110" i="92"/>
  <c r="U1110" i="92"/>
  <c r="V1110" i="92"/>
  <c r="Y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Z1112" i="92"/>
  <c r="N1113" i="92"/>
  <c r="O1113" i="92" s="1"/>
  <c r="Q1113" i="92"/>
  <c r="S1113" i="92" s="1"/>
  <c r="R1113" i="92"/>
  <c r="W1113" i="92"/>
  <c r="N1114" i="92"/>
  <c r="O1114" i="92" s="1"/>
  <c r="Q1114" i="92"/>
  <c r="R1114" i="92" s="1"/>
  <c r="T1114" i="92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U1118" i="92"/>
  <c r="V1118" i="92"/>
  <c r="W1118" i="92"/>
  <c r="Z1118" i="92"/>
  <c r="AA1118" i="92"/>
  <c r="N1119" i="92"/>
  <c r="O1119" i="92" s="1"/>
  <c r="Q1119" i="92"/>
  <c r="S1119" i="92" s="1"/>
  <c r="R1119" i="92"/>
  <c r="X1119" i="92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AA1124" i="92"/>
  <c r="N1125" i="92"/>
  <c r="O1125" i="92" s="1"/>
  <c r="Q1125" i="92"/>
  <c r="S1125" i="92" s="1"/>
  <c r="R1125" i="92"/>
  <c r="U1125" i="92"/>
  <c r="V1125" i="92"/>
  <c r="Y1125" i="92"/>
  <c r="Z1125" i="92"/>
  <c r="N1126" i="92"/>
  <c r="O1126" i="92" s="1"/>
  <c r="Q1126" i="92"/>
  <c r="R1126" i="92" s="1"/>
  <c r="U1126" i="92"/>
  <c r="N1127" i="92"/>
  <c r="O1127" i="92"/>
  <c r="Q1127" i="92"/>
  <c r="N1128" i="92"/>
  <c r="O1128" i="92" s="1"/>
  <c r="Q1128" i="92"/>
  <c r="T1128" i="92" s="1"/>
  <c r="W1128" i="92"/>
  <c r="AA1128" i="92"/>
  <c r="N1129" i="92"/>
  <c r="O1129" i="92" s="1"/>
  <c r="Q1129" i="92"/>
  <c r="S1129" i="92" s="1"/>
  <c r="R1129" i="92"/>
  <c r="U1129" i="92"/>
  <c r="V1129" i="92"/>
  <c r="Y1129" i="92"/>
  <c r="Z1129" i="92"/>
  <c r="Z1150" i="92" l="1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Q83" i="92"/>
  <c r="Q84" i="92"/>
  <c r="Q85" i="92"/>
  <c r="Q86" i="92"/>
  <c r="Q87" i="92"/>
  <c r="Q88" i="92"/>
  <c r="Q89" i="92"/>
  <c r="Q90" i="92"/>
  <c r="Q91" i="92"/>
  <c r="Q92" i="92"/>
  <c r="Q93" i="92"/>
  <c r="Q94" i="92"/>
  <c r="Q95" i="92"/>
  <c r="Q96" i="92"/>
  <c r="Q97" i="92"/>
  <c r="Q98" i="92"/>
  <c r="Q99" i="92"/>
  <c r="Q100" i="92"/>
  <c r="Q101" i="92"/>
  <c r="Q102" i="92"/>
  <c r="Q103" i="92"/>
  <c r="Q104" i="92"/>
  <c r="Y104" i="92" s="1"/>
  <c r="Q105" i="92"/>
  <c r="Q106" i="92"/>
  <c r="Q107" i="92"/>
  <c r="Q108" i="92"/>
  <c r="Q109" i="92"/>
  <c r="Q110" i="92"/>
  <c r="Q111" i="92"/>
  <c r="Q112" i="92"/>
  <c r="Q113" i="92"/>
  <c r="Q114" i="92"/>
  <c r="Q115" i="92"/>
  <c r="Q116" i="92"/>
  <c r="Q117" i="92"/>
  <c r="Q118" i="92"/>
  <c r="Q119" i="92"/>
  <c r="Q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37" i="92"/>
  <c r="Q138" i="92"/>
  <c r="Q139" i="92"/>
  <c r="Q140" i="92"/>
  <c r="Q141" i="92"/>
  <c r="Q142" i="92"/>
  <c r="Q143" i="92"/>
  <c r="Q144" i="92"/>
  <c r="Q145" i="92"/>
  <c r="Q146" i="92"/>
  <c r="Q147" i="92"/>
  <c r="Q148" i="92"/>
  <c r="Q149" i="92"/>
  <c r="Q150" i="92"/>
  <c r="Q151" i="92"/>
  <c r="Q152" i="92"/>
  <c r="Y152" i="92" s="1"/>
  <c r="Q153" i="92"/>
  <c r="Q154" i="92"/>
  <c r="Q155" i="92"/>
  <c r="Q156" i="92"/>
  <c r="Q157" i="92"/>
  <c r="Q158" i="92"/>
  <c r="Q159" i="92"/>
  <c r="Q160" i="92"/>
  <c r="Q161" i="92"/>
  <c r="Q162" i="92"/>
  <c r="Q163" i="92"/>
  <c r="Q164" i="92"/>
  <c r="Q165" i="92"/>
  <c r="Q166" i="92"/>
  <c r="Q167" i="92"/>
  <c r="Q168" i="92"/>
  <c r="Q169" i="92"/>
  <c r="Q170" i="92"/>
  <c r="Q171" i="92"/>
  <c r="Q172" i="92"/>
  <c r="Q173" i="92"/>
  <c r="Q174" i="92"/>
  <c r="Q175" i="92"/>
  <c r="Q176" i="92"/>
  <c r="Q177" i="92"/>
  <c r="Q178" i="92"/>
  <c r="Q179" i="92"/>
  <c r="Q180" i="92"/>
  <c r="Q181" i="92"/>
  <c r="Q182" i="92"/>
  <c r="Q183" i="92"/>
  <c r="Q184" i="92"/>
  <c r="Q185" i="92"/>
  <c r="Q186" i="92"/>
  <c r="Q187" i="92"/>
  <c r="Q188" i="92"/>
  <c r="Q189" i="92"/>
  <c r="Q190" i="92"/>
  <c r="Q191" i="92"/>
  <c r="Q192" i="92"/>
  <c r="Q193" i="92"/>
  <c r="Q194" i="92"/>
  <c r="Q195" i="92"/>
  <c r="Q196" i="92"/>
  <c r="Q197" i="92"/>
  <c r="Q198" i="92"/>
  <c r="Q199" i="92"/>
  <c r="Q200" i="92"/>
  <c r="Y200" i="92" s="1"/>
  <c r="Q201" i="92"/>
  <c r="Q202" i="92"/>
  <c r="Q203" i="92"/>
  <c r="Q204" i="92"/>
  <c r="Q205" i="92"/>
  <c r="Q206" i="92"/>
  <c r="Q207" i="92"/>
  <c r="Q208" i="92"/>
  <c r="Q209" i="92"/>
  <c r="Q210" i="92"/>
  <c r="Q211" i="92"/>
  <c r="Q212" i="92"/>
  <c r="Q213" i="92"/>
  <c r="Q214" i="92"/>
  <c r="Q215" i="92"/>
  <c r="Q216" i="92"/>
  <c r="Q217" i="92"/>
  <c r="Q218" i="92"/>
  <c r="Q219" i="92"/>
  <c r="Q220" i="92"/>
  <c r="Q221" i="92"/>
  <c r="Q222" i="92"/>
  <c r="Q223" i="92"/>
  <c r="Q224" i="92"/>
  <c r="Q225" i="92"/>
  <c r="Q226" i="92"/>
  <c r="Q227" i="92"/>
  <c r="Q228" i="92"/>
  <c r="Q229" i="92"/>
  <c r="Q230" i="92"/>
  <c r="Q231" i="92"/>
  <c r="Q232" i="92"/>
  <c r="Q233" i="92"/>
  <c r="Q234" i="92"/>
  <c r="Q235" i="92"/>
  <c r="Q236" i="92"/>
  <c r="Q237" i="92"/>
  <c r="Q238" i="92"/>
  <c r="Q239" i="92"/>
  <c r="Q240" i="92"/>
  <c r="Q241" i="92"/>
  <c r="Q242" i="92"/>
  <c r="Q243" i="92"/>
  <c r="Q244" i="92"/>
  <c r="Q245" i="92"/>
  <c r="Q246" i="92"/>
  <c r="Q247" i="92"/>
  <c r="Q248" i="92"/>
  <c r="Y248" i="92" s="1"/>
  <c r="Q249" i="92"/>
  <c r="Q250" i="92"/>
  <c r="Q251" i="92"/>
  <c r="Q252" i="92"/>
  <c r="Q253" i="92"/>
  <c r="Q254" i="92"/>
  <c r="Q255" i="92"/>
  <c r="Q256" i="92"/>
  <c r="Q257" i="92"/>
  <c r="Q258" i="92"/>
  <c r="Q259" i="92"/>
  <c r="Q260" i="92"/>
  <c r="Q261" i="92"/>
  <c r="Q262" i="92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Q275" i="92"/>
  <c r="Q276" i="92"/>
  <c r="Q277" i="92"/>
  <c r="Q278" i="92"/>
  <c r="Q279" i="92"/>
  <c r="Q280" i="92"/>
  <c r="Q281" i="92"/>
  <c r="Q282" i="92"/>
  <c r="Q283" i="92"/>
  <c r="Q284" i="92"/>
  <c r="Q285" i="92"/>
  <c r="Q286" i="92"/>
  <c r="Q287" i="92"/>
  <c r="Q288" i="92"/>
  <c r="Q289" i="92"/>
  <c r="Q290" i="92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Q302" i="92"/>
  <c r="Q303" i="92"/>
  <c r="Q304" i="92"/>
  <c r="Q305" i="92"/>
  <c r="Q306" i="92"/>
  <c r="Q307" i="92"/>
  <c r="Q308" i="92"/>
  <c r="Q309" i="92"/>
  <c r="Q310" i="92"/>
  <c r="Q311" i="92"/>
  <c r="Q312" i="92"/>
  <c r="Q313" i="92"/>
  <c r="Q314" i="92"/>
  <c r="Q315" i="92"/>
  <c r="Q316" i="92"/>
  <c r="Q317" i="92"/>
  <c r="Q318" i="92"/>
  <c r="Q319" i="92"/>
  <c r="Q320" i="92"/>
  <c r="Q321" i="92"/>
  <c r="Q322" i="92"/>
  <c r="Q323" i="92"/>
  <c r="Q324" i="92"/>
  <c r="Q325" i="92"/>
  <c r="Q326" i="92"/>
  <c r="Q327" i="92"/>
  <c r="Q328" i="92"/>
  <c r="Q329" i="92"/>
  <c r="Q330" i="92"/>
  <c r="Q331" i="92"/>
  <c r="Q332" i="92"/>
  <c r="Q333" i="92"/>
  <c r="Q334" i="92"/>
  <c r="Q335" i="92"/>
  <c r="Q336" i="92"/>
  <c r="Q337" i="92"/>
  <c r="Q338" i="92"/>
  <c r="Q339" i="92"/>
  <c r="Q340" i="92"/>
  <c r="Q341" i="92"/>
  <c r="Q342" i="92"/>
  <c r="Q343" i="92"/>
  <c r="Q344" i="92"/>
  <c r="Y344" i="92" s="1"/>
  <c r="Q345" i="92"/>
  <c r="Q346" i="92"/>
  <c r="Q347" i="92"/>
  <c r="Q348" i="92"/>
  <c r="Q349" i="92"/>
  <c r="Q350" i="92"/>
  <c r="Q351" i="92"/>
  <c r="Q352" i="92"/>
  <c r="Q353" i="92"/>
  <c r="Q354" i="92"/>
  <c r="Q355" i="92"/>
  <c r="Q356" i="92"/>
  <c r="Q357" i="92"/>
  <c r="Q358" i="92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Q374" i="92"/>
  <c r="Q375" i="92"/>
  <c r="Q376" i="92"/>
  <c r="Q377" i="92"/>
  <c r="Q378" i="92"/>
  <c r="Q379" i="92"/>
  <c r="Q380" i="92"/>
  <c r="Q381" i="92"/>
  <c r="Q382" i="92"/>
  <c r="Q383" i="92"/>
  <c r="Q384" i="92"/>
  <c r="Q385" i="92"/>
  <c r="Q386" i="92"/>
  <c r="Q387" i="92"/>
  <c r="Q388" i="92"/>
  <c r="Q389" i="92"/>
  <c r="Q390" i="92"/>
  <c r="Q391" i="92"/>
  <c r="Q392" i="92"/>
  <c r="Y392" i="92" s="1"/>
  <c r="Q393" i="92"/>
  <c r="Q394" i="92"/>
  <c r="Q395" i="92"/>
  <c r="Q396" i="92"/>
  <c r="Q397" i="92"/>
  <c r="Q398" i="92"/>
  <c r="Q399" i="92"/>
  <c r="Q400" i="92"/>
  <c r="Q401" i="92"/>
  <c r="Q402" i="92"/>
  <c r="Q403" i="92"/>
  <c r="Q404" i="92"/>
  <c r="Q405" i="92"/>
  <c r="Q406" i="92"/>
  <c r="Q407" i="92"/>
  <c r="Q408" i="92"/>
  <c r="Q409" i="92"/>
  <c r="Q410" i="92"/>
  <c r="Q411" i="92"/>
  <c r="Q412" i="92"/>
  <c r="Q413" i="92"/>
  <c r="Q414" i="92"/>
  <c r="Q415" i="92"/>
  <c r="Q416" i="92"/>
  <c r="Q417" i="92"/>
  <c r="Q418" i="92"/>
  <c r="Q419" i="92"/>
  <c r="Q420" i="92"/>
  <c r="Q421" i="92"/>
  <c r="Q422" i="92"/>
  <c r="Q423" i="92"/>
  <c r="Q424" i="92"/>
  <c r="Q425" i="92"/>
  <c r="Q426" i="92"/>
  <c r="Q427" i="92"/>
  <c r="Q428" i="92"/>
  <c r="Q429" i="92"/>
  <c r="Q430" i="92"/>
  <c r="Q431" i="92"/>
  <c r="Q432" i="92"/>
  <c r="Q433" i="92"/>
  <c r="Q434" i="92"/>
  <c r="Q435" i="92"/>
  <c r="Q436" i="92"/>
  <c r="Q437" i="92"/>
  <c r="Q438" i="92"/>
  <c r="Q439" i="92"/>
  <c r="Q440" i="92"/>
  <c r="Y440" i="92" s="1"/>
  <c r="Q441" i="92"/>
  <c r="Q442" i="92"/>
  <c r="Q443" i="92"/>
  <c r="Q444" i="92"/>
  <c r="Q445" i="92"/>
  <c r="Q446" i="92"/>
  <c r="Q447" i="92"/>
  <c r="Q448" i="92"/>
  <c r="Q449" i="92"/>
  <c r="Q450" i="92"/>
  <c r="Q451" i="92"/>
  <c r="Q452" i="92"/>
  <c r="Q453" i="92"/>
  <c r="Q454" i="92"/>
  <c r="Q455" i="92"/>
  <c r="Q456" i="92"/>
  <c r="Q457" i="92"/>
  <c r="Q458" i="92"/>
  <c r="Q459" i="92"/>
  <c r="Q460" i="92"/>
  <c r="Q461" i="92"/>
  <c r="Q462" i="92"/>
  <c r="Q463" i="92"/>
  <c r="Q464" i="92"/>
  <c r="Q465" i="92"/>
  <c r="Q466" i="92"/>
  <c r="Q467" i="92"/>
  <c r="Q468" i="92"/>
  <c r="Q469" i="92"/>
  <c r="Q470" i="92"/>
  <c r="Q471" i="92"/>
  <c r="Q472" i="92"/>
  <c r="Q473" i="92"/>
  <c r="Q474" i="92"/>
  <c r="Q475" i="92"/>
  <c r="Q476" i="92"/>
  <c r="Q477" i="92"/>
  <c r="Q478" i="92"/>
  <c r="Q479" i="92"/>
  <c r="Q480" i="92"/>
  <c r="Q481" i="92"/>
  <c r="Q482" i="92"/>
  <c r="Q483" i="92"/>
  <c r="Q484" i="92"/>
  <c r="Q485" i="92"/>
  <c r="Q486" i="92"/>
  <c r="Q487" i="92"/>
  <c r="Q488" i="92"/>
  <c r="Y488" i="92" s="1"/>
  <c r="Q489" i="92"/>
  <c r="Q490" i="92"/>
  <c r="Q491" i="92"/>
  <c r="Q492" i="92"/>
  <c r="Q493" i="92"/>
  <c r="Q494" i="92"/>
  <c r="Q495" i="92"/>
  <c r="Q496" i="92"/>
  <c r="Q497" i="92"/>
  <c r="Q498" i="92"/>
  <c r="Q499" i="92"/>
  <c r="Q500" i="92"/>
  <c r="Q501" i="92"/>
  <c r="Q502" i="92"/>
  <c r="Q503" i="92"/>
  <c r="Q504" i="92"/>
  <c r="Q505" i="92"/>
  <c r="Q506" i="92"/>
  <c r="Q507" i="92"/>
  <c r="Q508" i="92"/>
  <c r="Q509" i="92"/>
  <c r="Q510" i="92"/>
  <c r="Q511" i="92"/>
  <c r="Q512" i="92"/>
  <c r="Q513" i="92"/>
  <c r="Q514" i="92"/>
  <c r="Q515" i="92"/>
  <c r="Q516" i="92"/>
  <c r="Q517" i="92"/>
  <c r="Q518" i="92"/>
  <c r="Q519" i="92"/>
  <c r="Q520" i="92"/>
  <c r="Q521" i="92"/>
  <c r="Q522" i="92"/>
  <c r="Q523" i="92"/>
  <c r="Q524" i="92"/>
  <c r="Q525" i="92"/>
  <c r="Q526" i="92"/>
  <c r="Q527" i="92"/>
  <c r="Q528" i="92"/>
  <c r="Q529" i="92"/>
  <c r="Q530" i="92"/>
  <c r="Q531" i="92"/>
  <c r="Q532" i="92"/>
  <c r="Q533" i="92"/>
  <c r="Q534" i="92"/>
  <c r="Q535" i="92"/>
  <c r="Q536" i="92"/>
  <c r="Y536" i="92" s="1"/>
  <c r="Q537" i="92"/>
  <c r="Q538" i="92"/>
  <c r="Q539" i="92"/>
  <c r="Q540" i="92"/>
  <c r="Q541" i="92"/>
  <c r="Q542" i="92"/>
  <c r="Q543" i="92"/>
  <c r="Q544" i="92"/>
  <c r="Q545" i="92"/>
  <c r="Q546" i="92"/>
  <c r="Q547" i="92"/>
  <c r="Q548" i="92"/>
  <c r="Q549" i="92"/>
  <c r="Q550" i="92"/>
  <c r="Q551" i="92"/>
  <c r="Q552" i="92"/>
  <c r="Q553" i="92"/>
  <c r="Q554" i="92"/>
  <c r="Q555" i="92"/>
  <c r="Q556" i="92"/>
  <c r="Q557" i="92"/>
  <c r="Q558" i="92"/>
  <c r="Q559" i="92"/>
  <c r="Q560" i="92"/>
  <c r="Q561" i="92"/>
  <c r="Q562" i="92"/>
  <c r="Q563" i="92"/>
  <c r="Q564" i="92"/>
  <c r="Q565" i="92"/>
  <c r="Q566" i="92"/>
  <c r="Q567" i="92"/>
  <c r="Q568" i="92"/>
  <c r="Q569" i="92"/>
  <c r="Q570" i="92"/>
  <c r="Q571" i="92"/>
  <c r="Q572" i="92"/>
  <c r="Q573" i="92"/>
  <c r="Q574" i="92"/>
  <c r="Q575" i="92"/>
  <c r="Q576" i="92"/>
  <c r="Q577" i="92"/>
  <c r="Q578" i="92"/>
  <c r="Q579" i="92"/>
  <c r="Q580" i="92"/>
  <c r="Q581" i="92"/>
  <c r="Q582" i="92"/>
  <c r="Q583" i="92"/>
  <c r="Q584" i="92"/>
  <c r="Y584" i="92" s="1"/>
  <c r="Q585" i="92"/>
  <c r="Q586" i="92"/>
  <c r="Q587" i="92"/>
  <c r="Q588" i="92"/>
  <c r="Q589" i="92"/>
  <c r="Q590" i="92"/>
  <c r="Q591" i="92"/>
  <c r="Q592" i="92"/>
  <c r="Q593" i="92"/>
  <c r="Q594" i="92"/>
  <c r="Q595" i="92"/>
  <c r="Q596" i="92"/>
  <c r="Q597" i="92"/>
  <c r="Q598" i="92"/>
  <c r="Q599" i="92"/>
  <c r="Q600" i="92"/>
  <c r="Q601" i="92"/>
  <c r="Q602" i="92"/>
  <c r="Q603" i="92"/>
  <c r="Q604" i="92"/>
  <c r="Q605" i="92"/>
  <c r="Q606" i="92"/>
  <c r="Q607" i="92"/>
  <c r="Q608" i="92"/>
  <c r="Q609" i="92"/>
  <c r="Q610" i="92"/>
  <c r="Q611" i="92"/>
  <c r="Q612" i="92"/>
  <c r="Q613" i="92"/>
  <c r="Q614" i="92"/>
  <c r="Q615" i="92"/>
  <c r="Q616" i="92"/>
  <c r="Q617" i="92"/>
  <c r="Q618" i="92"/>
  <c r="Q619" i="92"/>
  <c r="Q620" i="92"/>
  <c r="Q621" i="92"/>
  <c r="Q622" i="92"/>
  <c r="Q623" i="92"/>
  <c r="Q624" i="92"/>
  <c r="Q625" i="92"/>
  <c r="Q626" i="92"/>
  <c r="Q627" i="92"/>
  <c r="Q628" i="92"/>
  <c r="Q629" i="92"/>
  <c r="Q630" i="92"/>
  <c r="Q631" i="92"/>
  <c r="Q632" i="92"/>
  <c r="Y632" i="92" s="1"/>
  <c r="Q633" i="92"/>
  <c r="Q634" i="92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Q647" i="92"/>
  <c r="Q648" i="92"/>
  <c r="Q649" i="92"/>
  <c r="Q650" i="92"/>
  <c r="Q651" i="92"/>
  <c r="Q652" i="92"/>
  <c r="Q653" i="92"/>
  <c r="Q654" i="92"/>
  <c r="Q655" i="92"/>
  <c r="Q656" i="92"/>
  <c r="Q657" i="92"/>
  <c r="Q658" i="92"/>
  <c r="Q659" i="92"/>
  <c r="Q660" i="92"/>
  <c r="Q661" i="92"/>
  <c r="Q662" i="92"/>
  <c r="Q663" i="92"/>
  <c r="Q664" i="92"/>
  <c r="Q665" i="92"/>
  <c r="Q666" i="92"/>
  <c r="Q667" i="92"/>
  <c r="Q668" i="92"/>
  <c r="Q669" i="92"/>
  <c r="Q670" i="92"/>
  <c r="Q671" i="92"/>
  <c r="Q672" i="92"/>
  <c r="Q673" i="92"/>
  <c r="Q674" i="92"/>
  <c r="Q675" i="92"/>
  <c r="Q676" i="92"/>
  <c r="Q677" i="92"/>
  <c r="Q678" i="92"/>
  <c r="Q679" i="92"/>
  <c r="Q680" i="92"/>
  <c r="Y680" i="92" s="1"/>
  <c r="Q681" i="92"/>
  <c r="Q682" i="92"/>
  <c r="Q683" i="92"/>
  <c r="Q684" i="92"/>
  <c r="Q685" i="92"/>
  <c r="Q686" i="92"/>
  <c r="Q687" i="92"/>
  <c r="Q688" i="92"/>
  <c r="Q689" i="92"/>
  <c r="Q690" i="92"/>
  <c r="Q691" i="92"/>
  <c r="Q692" i="92"/>
  <c r="Q693" i="92"/>
  <c r="Q694" i="92"/>
  <c r="Q695" i="92"/>
  <c r="Q696" i="92"/>
  <c r="Q697" i="92"/>
  <c r="Q698" i="92"/>
  <c r="Q699" i="92"/>
  <c r="Q700" i="92"/>
  <c r="Q701" i="92"/>
  <c r="Q702" i="92"/>
  <c r="Q703" i="92"/>
  <c r="Q704" i="92"/>
  <c r="Q705" i="92"/>
  <c r="Q706" i="92"/>
  <c r="Q707" i="92"/>
  <c r="Q708" i="92"/>
  <c r="Q709" i="92"/>
  <c r="Q710" i="92"/>
  <c r="Q711" i="92"/>
  <c r="Q712" i="92"/>
  <c r="Q713" i="92"/>
  <c r="Q714" i="92"/>
  <c r="Q715" i="92"/>
  <c r="Q716" i="92"/>
  <c r="Q717" i="92"/>
  <c r="Q718" i="92"/>
  <c r="Q719" i="92"/>
  <c r="Q720" i="92"/>
  <c r="Q721" i="92"/>
  <c r="Q722" i="92"/>
  <c r="Q723" i="92"/>
  <c r="Q724" i="92"/>
  <c r="Q725" i="92"/>
  <c r="Q726" i="92"/>
  <c r="Q727" i="92"/>
  <c r="Q728" i="92"/>
  <c r="Y728" i="92" s="1"/>
  <c r="Q729" i="92"/>
  <c r="Q730" i="92"/>
  <c r="Q731" i="92"/>
  <c r="Q732" i="92"/>
  <c r="Q733" i="92"/>
  <c r="Q734" i="92"/>
  <c r="Q735" i="92"/>
  <c r="Q736" i="92"/>
  <c r="Q737" i="92"/>
  <c r="Q738" i="92"/>
  <c r="Q739" i="92"/>
  <c r="Q740" i="92"/>
  <c r="Q741" i="92"/>
  <c r="Q742" i="92"/>
  <c r="Q743" i="92"/>
  <c r="Q744" i="92"/>
  <c r="Q745" i="92"/>
  <c r="Q746" i="92"/>
  <c r="Z746" i="92" s="1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Q758" i="92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Z770" i="92" s="1"/>
  <c r="Q771" i="92"/>
  <c r="Q772" i="92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Z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Q794" i="92"/>
  <c r="Z794" i="92" s="1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Q806" i="92"/>
  <c r="Z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Q818" i="92"/>
  <c r="Z818" i="92" s="1"/>
  <c r="Q819" i="92"/>
  <c r="Q820" i="92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Q830" i="92"/>
  <c r="Z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Q842" i="92"/>
  <c r="Z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Q854" i="92"/>
  <c r="Z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Q866" i="92"/>
  <c r="Z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Q878" i="92"/>
  <c r="Z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Z890" i="92" s="1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Q902" i="92"/>
  <c r="Z902" i="92" s="1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Q914" i="92"/>
  <c r="Z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Q926" i="92"/>
  <c r="Z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Z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Q950" i="92"/>
  <c r="Z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Q962" i="92"/>
  <c r="Z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Q974" i="92"/>
  <c r="Z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Z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Q998" i="92"/>
  <c r="Z998" i="92" s="1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Q1010" i="92"/>
  <c r="Z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Q1022" i="92"/>
  <c r="Z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Z1034" i="92" s="1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Q1046" i="92"/>
  <c r="Z1046" i="92" s="1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Q1058" i="92"/>
  <c r="Z1058" i="92" s="1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Q1070" i="92"/>
  <c r="Z1070" i="92" s="1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Y1077" i="92" l="1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8" i="8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BA195" i="82"/>
  <c r="AS95" i="82"/>
  <c r="Y20" i="82"/>
  <c r="BA188" i="82" s="1"/>
  <c r="Y19" i="82"/>
  <c r="BA172" i="82" s="1"/>
  <c r="Y18" i="82"/>
  <c r="BA156" i="82" s="1"/>
  <c r="Y17" i="82"/>
  <c r="BA140" i="82" s="1"/>
  <c r="Y16" i="82"/>
  <c r="BA128" i="82" s="1"/>
  <c r="Y15" i="82"/>
  <c r="BA112" i="82" s="1"/>
  <c r="Y14" i="82"/>
  <c r="BA96" i="82" s="1"/>
  <c r="Y13" i="82"/>
  <c r="BA80" i="82" s="1"/>
  <c r="Y12" i="82"/>
  <c r="BA68" i="82" s="1"/>
  <c r="Y11" i="82"/>
  <c r="BA52" i="82" s="1"/>
  <c r="Y10" i="82"/>
  <c r="BA36" i="82" s="1"/>
  <c r="Y9" i="82"/>
  <c r="BA28" i="82" s="1"/>
  <c r="Y8" i="82"/>
  <c r="BA20" i="82" s="1"/>
  <c r="Y7" i="82"/>
  <c r="BA12" i="82" s="1"/>
  <c r="Y6" i="82"/>
  <c r="BA7" i="82" s="1"/>
  <c r="P7" i="82"/>
  <c r="AT18" i="82" s="1"/>
  <c r="P11" i="82"/>
  <c r="AT57" i="82" s="1"/>
  <c r="P15" i="82"/>
  <c r="AT114" i="82" s="1"/>
  <c r="P19" i="82"/>
  <c r="AT172" i="82" s="1"/>
  <c r="N7" i="82"/>
  <c r="AS19" i="82" s="1"/>
  <c r="N8" i="82"/>
  <c r="AS24" i="82" s="1"/>
  <c r="N9" i="82"/>
  <c r="AS35" i="82" s="1"/>
  <c r="N10" i="82"/>
  <c r="AS44" i="82" s="1"/>
  <c r="N11" i="82"/>
  <c r="N12" i="82"/>
  <c r="AS72" i="82" s="1"/>
  <c r="N13" i="82"/>
  <c r="AS83" i="82" s="1"/>
  <c r="N14" i="82"/>
  <c r="AS100" i="82" s="1"/>
  <c r="N15" i="82"/>
  <c r="AS115" i="82" s="1"/>
  <c r="N16" i="82"/>
  <c r="AS128" i="82" s="1"/>
  <c r="N17" i="82"/>
  <c r="AS147" i="82" s="1"/>
  <c r="N18" i="82"/>
  <c r="AS156" i="82" s="1"/>
  <c r="N19" i="82"/>
  <c r="AS174" i="82" s="1"/>
  <c r="N20" i="82"/>
  <c r="AS186" i="82" s="1"/>
  <c r="N6" i="82"/>
  <c r="AS11" i="82" s="1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2" i="82" s="1"/>
  <c r="AA8" i="82"/>
  <c r="BB20" i="82" s="1"/>
  <c r="AA9" i="82"/>
  <c r="BB28" i="82" s="1"/>
  <c r="AA10" i="82"/>
  <c r="BB36" i="82" s="1"/>
  <c r="AA11" i="82"/>
  <c r="BB52" i="82" s="1"/>
  <c r="AA12" i="82"/>
  <c r="BB68" i="82" s="1"/>
  <c r="AA13" i="82"/>
  <c r="BB80" i="82" s="1"/>
  <c r="P14" i="82"/>
  <c r="F16" i="82"/>
  <c r="AA17" i="82"/>
  <c r="BB140" i="82" s="1"/>
  <c r="AA18" i="82"/>
  <c r="BB156" i="82" s="1"/>
  <c r="AA19" i="82"/>
  <c r="BB170" i="82" s="1"/>
  <c r="AA20" i="82"/>
  <c r="BB188" i="82" s="1"/>
  <c r="P6" i="82"/>
  <c r="H7" i="82"/>
  <c r="H8" i="82"/>
  <c r="H9" i="82"/>
  <c r="H10" i="82"/>
  <c r="H11" i="82"/>
  <c r="H12" i="82"/>
  <c r="H13" i="82"/>
  <c r="H14" i="82"/>
  <c r="AE14" i="82" s="1"/>
  <c r="H15" i="82"/>
  <c r="H16" i="82"/>
  <c r="H17" i="82"/>
  <c r="H18" i="82"/>
  <c r="H19" i="82"/>
  <c r="H20" i="82"/>
  <c r="H6" i="82"/>
  <c r="R6" i="82" s="1"/>
  <c r="O66" i="81" l="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199" i="82"/>
  <c r="L168" i="81"/>
  <c r="L196" i="81"/>
  <c r="J153" i="81"/>
  <c r="L154" i="81"/>
  <c r="L182" i="81"/>
  <c r="L140" i="81"/>
  <c r="J139" i="81"/>
  <c r="L139" i="81"/>
  <c r="J154" i="81"/>
  <c r="J182" i="81"/>
  <c r="BA175" i="82"/>
  <c r="O111" i="81"/>
  <c r="BA143" i="82"/>
  <c r="O112" i="81"/>
  <c r="BA135" i="82"/>
  <c r="BA131" i="82"/>
  <c r="O93" i="81"/>
  <c r="O124" i="81"/>
  <c r="BA31" i="82"/>
  <c r="BA59" i="82"/>
  <c r="BA15" i="82"/>
  <c r="O61" i="81"/>
  <c r="O87" i="81"/>
  <c r="O86" i="81"/>
  <c r="O79" i="81"/>
  <c r="O104" i="81"/>
  <c r="AS76" i="82"/>
  <c r="BA139" i="82"/>
  <c r="BA75" i="82"/>
  <c r="BA11" i="82"/>
  <c r="L59" i="81"/>
  <c r="O65" i="81"/>
  <c r="BA71" i="82"/>
  <c r="BA67" i="82"/>
  <c r="BA191" i="82"/>
  <c r="BA127" i="82"/>
  <c r="BA63" i="82"/>
  <c r="O59" i="81"/>
  <c r="O98" i="81"/>
  <c r="O120" i="81"/>
  <c r="O132" i="81"/>
  <c r="BA187" i="82"/>
  <c r="BA123" i="82"/>
  <c r="L125" i="81"/>
  <c r="O107" i="81"/>
  <c r="O119" i="81"/>
  <c r="O131" i="81"/>
  <c r="BA183" i="82"/>
  <c r="BA119" i="82"/>
  <c r="BA55" i="82"/>
  <c r="O71" i="81"/>
  <c r="O85" i="81"/>
  <c r="O106" i="81"/>
  <c r="O118" i="81"/>
  <c r="O130" i="81"/>
  <c r="BA179" i="82"/>
  <c r="BA115" i="82"/>
  <c r="BA51" i="82"/>
  <c r="O80" i="81"/>
  <c r="O94" i="81"/>
  <c r="O105" i="81"/>
  <c r="O117" i="81"/>
  <c r="O129" i="81"/>
  <c r="O116" i="81"/>
  <c r="BA79" i="82"/>
  <c r="AS193" i="82"/>
  <c r="BA171" i="82"/>
  <c r="BA91" i="82"/>
  <c r="BA27" i="82"/>
  <c r="L72" i="81"/>
  <c r="O78" i="81"/>
  <c r="O92" i="81"/>
  <c r="O103" i="81"/>
  <c r="O115" i="81"/>
  <c r="O127" i="81"/>
  <c r="AS151" i="82"/>
  <c r="BA151" i="82"/>
  <c r="BA87" i="82"/>
  <c r="BA23" i="82"/>
  <c r="O77" i="81"/>
  <c r="O91" i="81"/>
  <c r="O102" i="81"/>
  <c r="O114" i="81"/>
  <c r="O126" i="81"/>
  <c r="BA111" i="82"/>
  <c r="AS132" i="82"/>
  <c r="BA147" i="82"/>
  <c r="BA83" i="82"/>
  <c r="BA19" i="82"/>
  <c r="O57" i="81"/>
  <c r="R14" i="82"/>
  <c r="AU100" i="82" s="1"/>
  <c r="T14" i="82"/>
  <c r="F12" i="88" s="1"/>
  <c r="H13" i="88"/>
  <c r="O16" i="89"/>
  <c r="AS166" i="82"/>
  <c r="BA167" i="82"/>
  <c r="BA159" i="82"/>
  <c r="BA103" i="82"/>
  <c r="BA39" i="82"/>
  <c r="AC17" i="82"/>
  <c r="BC140" i="82" s="1"/>
  <c r="T17" i="82"/>
  <c r="F15" i="88" s="1"/>
  <c r="AE17" i="82"/>
  <c r="H16" i="88" s="1"/>
  <c r="O19" i="89"/>
  <c r="AC13" i="82"/>
  <c r="BC80" i="82" s="1"/>
  <c r="T13" i="82"/>
  <c r="F11" i="88" s="1"/>
  <c r="AE13" i="82"/>
  <c r="H12" i="88" s="1"/>
  <c r="O15" i="89"/>
  <c r="AC9" i="82"/>
  <c r="BC30" i="82" s="1"/>
  <c r="T9" i="82"/>
  <c r="F7" i="88" s="1"/>
  <c r="AE9" i="82"/>
  <c r="H8" i="88" s="1"/>
  <c r="O11" i="89"/>
  <c r="R17" i="82"/>
  <c r="AS189" i="82"/>
  <c r="AS164" i="82"/>
  <c r="AS148" i="82"/>
  <c r="AS108" i="82"/>
  <c r="AS92" i="82"/>
  <c r="AS68" i="82"/>
  <c r="AS36" i="82"/>
  <c r="BA198" i="82"/>
  <c r="BA194" i="82"/>
  <c r="BA190" i="82"/>
  <c r="BA186" i="82"/>
  <c r="BA182" i="82"/>
  <c r="BA178" i="82"/>
  <c r="BA174" i="82"/>
  <c r="BA170" i="82"/>
  <c r="BA166" i="82"/>
  <c r="BA162" i="82"/>
  <c r="BA158" i="82"/>
  <c r="BA154" i="82"/>
  <c r="BA150" i="82"/>
  <c r="BA146" i="82"/>
  <c r="BA142" i="82"/>
  <c r="BA138" i="82"/>
  <c r="BA134" i="82"/>
  <c r="BA130" i="82"/>
  <c r="BA126" i="82"/>
  <c r="BA122" i="82"/>
  <c r="BA118" i="82"/>
  <c r="BA114" i="82"/>
  <c r="BA110" i="82"/>
  <c r="BA106" i="82"/>
  <c r="BA102" i="82"/>
  <c r="BA98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R18" i="82"/>
  <c r="AU158" i="82" s="1"/>
  <c r="AE18" i="82"/>
  <c r="H17" i="88" s="1"/>
  <c r="T18" i="82"/>
  <c r="F16" i="88" s="1"/>
  <c r="O20" i="89"/>
  <c r="BA155" i="82"/>
  <c r="BA99" i="82"/>
  <c r="BA43" i="82"/>
  <c r="R20" i="82"/>
  <c r="AU191" i="82" s="1"/>
  <c r="AE20" i="82"/>
  <c r="T20" i="82"/>
  <c r="F18" i="88" s="1"/>
  <c r="O22" i="89"/>
  <c r="AC16" i="82"/>
  <c r="BC126" i="82" s="1"/>
  <c r="AE16" i="82"/>
  <c r="H15" i="88" s="1"/>
  <c r="T16" i="82"/>
  <c r="F14" i="88" s="1"/>
  <c r="O18" i="89"/>
  <c r="AC12" i="82"/>
  <c r="BC66" i="82" s="1"/>
  <c r="AE12" i="82"/>
  <c r="H11" i="88" s="1"/>
  <c r="T12" i="82"/>
  <c r="F10" i="88" s="1"/>
  <c r="O14" i="89"/>
  <c r="AC8" i="82"/>
  <c r="BC21" i="82" s="1"/>
  <c r="AE8" i="82"/>
  <c r="H7" i="88" s="1"/>
  <c r="T8" i="82"/>
  <c r="F6" i="88" s="1"/>
  <c r="O10" i="89"/>
  <c r="R13" i="82"/>
  <c r="AU90" i="82" s="1"/>
  <c r="AS170" i="82"/>
  <c r="AS159" i="82"/>
  <c r="AS143" i="82"/>
  <c r="AS103" i="82"/>
  <c r="AS87" i="82"/>
  <c r="AS47" i="82"/>
  <c r="AS31" i="82"/>
  <c r="BA197" i="82"/>
  <c r="BA193" i="82"/>
  <c r="BA189" i="82"/>
  <c r="BA185" i="82"/>
  <c r="BA181" i="82"/>
  <c r="BA177" i="82"/>
  <c r="BA173" i="82"/>
  <c r="BA169" i="82"/>
  <c r="BA165" i="82"/>
  <c r="BA161" i="82"/>
  <c r="BA157" i="82"/>
  <c r="BA153" i="82"/>
  <c r="BA149" i="82"/>
  <c r="BA145" i="82"/>
  <c r="BA141" i="82"/>
  <c r="BA137" i="82"/>
  <c r="BA133" i="82"/>
  <c r="BA129" i="82"/>
  <c r="BA125" i="82"/>
  <c r="BA121" i="82"/>
  <c r="BA117" i="82"/>
  <c r="BA113" i="82"/>
  <c r="BA109" i="82"/>
  <c r="BA105" i="82"/>
  <c r="BA101" i="82"/>
  <c r="BA97" i="82"/>
  <c r="BA93" i="82"/>
  <c r="BA89" i="82"/>
  <c r="BA85" i="82"/>
  <c r="BA81" i="82"/>
  <c r="BA77" i="82"/>
  <c r="BA73" i="82"/>
  <c r="BA69" i="82"/>
  <c r="BA65" i="82"/>
  <c r="BA61" i="82"/>
  <c r="BA57" i="82"/>
  <c r="BA53" i="82"/>
  <c r="BA49" i="82"/>
  <c r="BA45" i="82"/>
  <c r="BA41" i="82"/>
  <c r="BA37" i="82"/>
  <c r="BA33" i="82"/>
  <c r="BA29" i="82"/>
  <c r="BA25" i="82"/>
  <c r="BA21" i="82"/>
  <c r="BA17" i="82"/>
  <c r="BA13" i="82"/>
  <c r="R10" i="82"/>
  <c r="AE10" i="82"/>
  <c r="H9" i="88" s="1"/>
  <c r="T10" i="82"/>
  <c r="F8" i="88" s="1"/>
  <c r="O12" i="89"/>
  <c r="AS39" i="82"/>
  <c r="BA163" i="82"/>
  <c r="BA107" i="82"/>
  <c r="BA95" i="82"/>
  <c r="BA47" i="82"/>
  <c r="BA35" i="82"/>
  <c r="AC6" i="82"/>
  <c r="BC5" i="82" s="1"/>
  <c r="T6" i="82"/>
  <c r="F4" i="88" s="1"/>
  <c r="AE6" i="82"/>
  <c r="H5" i="88" s="1"/>
  <c r="O8" i="89"/>
  <c r="R19" i="82"/>
  <c r="AU177" i="82" s="1"/>
  <c r="T19" i="82"/>
  <c r="F17" i="88" s="1"/>
  <c r="AE19" i="82"/>
  <c r="H18" i="88" s="1"/>
  <c r="O21" i="89"/>
  <c r="R15" i="82"/>
  <c r="AU122" i="82" s="1"/>
  <c r="AE15" i="82"/>
  <c r="H14" i="88" s="1"/>
  <c r="T15" i="82"/>
  <c r="F13" i="88" s="1"/>
  <c r="O17" i="89"/>
  <c r="R11" i="82"/>
  <c r="AU51" i="82" s="1"/>
  <c r="T11" i="82"/>
  <c r="F9" i="88" s="1"/>
  <c r="AE11" i="82"/>
  <c r="H10" i="88" s="1"/>
  <c r="O13" i="89"/>
  <c r="R7" i="82"/>
  <c r="AU14" i="82" s="1"/>
  <c r="AE7" i="82"/>
  <c r="H6" i="88" s="1"/>
  <c r="T7" i="82"/>
  <c r="F5" i="88" s="1"/>
  <c r="O9" i="89"/>
  <c r="R9" i="82"/>
  <c r="AU35" i="82" s="1"/>
  <c r="AS197" i="82"/>
  <c r="AS169" i="82"/>
  <c r="AS140" i="82"/>
  <c r="AS84" i="82"/>
  <c r="AS28" i="82"/>
  <c r="BA196" i="82"/>
  <c r="BA192" i="82"/>
  <c r="BA184" i="82"/>
  <c r="BA180" i="82"/>
  <c r="BA176" i="82"/>
  <c r="BA168" i="82"/>
  <c r="BA164" i="82"/>
  <c r="BA160" i="82"/>
  <c r="BA152" i="82"/>
  <c r="BA148" i="82"/>
  <c r="BA144" i="82"/>
  <c r="BA136" i="82"/>
  <c r="BA132" i="82"/>
  <c r="BA124" i="82"/>
  <c r="BA120" i="82"/>
  <c r="BA116" i="82"/>
  <c r="BA108" i="82"/>
  <c r="BA104" i="82"/>
  <c r="BA100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J60" i="81"/>
  <c r="J87" i="81"/>
  <c r="J100" i="81"/>
  <c r="J126" i="81"/>
  <c r="L100" i="81"/>
  <c r="L113" i="81"/>
  <c r="L126" i="81"/>
  <c r="BB180" i="82"/>
  <c r="BB173" i="82"/>
  <c r="BB171" i="82"/>
  <c r="BB165" i="82"/>
  <c r="BB149" i="82"/>
  <c r="BB89" i="82"/>
  <c r="BB57" i="82"/>
  <c r="BB41" i="82"/>
  <c r="BB17" i="82"/>
  <c r="AT58" i="82"/>
  <c r="BB184" i="82"/>
  <c r="BB177" i="82"/>
  <c r="BB175" i="82"/>
  <c r="BB161" i="82"/>
  <c r="BB145" i="82"/>
  <c r="BB85" i="82"/>
  <c r="BB53" i="82"/>
  <c r="BB37" i="82"/>
  <c r="BB13" i="82"/>
  <c r="BB181" i="82"/>
  <c r="BB179" i="82"/>
  <c r="BB172" i="82"/>
  <c r="BB157" i="82"/>
  <c r="BB141" i="82"/>
  <c r="BB81" i="82"/>
  <c r="BB49" i="82"/>
  <c r="BB33" i="82"/>
  <c r="BB183" i="82"/>
  <c r="BB176" i="82"/>
  <c r="BB169" i="82"/>
  <c r="BB153" i="82"/>
  <c r="BB93" i="82"/>
  <c r="BB61" i="82"/>
  <c r="BB45" i="82"/>
  <c r="BB29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2" i="82"/>
  <c r="BC150" i="82"/>
  <c r="BC143" i="82"/>
  <c r="BC141" i="82"/>
  <c r="BC92" i="82"/>
  <c r="BC90" i="82"/>
  <c r="BC83" i="82"/>
  <c r="BC81" i="82"/>
  <c r="BC33" i="82"/>
  <c r="BC28" i="82"/>
  <c r="BC22" i="82"/>
  <c r="BC153" i="82"/>
  <c r="BC148" i="82"/>
  <c r="BC146" i="82"/>
  <c r="BC133" i="82"/>
  <c r="BC93" i="82"/>
  <c r="BC88" i="82"/>
  <c r="BC86" i="82"/>
  <c r="BC31" i="82"/>
  <c r="BC29" i="82"/>
  <c r="BC151" i="82"/>
  <c r="BC149" i="82"/>
  <c r="BC144" i="82"/>
  <c r="BC142" i="82"/>
  <c r="BC91" i="82"/>
  <c r="BC89" i="82"/>
  <c r="BC84" i="82"/>
  <c r="BC82" i="82"/>
  <c r="BC34" i="82"/>
  <c r="BC27" i="82"/>
  <c r="BC25" i="82"/>
  <c r="BC154" i="82"/>
  <c r="BC147" i="82"/>
  <c r="BC145" i="82"/>
  <c r="BC132" i="82"/>
  <c r="BC94" i="82"/>
  <c r="BC87" i="82"/>
  <c r="BC85" i="82"/>
  <c r="BC74" i="82"/>
  <c r="BC32" i="82"/>
  <c r="BB197" i="82"/>
  <c r="BB189" i="82"/>
  <c r="BB77" i="82"/>
  <c r="BB69" i="82"/>
  <c r="BB65" i="82"/>
  <c r="BB25" i="82"/>
  <c r="BB21" i="82"/>
  <c r="BB198" i="82"/>
  <c r="BB194" i="82"/>
  <c r="BB190" i="82"/>
  <c r="BB186" i="82"/>
  <c r="BB182" i="82"/>
  <c r="BB178" i="82"/>
  <c r="BB174" i="82"/>
  <c r="BB166" i="82"/>
  <c r="BB162" i="82"/>
  <c r="BB158" i="82"/>
  <c r="BB154" i="82"/>
  <c r="BB150" i="82"/>
  <c r="BB146" i="82"/>
  <c r="BB142" i="82"/>
  <c r="BB94" i="82"/>
  <c r="BB90" i="82"/>
  <c r="BB86" i="82"/>
  <c r="BB82" i="82"/>
  <c r="BB78" i="82"/>
  <c r="BB74" i="82"/>
  <c r="BB70" i="82"/>
  <c r="BB66" i="82"/>
  <c r="BB62" i="82"/>
  <c r="BB58" i="82"/>
  <c r="BB54" i="82"/>
  <c r="BB50" i="82"/>
  <c r="BB46" i="82"/>
  <c r="BB42" i="82"/>
  <c r="BB38" i="82"/>
  <c r="BB34" i="82"/>
  <c r="BB30" i="82"/>
  <c r="BB26" i="82"/>
  <c r="BB22" i="82"/>
  <c r="BB18" i="82"/>
  <c r="BB14" i="82"/>
  <c r="BB185" i="82"/>
  <c r="BB73" i="82"/>
  <c r="BB199" i="82"/>
  <c r="BB195" i="82"/>
  <c r="BB191" i="82"/>
  <c r="BB187" i="82"/>
  <c r="BB167" i="82"/>
  <c r="BB163" i="82"/>
  <c r="BB159" i="82"/>
  <c r="BB155" i="82"/>
  <c r="BB151" i="82"/>
  <c r="BB147" i="82"/>
  <c r="BB143" i="82"/>
  <c r="BB91" i="82"/>
  <c r="BB87" i="82"/>
  <c r="BB83" i="82"/>
  <c r="BB79" i="82"/>
  <c r="BB75" i="82"/>
  <c r="BB71" i="82"/>
  <c r="BB67" i="82"/>
  <c r="BB63" i="82"/>
  <c r="BB59" i="82"/>
  <c r="BB55" i="82"/>
  <c r="BB51" i="82"/>
  <c r="BB47" i="82"/>
  <c r="BB43" i="82"/>
  <c r="BB39" i="82"/>
  <c r="BB35" i="82"/>
  <c r="BB31" i="82"/>
  <c r="BB27" i="82"/>
  <c r="BB23" i="82"/>
  <c r="BB19" i="82"/>
  <c r="BB15" i="82"/>
  <c r="BB11" i="82"/>
  <c r="BB193" i="82"/>
  <c r="BB196" i="82"/>
  <c r="BB192" i="82"/>
  <c r="BB168" i="82"/>
  <c r="BB164" i="82"/>
  <c r="BB160" i="82"/>
  <c r="BB152" i="82"/>
  <c r="BB148" i="82"/>
  <c r="BB144" i="82"/>
  <c r="BB92" i="82"/>
  <c r="BB88" i="82"/>
  <c r="BB84" i="82"/>
  <c r="BB76" i="82"/>
  <c r="BB72" i="82"/>
  <c r="BB64" i="82"/>
  <c r="BB60" i="82"/>
  <c r="BB56" i="82"/>
  <c r="BB48" i="82"/>
  <c r="BB44" i="82"/>
  <c r="BB40" i="82"/>
  <c r="BB32" i="82"/>
  <c r="BB24" i="82"/>
  <c r="BB16" i="82"/>
  <c r="AT184" i="82"/>
  <c r="AT176" i="82"/>
  <c r="AT122" i="82"/>
  <c r="O63" i="81"/>
  <c r="O58" i="81"/>
  <c r="O64" i="81"/>
  <c r="AU198" i="82"/>
  <c r="AU118" i="82"/>
  <c r="AU119" i="82"/>
  <c r="AU120" i="82"/>
  <c r="AU113" i="82"/>
  <c r="AU62" i="82"/>
  <c r="AU63" i="82"/>
  <c r="AU64" i="82"/>
  <c r="AU53" i="82"/>
  <c r="AT99" i="82"/>
  <c r="AT103" i="82"/>
  <c r="AT107" i="82"/>
  <c r="AT96" i="82"/>
  <c r="AT100" i="82"/>
  <c r="AT104" i="82"/>
  <c r="AT108" i="82"/>
  <c r="AT101" i="82"/>
  <c r="AT109" i="82"/>
  <c r="AT102" i="82"/>
  <c r="AT110" i="82"/>
  <c r="AT97" i="82"/>
  <c r="AT98" i="82"/>
  <c r="AT106" i="82"/>
  <c r="AT105" i="82"/>
  <c r="AU163" i="82"/>
  <c r="AU164" i="82"/>
  <c r="AU169" i="82"/>
  <c r="AU99" i="82"/>
  <c r="AU38" i="82"/>
  <c r="AU42" i="82"/>
  <c r="AU46" i="82"/>
  <c r="AU50" i="82"/>
  <c r="AU39" i="82"/>
  <c r="AU43" i="82"/>
  <c r="AU47" i="82"/>
  <c r="AU36" i="82"/>
  <c r="AU40" i="82"/>
  <c r="AU44" i="82"/>
  <c r="AU48" i="82"/>
  <c r="AU41" i="82"/>
  <c r="AU45" i="82"/>
  <c r="AU49" i="82"/>
  <c r="AU37" i="82"/>
  <c r="AT7" i="82"/>
  <c r="AT11" i="82"/>
  <c r="AT8" i="82"/>
  <c r="AT5" i="82"/>
  <c r="AT6" i="82"/>
  <c r="AT10" i="82"/>
  <c r="AT9" i="82"/>
  <c r="AS53" i="82"/>
  <c r="AS57" i="82"/>
  <c r="AS61" i="82"/>
  <c r="AS65" i="82"/>
  <c r="AS54" i="82"/>
  <c r="AS58" i="82"/>
  <c r="AS62" i="82"/>
  <c r="P18" i="82"/>
  <c r="AU6" i="82"/>
  <c r="AU10" i="82"/>
  <c r="AU7" i="82"/>
  <c r="AU11" i="82"/>
  <c r="AU8" i="82"/>
  <c r="AU9" i="82"/>
  <c r="AU5" i="82"/>
  <c r="AU87" i="82"/>
  <c r="AA6" i="82"/>
  <c r="AC11" i="82"/>
  <c r="AA14" i="82"/>
  <c r="AS185" i="82"/>
  <c r="AS177" i="82"/>
  <c r="AS116" i="82"/>
  <c r="AS52" i="82"/>
  <c r="AS12" i="82"/>
  <c r="AS157" i="82"/>
  <c r="AS161" i="82"/>
  <c r="AS165" i="82"/>
  <c r="AS158" i="82"/>
  <c r="AS162" i="82"/>
  <c r="AS97" i="82"/>
  <c r="AS101" i="82"/>
  <c r="AS105" i="82"/>
  <c r="AS109" i="82"/>
  <c r="AS98" i="82"/>
  <c r="AS102" i="82"/>
  <c r="AS106" i="82"/>
  <c r="AS110" i="82"/>
  <c r="AS37" i="82"/>
  <c r="AS41" i="82"/>
  <c r="AS45" i="82"/>
  <c r="AS49" i="82"/>
  <c r="AS38" i="82"/>
  <c r="AS42" i="82"/>
  <c r="AS46" i="82"/>
  <c r="AS50" i="82"/>
  <c r="P17" i="82"/>
  <c r="P13" i="82"/>
  <c r="P9" i="82"/>
  <c r="R16" i="82"/>
  <c r="R12" i="82"/>
  <c r="R8" i="82"/>
  <c r="AC10" i="82"/>
  <c r="AC14" i="82"/>
  <c r="AC18" i="82"/>
  <c r="AS200" i="82"/>
  <c r="AS196" i="82"/>
  <c r="AS192" i="82"/>
  <c r="AS188" i="82"/>
  <c r="AS184" i="82"/>
  <c r="AS180" i="82"/>
  <c r="AS176" i="82"/>
  <c r="AS172" i="82"/>
  <c r="AS168" i="82"/>
  <c r="AS163" i="82"/>
  <c r="AS155" i="82"/>
  <c r="AS139" i="82"/>
  <c r="AS131" i="82"/>
  <c r="AS123" i="82"/>
  <c r="AS107" i="82"/>
  <c r="AS99" i="82"/>
  <c r="AS91" i="82"/>
  <c r="AS75" i="82"/>
  <c r="AS67" i="82"/>
  <c r="AS59" i="82"/>
  <c r="AS51" i="82"/>
  <c r="AS43" i="82"/>
  <c r="AS27" i="82"/>
  <c r="AT183" i="82"/>
  <c r="AT175" i="82"/>
  <c r="AT121" i="82"/>
  <c r="AS113" i="82"/>
  <c r="AS117" i="82"/>
  <c r="AS121" i="82"/>
  <c r="AS125" i="82"/>
  <c r="AS114" i="82"/>
  <c r="AS118" i="82"/>
  <c r="AS122" i="82"/>
  <c r="AS13" i="82"/>
  <c r="AS17" i="82"/>
  <c r="AS14" i="82"/>
  <c r="AS18" i="82"/>
  <c r="P10" i="82"/>
  <c r="AU142" i="82"/>
  <c r="AU146" i="82"/>
  <c r="AU150" i="82"/>
  <c r="AU154" i="82"/>
  <c r="AU143" i="82"/>
  <c r="AU147" i="82"/>
  <c r="AU151" i="82"/>
  <c r="AU155" i="82"/>
  <c r="AU144" i="82"/>
  <c r="AU148" i="82"/>
  <c r="AU152" i="82"/>
  <c r="AU153" i="82"/>
  <c r="AU141" i="82"/>
  <c r="AU145" i="82"/>
  <c r="AU31" i="82"/>
  <c r="AU29" i="82"/>
  <c r="AC7" i="82"/>
  <c r="AC15" i="82"/>
  <c r="AC19" i="82"/>
  <c r="AS181" i="82"/>
  <c r="AS173" i="82"/>
  <c r="AS124" i="82"/>
  <c r="AS60" i="82"/>
  <c r="AS20" i="82"/>
  <c r="I20" i="82"/>
  <c r="AM209" i="82" s="1"/>
  <c r="AL141" i="82"/>
  <c r="AS9" i="82"/>
  <c r="AS6" i="82"/>
  <c r="AS10" i="82"/>
  <c r="AS141" i="82"/>
  <c r="AS145" i="82"/>
  <c r="AS149" i="82"/>
  <c r="AS153" i="82"/>
  <c r="AS142" i="82"/>
  <c r="AS146" i="82"/>
  <c r="AS150" i="82"/>
  <c r="AS154" i="82"/>
  <c r="AS81" i="82"/>
  <c r="AS85" i="82"/>
  <c r="AS89" i="82"/>
  <c r="AS93" i="82"/>
  <c r="AS82" i="82"/>
  <c r="AS86" i="82"/>
  <c r="AS90" i="82"/>
  <c r="AS94" i="82"/>
  <c r="AS29" i="82"/>
  <c r="AS33" i="82"/>
  <c r="AS30" i="82"/>
  <c r="AS34" i="82"/>
  <c r="P20" i="82"/>
  <c r="P16" i="82"/>
  <c r="P12" i="82"/>
  <c r="P8" i="82"/>
  <c r="AA16" i="82"/>
  <c r="AS199" i="82"/>
  <c r="AS195" i="82"/>
  <c r="AS191" i="82"/>
  <c r="AS187" i="82"/>
  <c r="AS183" i="82"/>
  <c r="AS179" i="82"/>
  <c r="AS175" i="82"/>
  <c r="AS171" i="82"/>
  <c r="AS167" i="82"/>
  <c r="AS160" i="82"/>
  <c r="AS152" i="82"/>
  <c r="AS144" i="82"/>
  <c r="AS136" i="82"/>
  <c r="AS120" i="82"/>
  <c r="AS112" i="82"/>
  <c r="AS104" i="82"/>
  <c r="AS96" i="82"/>
  <c r="AS88" i="82"/>
  <c r="AS80" i="82"/>
  <c r="AS64" i="82"/>
  <c r="AS56" i="82"/>
  <c r="AS48" i="82"/>
  <c r="AS40" i="82"/>
  <c r="AS32" i="82"/>
  <c r="AS16" i="82"/>
  <c r="AS8" i="82"/>
  <c r="AT180" i="82"/>
  <c r="F18" i="82"/>
  <c r="AL170" i="82" s="1"/>
  <c r="AS129" i="82"/>
  <c r="AS133" i="82"/>
  <c r="AS137" i="82"/>
  <c r="AS126" i="82"/>
  <c r="AS130" i="82"/>
  <c r="AS134" i="82"/>
  <c r="AS138" i="82"/>
  <c r="AS69" i="82"/>
  <c r="AS73" i="82"/>
  <c r="AS77" i="82"/>
  <c r="AS66" i="82"/>
  <c r="AS70" i="82"/>
  <c r="AS74" i="82"/>
  <c r="AS78" i="82"/>
  <c r="AS21" i="82"/>
  <c r="AS25" i="82"/>
  <c r="AS22" i="82"/>
  <c r="AS26" i="82"/>
  <c r="AT173" i="82"/>
  <c r="AT177" i="82"/>
  <c r="AT181" i="82"/>
  <c r="AT185" i="82"/>
  <c r="AT174" i="82"/>
  <c r="AT178" i="82"/>
  <c r="AT182" i="82"/>
  <c r="AT111" i="82"/>
  <c r="AT115" i="82"/>
  <c r="AT119" i="82"/>
  <c r="AT123" i="82"/>
  <c r="AT112" i="82"/>
  <c r="AT116" i="82"/>
  <c r="AT120" i="82"/>
  <c r="AT124" i="82"/>
  <c r="AT117" i="82"/>
  <c r="AT125" i="82"/>
  <c r="AT118" i="82"/>
  <c r="AT51" i="82"/>
  <c r="AT55" i="82"/>
  <c r="AT59" i="82"/>
  <c r="AT63" i="82"/>
  <c r="AT52" i="82"/>
  <c r="AT56" i="82"/>
  <c r="AT60" i="82"/>
  <c r="AT64" i="82"/>
  <c r="AT53" i="82"/>
  <c r="AT61" i="82"/>
  <c r="AT54" i="82"/>
  <c r="AT62" i="82"/>
  <c r="AT15" i="82"/>
  <c r="AT19" i="82"/>
  <c r="AT12" i="82"/>
  <c r="AT16" i="82"/>
  <c r="AT20" i="82"/>
  <c r="AT13" i="82"/>
  <c r="AT14" i="82"/>
  <c r="AA15" i="82"/>
  <c r="AC20" i="82"/>
  <c r="AS198" i="82"/>
  <c r="AS194" i="82"/>
  <c r="AS190" i="82"/>
  <c r="AS182" i="82"/>
  <c r="AS178" i="82"/>
  <c r="AS135" i="82"/>
  <c r="AS127" i="82"/>
  <c r="AS119" i="82"/>
  <c r="AS111" i="82"/>
  <c r="AS79" i="82"/>
  <c r="AS71" i="82"/>
  <c r="AS63" i="82"/>
  <c r="AS55" i="82"/>
  <c r="AS23" i="82"/>
  <c r="AS15" i="82"/>
  <c r="AT179" i="82"/>
  <c r="AT171" i="82"/>
  <c r="AT113" i="82"/>
  <c r="AT65" i="82"/>
  <c r="AT17" i="82"/>
  <c r="AU14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AM40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208" i="82"/>
  <c r="AL150" i="82"/>
  <c r="AL146" i="82"/>
  <c r="AL138" i="82"/>
  <c r="F6" i="82"/>
  <c r="F13" i="82"/>
  <c r="AL92" i="82" s="1"/>
  <c r="I12" i="82"/>
  <c r="AM77" i="82" s="1"/>
  <c r="AM9" i="82"/>
  <c r="AL48" i="82"/>
  <c r="AL175" i="82"/>
  <c r="AL103" i="82"/>
  <c r="AL166" i="82"/>
  <c r="AL58" i="82"/>
  <c r="AL54" i="82"/>
  <c r="AU32" i="82" l="1"/>
  <c r="AU34" i="82"/>
  <c r="AU165" i="82"/>
  <c r="AU157" i="82"/>
  <c r="AU160" i="82"/>
  <c r="AU159" i="82"/>
  <c r="AU65" i="82"/>
  <c r="AU60" i="82"/>
  <c r="AU59" i="82"/>
  <c r="AU58" i="82"/>
  <c r="AU125" i="82"/>
  <c r="AU116" i="82"/>
  <c r="AU115" i="82"/>
  <c r="AU114" i="82"/>
  <c r="AM18" i="82"/>
  <c r="AU28" i="82"/>
  <c r="AU30" i="82"/>
  <c r="AU170" i="82"/>
  <c r="AU166" i="82"/>
  <c r="AU156" i="82"/>
  <c r="AU162" i="82"/>
  <c r="AU61" i="82"/>
  <c r="AU56" i="82"/>
  <c r="AU55" i="82"/>
  <c r="AU54" i="82"/>
  <c r="AU121" i="82"/>
  <c r="AU112" i="82"/>
  <c r="AU111" i="82"/>
  <c r="AU180" i="82"/>
  <c r="BC7" i="82"/>
  <c r="BC8" i="82"/>
  <c r="AL28" i="82"/>
  <c r="L138" i="81"/>
  <c r="AU33" i="82"/>
  <c r="AU107" i="82"/>
  <c r="AU161" i="82"/>
  <c r="AU168" i="82"/>
  <c r="AU167" i="82"/>
  <c r="AU13" i="82"/>
  <c r="AU57" i="82"/>
  <c r="AU52" i="82"/>
  <c r="AU117" i="82"/>
  <c r="AU124" i="82"/>
  <c r="AU123" i="82"/>
  <c r="AU172" i="82"/>
  <c r="BC9" i="82"/>
  <c r="BC6" i="82"/>
  <c r="AU86" i="82"/>
  <c r="AU193" i="82"/>
  <c r="AM65" i="82"/>
  <c r="AU81" i="82"/>
  <c r="AU188" i="82"/>
  <c r="AM80" i="82"/>
  <c r="AU85" i="82"/>
  <c r="AU88" i="82"/>
  <c r="AU187" i="82"/>
  <c r="L180" i="81"/>
  <c r="J194" i="81"/>
  <c r="J166" i="81"/>
  <c r="L152" i="81"/>
  <c r="J138" i="81"/>
  <c r="J144" i="81" s="1"/>
  <c r="J180" i="81"/>
  <c r="L194" i="81"/>
  <c r="J200" i="81" s="1"/>
  <c r="L166" i="81"/>
  <c r="J152" i="81"/>
  <c r="AL172" i="82"/>
  <c r="AL173" i="82"/>
  <c r="AL171" i="82"/>
  <c r="AL49" i="82"/>
  <c r="AU96" i="82"/>
  <c r="AU184" i="82"/>
  <c r="L31" i="81"/>
  <c r="AL179" i="82"/>
  <c r="AM35" i="82"/>
  <c r="AM51" i="82"/>
  <c r="AU103" i="82"/>
  <c r="AU17" i="82"/>
  <c r="AU176" i="82"/>
  <c r="AL176" i="82"/>
  <c r="AM162" i="82"/>
  <c r="AU110" i="82"/>
  <c r="AU20" i="82"/>
  <c r="AU183" i="82"/>
  <c r="AM211" i="82"/>
  <c r="AL181" i="82"/>
  <c r="AL52" i="82"/>
  <c r="AL90" i="82"/>
  <c r="AM110" i="82"/>
  <c r="AU101" i="82"/>
  <c r="AU106" i="82"/>
  <c r="AU16" i="82"/>
  <c r="AU174" i="82"/>
  <c r="AU179" i="82"/>
  <c r="AM105" i="82"/>
  <c r="AU97" i="82"/>
  <c r="AU102" i="82"/>
  <c r="AU12" i="82"/>
  <c r="AU173" i="82"/>
  <c r="AU175" i="82"/>
  <c r="AU19" i="82"/>
  <c r="AU105" i="82"/>
  <c r="AU15" i="82"/>
  <c r="AU181" i="82"/>
  <c r="J58" i="81"/>
  <c r="AM202" i="82"/>
  <c r="AU98" i="82"/>
  <c r="AL51" i="82"/>
  <c r="AU108" i="82"/>
  <c r="AU18" i="82"/>
  <c r="AU178" i="82"/>
  <c r="AU109" i="82"/>
  <c r="AU182" i="82"/>
  <c r="AL47" i="82"/>
  <c r="AU104" i="82"/>
  <c r="AU185" i="82"/>
  <c r="AM106" i="82"/>
  <c r="AM61" i="82"/>
  <c r="AL180" i="82"/>
  <c r="AU171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25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1" i="82"/>
  <c r="AL106" i="82"/>
  <c r="AL95" i="82"/>
  <c r="AL168" i="82"/>
  <c r="AL130" i="82"/>
  <c r="AM92" i="82"/>
  <c r="AL105" i="82"/>
  <c r="AM171" i="82"/>
  <c r="AM19" i="82"/>
  <c r="BC79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3" i="82"/>
  <c r="AU84" i="82"/>
  <c r="AU83" i="82"/>
  <c r="AU82" i="82"/>
  <c r="AU197" i="82"/>
  <c r="AU200" i="82"/>
  <c r="AU199" i="82"/>
  <c r="BC68" i="82"/>
  <c r="BC76" i="82"/>
  <c r="BC134" i="82"/>
  <c r="BC65" i="82"/>
  <c r="BC73" i="82"/>
  <c r="BC127" i="82"/>
  <c r="BC135" i="82"/>
  <c r="BC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89" i="82"/>
  <c r="AU95" i="82"/>
  <c r="AU94" i="82"/>
  <c r="AU190" i="82"/>
  <c r="AU194" i="82"/>
  <c r="AU196" i="82"/>
  <c r="AU195" i="82"/>
  <c r="BC70" i="82"/>
  <c r="BC78" i="82"/>
  <c r="BC128" i="82"/>
  <c r="BC136" i="82"/>
  <c r="BC67" i="82"/>
  <c r="BC75" i="82"/>
  <c r="BC129" i="82"/>
  <c r="BC137" i="82"/>
  <c r="BC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2" i="82"/>
  <c r="AU91" i="82"/>
  <c r="AU189" i="82"/>
  <c r="AU186" i="82"/>
  <c r="AU192" i="82"/>
  <c r="BC72" i="82"/>
  <c r="BC130" i="82"/>
  <c r="BC138" i="82"/>
  <c r="BC23" i="82"/>
  <c r="BC69" i="82"/>
  <c r="BC77" i="82"/>
  <c r="BC131" i="82"/>
  <c r="BC139" i="82"/>
  <c r="BC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0" i="82"/>
  <c r="BC177" i="82"/>
  <c r="BC180" i="82"/>
  <c r="BC183" i="82"/>
  <c r="BC173" i="82"/>
  <c r="BC176" i="82"/>
  <c r="BC179" i="82"/>
  <c r="BC182" i="82"/>
  <c r="BC172" i="82"/>
  <c r="BC175" i="82"/>
  <c r="BC178" i="82"/>
  <c r="BC171" i="82"/>
  <c r="BC174" i="82"/>
  <c r="BC181" i="82"/>
  <c r="BC184" i="82"/>
  <c r="BC96" i="82"/>
  <c r="BC98" i="82"/>
  <c r="BC100" i="82"/>
  <c r="BC102" i="82"/>
  <c r="BC104" i="82"/>
  <c r="BC106" i="82"/>
  <c r="BC108" i="82"/>
  <c r="BC95" i="82"/>
  <c r="BC97" i="82"/>
  <c r="BC99" i="82"/>
  <c r="BC101" i="82"/>
  <c r="BC103" i="82"/>
  <c r="BC105" i="82"/>
  <c r="BC107" i="82"/>
  <c r="BC109" i="82"/>
  <c r="BC110" i="82"/>
  <c r="BC112" i="82"/>
  <c r="BC114" i="82"/>
  <c r="BC116" i="82"/>
  <c r="BC118" i="82"/>
  <c r="BC120" i="82"/>
  <c r="BC122" i="82"/>
  <c r="BC124" i="82"/>
  <c r="BC111" i="82"/>
  <c r="BC113" i="82"/>
  <c r="BC115" i="82"/>
  <c r="BC117" i="82"/>
  <c r="BC119" i="82"/>
  <c r="BC121" i="82"/>
  <c r="BC123" i="82"/>
  <c r="BC37" i="82"/>
  <c r="BC39" i="82"/>
  <c r="BC46" i="82"/>
  <c r="BC48" i="82"/>
  <c r="BC36" i="82"/>
  <c r="BC41" i="82"/>
  <c r="BC43" i="82"/>
  <c r="BC38" i="82"/>
  <c r="BC40" i="82"/>
  <c r="BC45" i="82"/>
  <c r="BC47" i="82"/>
  <c r="BC35" i="82"/>
  <c r="BC42" i="82"/>
  <c r="BC44" i="82"/>
  <c r="BC49" i="82"/>
  <c r="BC13" i="82"/>
  <c r="BC15" i="82"/>
  <c r="BC12" i="82"/>
  <c r="BC17" i="82"/>
  <c r="BC19" i="82"/>
  <c r="BC14" i="82"/>
  <c r="BC16" i="82"/>
  <c r="BC11" i="82"/>
  <c r="BC18" i="82"/>
  <c r="BC195" i="82"/>
  <c r="BC185" i="82"/>
  <c r="BC187" i="82"/>
  <c r="BC193" i="82"/>
  <c r="BC197" i="82"/>
  <c r="BC199" i="82"/>
  <c r="BC191" i="82"/>
  <c r="BC186" i="82"/>
  <c r="BC188" i="82"/>
  <c r="BC190" i="82"/>
  <c r="BC192" i="82"/>
  <c r="BC194" i="82"/>
  <c r="BC196" i="82"/>
  <c r="BC198" i="82"/>
  <c r="BC189" i="82"/>
  <c r="BC156" i="82"/>
  <c r="BC161" i="82"/>
  <c r="BC163" i="82"/>
  <c r="BC158" i="82"/>
  <c r="BC160" i="82"/>
  <c r="BC165" i="82"/>
  <c r="BC167" i="82"/>
  <c r="BC155" i="82"/>
  <c r="BC162" i="82"/>
  <c r="BC164" i="82"/>
  <c r="BC169" i="82"/>
  <c r="BC157" i="82"/>
  <c r="BC159" i="82"/>
  <c r="BC166" i="82"/>
  <c r="BC168" i="82"/>
  <c r="BC53" i="82"/>
  <c r="BC55" i="82"/>
  <c r="BC62" i="82"/>
  <c r="BC64" i="82"/>
  <c r="BC50" i="82"/>
  <c r="BC52" i="82"/>
  <c r="BC57" i="82"/>
  <c r="BC59" i="82"/>
  <c r="BC54" i="82"/>
  <c r="BC56" i="82"/>
  <c r="BC61" i="82"/>
  <c r="BC63" i="82"/>
  <c r="BC51" i="82"/>
  <c r="BC58" i="82"/>
  <c r="BC60" i="82"/>
  <c r="BB128" i="82"/>
  <c r="BB132" i="82"/>
  <c r="BB136" i="82"/>
  <c r="BB125" i="82"/>
  <c r="BB127" i="82"/>
  <c r="BB131" i="82"/>
  <c r="BB135" i="82"/>
  <c r="BB139" i="82"/>
  <c r="BB133" i="82"/>
  <c r="BB126" i="82"/>
  <c r="BB130" i="82"/>
  <c r="BB134" i="82"/>
  <c r="BB138" i="82"/>
  <c r="BB129" i="82"/>
  <c r="BB137" i="82"/>
  <c r="BB96" i="82"/>
  <c r="BB100" i="82"/>
  <c r="BB104" i="82"/>
  <c r="BB108" i="82"/>
  <c r="BB101" i="82"/>
  <c r="BB95" i="82"/>
  <c r="BB99" i="82"/>
  <c r="BB103" i="82"/>
  <c r="BB107" i="82"/>
  <c r="BB105" i="82"/>
  <c r="BB98" i="82"/>
  <c r="BB102" i="82"/>
  <c r="BB106" i="82"/>
  <c r="BB97" i="82"/>
  <c r="BB109" i="82"/>
  <c r="BB112" i="82"/>
  <c r="BB116" i="82"/>
  <c r="BB120" i="82"/>
  <c r="BB124" i="82"/>
  <c r="BB113" i="82"/>
  <c r="BB111" i="82"/>
  <c r="BB115" i="82"/>
  <c r="BB119" i="82"/>
  <c r="BB123" i="82"/>
  <c r="BB117" i="82"/>
  <c r="BB110" i="82"/>
  <c r="BB114" i="82"/>
  <c r="BB118" i="82"/>
  <c r="BB122" i="82"/>
  <c r="BB121" i="82"/>
  <c r="BB9" i="82"/>
  <c r="BB8" i="82"/>
  <c r="BB5" i="82"/>
  <c r="BB6" i="82"/>
  <c r="BB7" i="82"/>
  <c r="BB10" i="82"/>
  <c r="AL63" i="82"/>
  <c r="AL74" i="82"/>
  <c r="AT23" i="82"/>
  <c r="AT27" i="82"/>
  <c r="AT24" i="82"/>
  <c r="AT21" i="82"/>
  <c r="AT22" i="82"/>
  <c r="AT25" i="82"/>
  <c r="AT26" i="82"/>
  <c r="AT83" i="82"/>
  <c r="AT87" i="82"/>
  <c r="AT91" i="82"/>
  <c r="AT95" i="82"/>
  <c r="AT84" i="82"/>
  <c r="AT88" i="82"/>
  <c r="AT92" i="82"/>
  <c r="AT85" i="82"/>
  <c r="AT93" i="82"/>
  <c r="AT86" i="82"/>
  <c r="AT94" i="82"/>
  <c r="AT81" i="82"/>
  <c r="AT82" i="82"/>
  <c r="AT89" i="82"/>
  <c r="AT90" i="82"/>
  <c r="AT157" i="82"/>
  <c r="AT161" i="82"/>
  <c r="AT165" i="82"/>
  <c r="AT169" i="82"/>
  <c r="AT158" i="82"/>
  <c r="AT162" i="82"/>
  <c r="AT166" i="82"/>
  <c r="AT170" i="82"/>
  <c r="AT163" i="82"/>
  <c r="AT156" i="82"/>
  <c r="AT164" i="82"/>
  <c r="AT168" i="82"/>
  <c r="AT159" i="82"/>
  <c r="AT167" i="82"/>
  <c r="AT160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3" i="82"/>
  <c r="AT147" i="82"/>
  <c r="AT144" i="82"/>
  <c r="AT148" i="82"/>
  <c r="AT141" i="82"/>
  <c r="AT149" i="82"/>
  <c r="AT153" i="82"/>
  <c r="AT142" i="82"/>
  <c r="AT150" i="82"/>
  <c r="AT154" i="82"/>
  <c r="AT145" i="82"/>
  <c r="AT155" i="82"/>
  <c r="AT146" i="82"/>
  <c r="AT152" i="82"/>
  <c r="AT151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27" i="82"/>
  <c r="AT131" i="82"/>
  <c r="AT135" i="82"/>
  <c r="AT139" i="82"/>
  <c r="AT128" i="82"/>
  <c r="AT132" i="82"/>
  <c r="AT136" i="82"/>
  <c r="AT140" i="82"/>
  <c r="AT133" i="82"/>
  <c r="AT126" i="82"/>
  <c r="AT134" i="82"/>
  <c r="AT129" i="82"/>
  <c r="AT130" i="82"/>
  <c r="AT137" i="82"/>
  <c r="AT138" i="82"/>
  <c r="AU126" i="82"/>
  <c r="AU130" i="82"/>
  <c r="AU134" i="82"/>
  <c r="AU138" i="82"/>
  <c r="AU127" i="82"/>
  <c r="AU131" i="82"/>
  <c r="AU135" i="82"/>
  <c r="AU139" i="82"/>
  <c r="AU128" i="82"/>
  <c r="AU132" i="82"/>
  <c r="AU136" i="82"/>
  <c r="AU140" i="82"/>
  <c r="AU137" i="82"/>
  <c r="AU129" i="82"/>
  <c r="AU133" i="82"/>
  <c r="AU22" i="82"/>
  <c r="AU26" i="82"/>
  <c r="AU23" i="82"/>
  <c r="AU27" i="82"/>
  <c r="AU24" i="82"/>
  <c r="AU25" i="82"/>
  <c r="AU21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67" i="82"/>
  <c r="AT71" i="82"/>
  <c r="AT75" i="82"/>
  <c r="AT79" i="82"/>
  <c r="AT68" i="82"/>
  <c r="AT72" i="82"/>
  <c r="AT76" i="82"/>
  <c r="AT80" i="82"/>
  <c r="AT69" i="82"/>
  <c r="AT77" i="82"/>
  <c r="AT70" i="82"/>
  <c r="AT78" i="82"/>
  <c r="AT66" i="82"/>
  <c r="AT74" i="82"/>
  <c r="AT73" i="82"/>
  <c r="AU66" i="82"/>
  <c r="AU70" i="82"/>
  <c r="AU74" i="82"/>
  <c r="AU78" i="82"/>
  <c r="AU67" i="82"/>
  <c r="AU71" i="82"/>
  <c r="AU75" i="82"/>
  <c r="AU79" i="82"/>
  <c r="AU68" i="82"/>
  <c r="AU72" i="82"/>
  <c r="AU76" i="82"/>
  <c r="AU80" i="82"/>
  <c r="AU73" i="82"/>
  <c r="AU77" i="82"/>
  <c r="AU69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89" i="82"/>
  <c r="AT193" i="82"/>
  <c r="AT197" i="82"/>
  <c r="AT186" i="82"/>
  <c r="AT190" i="82"/>
  <c r="AT194" i="82"/>
  <c r="AT198" i="82"/>
  <c r="AT187" i="82"/>
  <c r="AT195" i="82"/>
  <c r="AT188" i="82"/>
  <c r="AT196" i="82"/>
  <c r="AT200" i="82"/>
  <c r="AT191" i="82"/>
  <c r="AT199" i="82"/>
  <c r="AT192" i="82"/>
  <c r="AT39" i="82"/>
  <c r="AT43" i="82"/>
  <c r="AT47" i="82"/>
  <c r="AT36" i="82"/>
  <c r="AT40" i="82"/>
  <c r="AT44" i="82"/>
  <c r="AT48" i="82"/>
  <c r="AT37" i="82"/>
  <c r="AT45" i="82"/>
  <c r="AT38" i="82"/>
  <c r="AT46" i="82"/>
  <c r="AT49" i="82"/>
  <c r="AT50" i="82"/>
  <c r="AT42" i="82"/>
  <c r="AT41" i="82"/>
  <c r="AT31" i="82"/>
  <c r="AT35" i="82"/>
  <c r="AT28" i="82"/>
  <c r="AT32" i="82"/>
  <c r="AT29" i="82"/>
  <c r="AT30" i="82"/>
  <c r="AT33" i="82"/>
  <c r="AT34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J186" i="81" l="1"/>
  <c r="P183" i="81" s="1"/>
  <c r="J158" i="81"/>
  <c r="P156" i="81" s="1"/>
  <c r="J172" i="81"/>
  <c r="P167" i="81" s="1"/>
  <c r="K199" i="81"/>
  <c r="P195" i="81"/>
  <c r="P199" i="81"/>
  <c r="P203" i="81"/>
  <c r="P198" i="81"/>
  <c r="P202" i="81"/>
  <c r="P196" i="81"/>
  <c r="P200" i="81"/>
  <c r="P194" i="81"/>
  <c r="P197" i="81"/>
  <c r="P201" i="81"/>
  <c r="K143" i="81"/>
  <c r="P146" i="81"/>
  <c r="P140" i="81"/>
  <c r="P141" i="81"/>
  <c r="P139" i="81"/>
  <c r="P144" i="81"/>
  <c r="P145" i="81"/>
  <c r="P143" i="81"/>
  <c r="P138" i="81"/>
  <c r="P142" i="81"/>
  <c r="P147" i="81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P188" i="81" l="1"/>
  <c r="P180" i="81"/>
  <c r="P185" i="81"/>
  <c r="P159" i="81"/>
  <c r="P161" i="81"/>
  <c r="K157" i="81"/>
  <c r="P152" i="81"/>
  <c r="P155" i="81"/>
  <c r="P157" i="81"/>
  <c r="P154" i="81"/>
  <c r="P160" i="81"/>
  <c r="P158" i="81"/>
  <c r="P153" i="81"/>
  <c r="P166" i="81"/>
  <c r="P170" i="81"/>
  <c r="P182" i="81"/>
  <c r="P187" i="81"/>
  <c r="K185" i="81"/>
  <c r="P186" i="81"/>
  <c r="P181" i="81"/>
  <c r="P184" i="81"/>
  <c r="P189" i="81"/>
  <c r="P173" i="81"/>
  <c r="P172" i="81"/>
  <c r="P175" i="81"/>
  <c r="P169" i="81"/>
  <c r="P168" i="81"/>
  <c r="P171" i="81"/>
  <c r="K171" i="81"/>
  <c r="P174" i="81"/>
  <c r="B4" i="88"/>
  <c r="O4" i="88" s="1"/>
  <c r="Q4" i="88" s="1"/>
  <c r="R5" i="85"/>
  <c r="P13" i="92"/>
  <c r="Q13" i="92"/>
  <c r="O13" i="92"/>
  <c r="R13" i="92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K24" i="88" l="1"/>
  <c r="P5" i="92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P58" i="81" l="1"/>
  <c r="P107" i="81"/>
  <c r="P102" i="81"/>
  <c r="Q10" i="92"/>
  <c r="R10" i="92"/>
  <c r="P10" i="92"/>
  <c r="O10" i="92"/>
  <c r="P6" i="92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P1" i="92" l="1"/>
  <c r="Q19" i="92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J12" i="89"/>
  <c r="AL13" i="89" s="1"/>
  <c r="AN13" i="89" s="1"/>
  <c r="AI44" i="89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R9" i="83"/>
  <c r="F6" i="93" l="1"/>
  <c r="D29" i="93" s="1"/>
  <c r="D35" i="93"/>
  <c r="D42" i="93"/>
  <c r="D37" i="93"/>
  <c r="D34" i="93"/>
  <c r="D39" i="93"/>
  <c r="D43" i="93"/>
  <c r="D40" i="93"/>
  <c r="D38" i="93"/>
  <c r="D41" i="93"/>
  <c r="D36" i="93"/>
  <c r="D47" i="93"/>
  <c r="D52" i="93"/>
  <c r="D45" i="93"/>
  <c r="D50" i="93"/>
  <c r="D48" i="93"/>
  <c r="D44" i="93"/>
  <c r="D51" i="93"/>
  <c r="D46" i="93"/>
  <c r="D53" i="93"/>
  <c r="D49" i="93"/>
  <c r="D15" i="93"/>
  <c r="D22" i="93"/>
  <c r="D19" i="93"/>
  <c r="D16" i="93"/>
  <c r="D14" i="93"/>
  <c r="D23" i="93"/>
  <c r="D21" i="93"/>
  <c r="D17" i="93"/>
  <c r="D20" i="93"/>
  <c r="D18" i="93"/>
  <c r="D33" i="93"/>
  <c r="D31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90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25" i="93" l="1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Y15" i="83"/>
  <c r="BN20" i="83"/>
  <c r="BN21" i="83" s="1"/>
  <c r="BP9" i="83"/>
  <c r="BN9" i="83"/>
  <c r="Q12" i="93" l="1"/>
  <c r="U12" i="93"/>
  <c r="R12" i="93"/>
  <c r="V12" i="93"/>
  <c r="T12" i="93"/>
  <c r="S12" i="93"/>
  <c r="P12" i="93"/>
  <c r="J12" i="93"/>
  <c r="J28" i="93" s="1"/>
  <c r="AQ908" i="93" s="1"/>
  <c r="L9" i="93"/>
  <c r="L5" i="93"/>
  <c r="G12" i="93"/>
  <c r="G30" i="93" s="1"/>
  <c r="AQ390" i="93" s="1"/>
  <c r="K12" i="93"/>
  <c r="L8" i="93"/>
  <c r="L4" i="93"/>
  <c r="H12" i="93"/>
  <c r="L12" i="93"/>
  <c r="L32" i="93" s="1"/>
  <c r="L7" i="93"/>
  <c r="I12" i="93"/>
  <c r="I32" i="93" s="1"/>
  <c r="AQ312" i="93" s="1"/>
  <c r="F12" i="93"/>
  <c r="F24" i="93" s="1"/>
  <c r="L6" i="93"/>
  <c r="L10" i="93"/>
  <c r="I25" i="93"/>
  <c r="AQ625" i="93" s="1"/>
  <c r="F25" i="93"/>
  <c r="AQ105" i="93" s="1"/>
  <c r="I24" i="93"/>
  <c r="AQ304" i="93" s="1"/>
  <c r="I26" i="93"/>
  <c r="AQ306" i="93" s="1"/>
  <c r="I30" i="93"/>
  <c r="AQ470" i="93" s="1"/>
  <c r="AQ865" i="93"/>
  <c r="BN22" i="83"/>
  <c r="I28" i="93" l="1"/>
  <c r="AQ308" i="93" s="1"/>
  <c r="AQ864" i="93"/>
  <c r="AQ624" i="93"/>
  <c r="AQ310" i="93"/>
  <c r="AQ464" i="93"/>
  <c r="F27" i="93"/>
  <c r="AQ107" i="93" s="1"/>
  <c r="AQ1104" i="93"/>
  <c r="I27" i="93"/>
  <c r="AQ467" i="93" s="1"/>
  <c r="AQ868" i="93"/>
  <c r="AQ628" i="93"/>
  <c r="G25" i="93"/>
  <c r="AQ145" i="93" s="1"/>
  <c r="AQ344" i="93"/>
  <c r="AQ184" i="93"/>
  <c r="F32" i="93"/>
  <c r="AQ192" i="93" s="1"/>
  <c r="G28" i="93"/>
  <c r="AQ505" i="93"/>
  <c r="AQ25" i="93"/>
  <c r="AQ345" i="93"/>
  <c r="AQ985" i="93"/>
  <c r="AQ185" i="93"/>
  <c r="AQ27" i="93"/>
  <c r="AQ745" i="93"/>
  <c r="AQ1110" i="93"/>
  <c r="K31" i="93"/>
  <c r="K49" i="93"/>
  <c r="K53" i="93"/>
  <c r="K22" i="93"/>
  <c r="K50" i="93"/>
  <c r="K38" i="93"/>
  <c r="K48" i="93"/>
  <c r="K29" i="93"/>
  <c r="K45" i="93"/>
  <c r="K39" i="93"/>
  <c r="K17" i="93"/>
  <c r="K21" i="93"/>
  <c r="K33" i="93"/>
  <c r="K23" i="93"/>
  <c r="K36" i="93"/>
  <c r="K16" i="93"/>
  <c r="K20" i="93"/>
  <c r="K18" i="93"/>
  <c r="K46" i="93"/>
  <c r="K34" i="93"/>
  <c r="K37" i="93"/>
  <c r="K42" i="93"/>
  <c r="K44" i="93"/>
  <c r="K19" i="93"/>
  <c r="K40" i="93"/>
  <c r="K51" i="93"/>
  <c r="K35" i="93"/>
  <c r="K52" i="93"/>
  <c r="K47" i="93"/>
  <c r="K43" i="93"/>
  <c r="K14" i="93"/>
  <c r="K15" i="93"/>
  <c r="K41" i="93"/>
  <c r="K26" i="93"/>
  <c r="K27" i="93"/>
  <c r="K24" i="93"/>
  <c r="K28" i="93"/>
  <c r="AQ1188" i="93" s="1"/>
  <c r="K32" i="93"/>
  <c r="AQ1192" i="93" s="1"/>
  <c r="K30" i="93"/>
  <c r="AQ710" i="93" s="1"/>
  <c r="L27" i="93"/>
  <c r="AQ305" i="93"/>
  <c r="AQ1105" i="93"/>
  <c r="AQ465" i="93"/>
  <c r="L31" i="93"/>
  <c r="L37" i="93"/>
  <c r="L25" i="93"/>
  <c r="L22" i="93"/>
  <c r="L42" i="93"/>
  <c r="L19" i="93"/>
  <c r="L48" i="93"/>
  <c r="L35" i="93"/>
  <c r="L17" i="93"/>
  <c r="L49" i="93"/>
  <c r="L21" i="93"/>
  <c r="L53" i="93"/>
  <c r="L33" i="93"/>
  <c r="L23" i="93"/>
  <c r="L36" i="93"/>
  <c r="L38" i="93"/>
  <c r="L29" i="93"/>
  <c r="L45" i="93"/>
  <c r="L41" i="93"/>
  <c r="L39" i="93"/>
  <c r="L28" i="93"/>
  <c r="L18" i="93"/>
  <c r="L43" i="93"/>
  <c r="L44" i="93"/>
  <c r="L40" i="93"/>
  <c r="L14" i="93"/>
  <c r="L15" i="93"/>
  <c r="L51" i="93"/>
  <c r="L52" i="93"/>
  <c r="L34" i="93"/>
  <c r="L47" i="93"/>
  <c r="L46" i="93"/>
  <c r="L50" i="93"/>
  <c r="L16" i="93"/>
  <c r="L20" i="93"/>
  <c r="L24" i="93"/>
  <c r="L26" i="93"/>
  <c r="L30" i="93"/>
  <c r="K25" i="93"/>
  <c r="AQ705" i="93" s="1"/>
  <c r="J17" i="93"/>
  <c r="J49" i="93"/>
  <c r="J21" i="93"/>
  <c r="J53" i="93"/>
  <c r="J33" i="93"/>
  <c r="J23" i="93"/>
  <c r="J50" i="93"/>
  <c r="J36" i="93"/>
  <c r="J38" i="93"/>
  <c r="J20" i="93"/>
  <c r="J14" i="93"/>
  <c r="J45" i="93"/>
  <c r="J39" i="93"/>
  <c r="J18" i="93"/>
  <c r="J43" i="93"/>
  <c r="J44" i="93"/>
  <c r="J52" i="93"/>
  <c r="J47" i="93"/>
  <c r="J46" i="93"/>
  <c r="J16" i="93"/>
  <c r="J48" i="93"/>
  <c r="J35" i="93"/>
  <c r="J31" i="93"/>
  <c r="J34" i="93"/>
  <c r="J37" i="93"/>
  <c r="J22" i="93"/>
  <c r="J42" i="93"/>
  <c r="J19" i="93"/>
  <c r="J29" i="93"/>
  <c r="J41" i="93"/>
  <c r="J51" i="93"/>
  <c r="J15" i="93"/>
  <c r="J40" i="93"/>
  <c r="J27" i="93"/>
  <c r="AQ667" i="93" s="1"/>
  <c r="J24" i="93"/>
  <c r="J32" i="93"/>
  <c r="AQ672" i="93" s="1"/>
  <c r="J30" i="93"/>
  <c r="J25" i="93"/>
  <c r="J26" i="93"/>
  <c r="AQ906" i="93" s="1"/>
  <c r="F18" i="93"/>
  <c r="F44" i="93"/>
  <c r="F40" i="93"/>
  <c r="F15" i="93"/>
  <c r="F51" i="93"/>
  <c r="F31" i="93"/>
  <c r="F49" i="93"/>
  <c r="F34" i="93"/>
  <c r="F53" i="93"/>
  <c r="F37" i="93"/>
  <c r="F22" i="93"/>
  <c r="F50" i="93"/>
  <c r="F42" i="93"/>
  <c r="F19" i="93"/>
  <c r="F14" i="93"/>
  <c r="F41" i="93"/>
  <c r="F39" i="93"/>
  <c r="F35" i="93"/>
  <c r="F36" i="93"/>
  <c r="F16" i="93"/>
  <c r="F52" i="93"/>
  <c r="F47" i="93"/>
  <c r="F33" i="93"/>
  <c r="F46" i="93"/>
  <c r="F43" i="93"/>
  <c r="F48" i="93"/>
  <c r="F17" i="93"/>
  <c r="F21" i="93"/>
  <c r="F23" i="93"/>
  <c r="F38" i="93"/>
  <c r="F29" i="93"/>
  <c r="F45" i="93"/>
  <c r="F20" i="93"/>
  <c r="H52" i="93"/>
  <c r="H34" i="93"/>
  <c r="H47" i="93"/>
  <c r="H46" i="93"/>
  <c r="H43" i="93"/>
  <c r="H16" i="93"/>
  <c r="H35" i="93"/>
  <c r="H22" i="93"/>
  <c r="H19" i="93"/>
  <c r="H18" i="93"/>
  <c r="H50" i="93"/>
  <c r="H44" i="93"/>
  <c r="H40" i="93"/>
  <c r="H14" i="93"/>
  <c r="H15" i="93"/>
  <c r="H51" i="93"/>
  <c r="H42" i="93"/>
  <c r="H17" i="93"/>
  <c r="H49" i="93"/>
  <c r="H21" i="93"/>
  <c r="H53" i="93"/>
  <c r="H23" i="93"/>
  <c r="H36" i="93"/>
  <c r="H38" i="93"/>
  <c r="H29" i="93"/>
  <c r="H20" i="93"/>
  <c r="H45" i="93"/>
  <c r="H31" i="93"/>
  <c r="H37" i="93"/>
  <c r="H33" i="93"/>
  <c r="H41" i="93"/>
  <c r="H48" i="93"/>
  <c r="H39" i="93"/>
  <c r="G18" i="93"/>
  <c r="G43" i="93"/>
  <c r="G44" i="93"/>
  <c r="G40" i="93"/>
  <c r="G29" i="93"/>
  <c r="G15" i="93"/>
  <c r="G51" i="93"/>
  <c r="G41" i="93"/>
  <c r="G50" i="93"/>
  <c r="G31" i="93"/>
  <c r="G34" i="93"/>
  <c r="G37" i="93"/>
  <c r="G42" i="93"/>
  <c r="G19" i="93"/>
  <c r="G48" i="93"/>
  <c r="G38" i="93"/>
  <c r="G52" i="93"/>
  <c r="G47" i="93"/>
  <c r="G33" i="93"/>
  <c r="G23" i="93"/>
  <c r="G46" i="93"/>
  <c r="G36" i="93"/>
  <c r="G16" i="93"/>
  <c r="G20" i="93"/>
  <c r="G14" i="93"/>
  <c r="G17" i="93"/>
  <c r="G49" i="93"/>
  <c r="G21" i="93"/>
  <c r="G53" i="93"/>
  <c r="G22" i="93"/>
  <c r="G39" i="93"/>
  <c r="G45" i="93"/>
  <c r="G35" i="93"/>
  <c r="G27" i="93"/>
  <c r="AQ387" i="93" s="1"/>
  <c r="H28" i="93"/>
  <c r="AQ1068" i="93" s="1"/>
  <c r="F28" i="93"/>
  <c r="AQ108" i="93" s="1"/>
  <c r="H24" i="93"/>
  <c r="G26" i="93"/>
  <c r="H25" i="93"/>
  <c r="G24" i="93"/>
  <c r="I17" i="93"/>
  <c r="I52" i="93"/>
  <c r="I21" i="93"/>
  <c r="I47" i="93"/>
  <c r="I23" i="93"/>
  <c r="I36" i="93"/>
  <c r="I16" i="93"/>
  <c r="I20" i="93"/>
  <c r="I42" i="93"/>
  <c r="I18" i="93"/>
  <c r="I46" i="93"/>
  <c r="I43" i="93"/>
  <c r="I44" i="93"/>
  <c r="I40" i="93"/>
  <c r="I29" i="93"/>
  <c r="I15" i="93"/>
  <c r="I51" i="93"/>
  <c r="I49" i="93"/>
  <c r="I53" i="93"/>
  <c r="I22" i="93"/>
  <c r="I50" i="93"/>
  <c r="I38" i="93"/>
  <c r="I45" i="93"/>
  <c r="I41" i="93"/>
  <c r="I39" i="93"/>
  <c r="I35" i="93"/>
  <c r="I31" i="93"/>
  <c r="I34" i="93"/>
  <c r="I37" i="93"/>
  <c r="I33" i="93"/>
  <c r="I19" i="93"/>
  <c r="I14" i="93"/>
  <c r="I48" i="93"/>
  <c r="H27" i="93"/>
  <c r="AQ587" i="93" s="1"/>
  <c r="F30" i="93"/>
  <c r="H30" i="93"/>
  <c r="AQ270" i="93" s="1"/>
  <c r="G32" i="93"/>
  <c r="F26" i="93"/>
  <c r="AQ986" i="93" s="1"/>
  <c r="H26" i="93"/>
  <c r="AQ266" i="93" s="1"/>
  <c r="H32" i="93"/>
  <c r="AQ545" i="93"/>
  <c r="AQ65" i="93"/>
  <c r="AQ472" i="93"/>
  <c r="AQ984" i="93"/>
  <c r="AQ468" i="93"/>
  <c r="AQ1108" i="93"/>
  <c r="AQ385" i="93"/>
  <c r="AQ744" i="93"/>
  <c r="AQ104" i="93"/>
  <c r="AQ1025" i="93"/>
  <c r="AQ225" i="93"/>
  <c r="AQ512" i="93"/>
  <c r="AQ504" i="93"/>
  <c r="AQ24" i="93"/>
  <c r="AQ785" i="93"/>
  <c r="AQ112" i="93"/>
  <c r="AQ866" i="93"/>
  <c r="AQ872" i="93"/>
  <c r="AQ1064" i="93"/>
  <c r="AQ632" i="93"/>
  <c r="AQ668" i="93"/>
  <c r="AQ1030" i="93"/>
  <c r="AQ1112" i="93"/>
  <c r="AQ230" i="93"/>
  <c r="AQ870" i="93"/>
  <c r="AQ987" i="93"/>
  <c r="AQ630" i="93"/>
  <c r="AQ747" i="93"/>
  <c r="AQ626" i="93"/>
  <c r="AQ790" i="93"/>
  <c r="AQ150" i="93"/>
  <c r="AQ466" i="93"/>
  <c r="AQ1148" i="93"/>
  <c r="AQ550" i="93"/>
  <c r="AQ70" i="93"/>
  <c r="AQ1106" i="93"/>
  <c r="AQ910" i="93"/>
  <c r="BN23" i="83"/>
  <c r="AQ627" i="93" l="1"/>
  <c r="AQ867" i="93"/>
  <c r="AQ1107" i="93"/>
  <c r="AQ787" i="93"/>
  <c r="AQ307" i="93"/>
  <c r="AQ826" i="93"/>
  <c r="AQ746" i="93"/>
  <c r="AQ347" i="93"/>
  <c r="AQ752" i="93"/>
  <c r="AQ227" i="93"/>
  <c r="AQ507" i="93"/>
  <c r="AQ827" i="93"/>
  <c r="AQ352" i="93"/>
  <c r="AQ187" i="93"/>
  <c r="AQ346" i="93"/>
  <c r="AQ1067" i="93"/>
  <c r="AQ32" i="93"/>
  <c r="AQ1190" i="93"/>
  <c r="AQ348" i="93"/>
  <c r="AQ228" i="93"/>
  <c r="AQ1028" i="93"/>
  <c r="AQ548" i="93"/>
  <c r="AQ788" i="93"/>
  <c r="AQ388" i="93"/>
  <c r="AQ68" i="93"/>
  <c r="AQ148" i="93"/>
  <c r="AQ988" i="93"/>
  <c r="AQ28" i="93"/>
  <c r="AQ912" i="93"/>
  <c r="AQ992" i="93"/>
  <c r="AQ950" i="93"/>
  <c r="AQ428" i="93"/>
  <c r="AQ1027" i="93"/>
  <c r="AQ547" i="93"/>
  <c r="AQ427" i="93"/>
  <c r="AQ106" i="93"/>
  <c r="AQ267" i="93"/>
  <c r="AQ26" i="93"/>
  <c r="AQ1147" i="93"/>
  <c r="AQ1185" i="93"/>
  <c r="AQ1152" i="93"/>
  <c r="AQ945" i="93"/>
  <c r="AQ72" i="93"/>
  <c r="AQ392" i="93"/>
  <c r="AQ1032" i="93"/>
  <c r="AQ232" i="93"/>
  <c r="AQ319" i="93"/>
  <c r="AQ1119" i="93"/>
  <c r="AQ479" i="93"/>
  <c r="AQ639" i="93"/>
  <c r="AQ879" i="93"/>
  <c r="AQ644" i="93"/>
  <c r="AQ884" i="93"/>
  <c r="AQ324" i="93"/>
  <c r="AQ1124" i="93"/>
  <c r="AQ484" i="93"/>
  <c r="AQ863" i="93"/>
  <c r="AQ303" i="93"/>
  <c r="AQ1103" i="93"/>
  <c r="AQ623" i="93"/>
  <c r="AQ463" i="93"/>
  <c r="AQ395" i="93"/>
  <c r="AQ75" i="93"/>
  <c r="AQ555" i="93"/>
  <c r="AQ155" i="93"/>
  <c r="AQ795" i="93"/>
  <c r="AQ235" i="93"/>
  <c r="AQ1035" i="93"/>
  <c r="AQ86" i="93"/>
  <c r="AQ566" i="93"/>
  <c r="AQ166" i="93"/>
  <c r="AQ806" i="93"/>
  <c r="AQ246" i="93"/>
  <c r="AQ1046" i="93"/>
  <c r="AQ406" i="93"/>
  <c r="AQ402" i="93"/>
  <c r="AQ162" i="93"/>
  <c r="AQ82" i="93"/>
  <c r="AQ562" i="93"/>
  <c r="AQ802" i="93"/>
  <c r="AQ1042" i="93"/>
  <c r="AQ242" i="93"/>
  <c r="AQ149" i="93"/>
  <c r="AQ789" i="93"/>
  <c r="AQ229" i="93"/>
  <c r="AQ1029" i="93"/>
  <c r="AQ389" i="93"/>
  <c r="AQ69" i="93"/>
  <c r="AQ549" i="93"/>
  <c r="AQ820" i="93"/>
  <c r="AQ260" i="93"/>
  <c r="AQ1060" i="93"/>
  <c r="AQ420" i="93"/>
  <c r="AQ580" i="93"/>
  <c r="AQ414" i="93"/>
  <c r="AQ1054" i="93"/>
  <c r="AQ254" i="93"/>
  <c r="AQ574" i="93"/>
  <c r="AQ814" i="93"/>
  <c r="AQ256" i="93"/>
  <c r="AQ1056" i="93"/>
  <c r="AQ416" i="93"/>
  <c r="AQ576" i="93"/>
  <c r="AQ816" i="93"/>
  <c r="AQ97" i="93"/>
  <c r="AQ737" i="93"/>
  <c r="AQ337" i="93"/>
  <c r="AQ177" i="93"/>
  <c r="AQ977" i="93"/>
  <c r="AQ17" i="93"/>
  <c r="AQ497" i="93"/>
  <c r="AQ36" i="93"/>
  <c r="AQ516" i="93"/>
  <c r="AQ116" i="93"/>
  <c r="AQ756" i="93"/>
  <c r="AQ196" i="93"/>
  <c r="AQ996" i="93"/>
  <c r="AQ356" i="93"/>
  <c r="AQ102" i="93"/>
  <c r="AQ742" i="93"/>
  <c r="AQ502" i="93"/>
  <c r="AQ182" i="93"/>
  <c r="AQ982" i="93"/>
  <c r="AQ342" i="93"/>
  <c r="AQ22" i="93"/>
  <c r="AQ360" i="93"/>
  <c r="AQ760" i="93"/>
  <c r="AQ40" i="93"/>
  <c r="AQ520" i="93"/>
  <c r="AQ1000" i="93"/>
  <c r="AQ120" i="93"/>
  <c r="AQ200" i="93"/>
  <c r="AQ681" i="93"/>
  <c r="AQ921" i="93"/>
  <c r="AQ1161" i="93"/>
  <c r="AQ687" i="93"/>
  <c r="AQ927" i="93"/>
  <c r="AQ1167" i="93"/>
  <c r="AQ1143" i="93"/>
  <c r="AQ663" i="93"/>
  <c r="AQ903" i="93"/>
  <c r="AQ1212" i="93"/>
  <c r="AQ732" i="93"/>
  <c r="AQ972" i="93"/>
  <c r="AQ954" i="93"/>
  <c r="AQ1194" i="93"/>
  <c r="AQ714" i="93"/>
  <c r="AQ1182" i="93"/>
  <c r="AQ702" i="93"/>
  <c r="AQ942" i="93"/>
  <c r="AQ592" i="93"/>
  <c r="AQ832" i="93"/>
  <c r="AQ272" i="93"/>
  <c r="AQ1072" i="93"/>
  <c r="AQ432" i="93"/>
  <c r="AQ590" i="93"/>
  <c r="AQ430" i="93"/>
  <c r="AQ830" i="93"/>
  <c r="AQ1070" i="93"/>
  <c r="AQ614" i="93"/>
  <c r="AQ854" i="93"/>
  <c r="AQ294" i="93"/>
  <c r="AQ1094" i="93"/>
  <c r="AQ454" i="93"/>
  <c r="AQ874" i="93"/>
  <c r="AQ474" i="93"/>
  <c r="AQ1114" i="93"/>
  <c r="AQ314" i="93"/>
  <c r="AQ634" i="93"/>
  <c r="AQ881" i="93"/>
  <c r="AQ641" i="93"/>
  <c r="AQ321" i="93"/>
  <c r="AQ1121" i="93"/>
  <c r="AQ481" i="93"/>
  <c r="AQ622" i="93"/>
  <c r="AQ862" i="93"/>
  <c r="AQ302" i="93"/>
  <c r="AQ462" i="93"/>
  <c r="AQ1102" i="93"/>
  <c r="AQ455" i="93"/>
  <c r="AQ615" i="93"/>
  <c r="AQ855" i="93"/>
  <c r="AQ295" i="93"/>
  <c r="AQ1095" i="93"/>
  <c r="AQ483" i="93"/>
  <c r="AQ883" i="93"/>
  <c r="AQ643" i="93"/>
  <c r="AQ1123" i="93"/>
  <c r="AQ323" i="93"/>
  <c r="AQ860" i="93"/>
  <c r="AQ300" i="93"/>
  <c r="AQ1100" i="93"/>
  <c r="AQ620" i="93"/>
  <c r="AQ460" i="93"/>
  <c r="AQ487" i="93"/>
  <c r="AQ647" i="93"/>
  <c r="AQ887" i="93"/>
  <c r="AQ327" i="93"/>
  <c r="AQ1127" i="93"/>
  <c r="AQ384" i="93"/>
  <c r="AQ64" i="93"/>
  <c r="AQ544" i="93"/>
  <c r="AQ784" i="93"/>
  <c r="AQ1024" i="93"/>
  <c r="AQ224" i="93"/>
  <c r="AQ144" i="93"/>
  <c r="AQ188" i="93"/>
  <c r="AQ508" i="93"/>
  <c r="AQ748" i="93"/>
  <c r="AQ85" i="93"/>
  <c r="AQ565" i="93"/>
  <c r="AQ165" i="93"/>
  <c r="AQ805" i="93"/>
  <c r="AQ245" i="93"/>
  <c r="AQ1045" i="93"/>
  <c r="AQ405" i="93"/>
  <c r="AQ381" i="93"/>
  <c r="AQ61" i="93"/>
  <c r="AQ541" i="93"/>
  <c r="AQ141" i="93"/>
  <c r="AQ221" i="93"/>
  <c r="AQ781" i="93"/>
  <c r="AQ1021" i="93"/>
  <c r="AQ220" i="93"/>
  <c r="AQ1020" i="93"/>
  <c r="AQ380" i="93"/>
  <c r="AQ60" i="93"/>
  <c r="AQ540" i="93"/>
  <c r="AQ140" i="93"/>
  <c r="AQ780" i="93"/>
  <c r="AQ143" i="93"/>
  <c r="AQ783" i="93"/>
  <c r="AQ63" i="93"/>
  <c r="AQ223" i="93"/>
  <c r="AQ1023" i="93"/>
  <c r="AQ383" i="93"/>
  <c r="AQ543" i="93"/>
  <c r="AQ158" i="93"/>
  <c r="AQ558" i="93"/>
  <c r="AQ1038" i="93"/>
  <c r="AQ398" i="93"/>
  <c r="AQ238" i="93"/>
  <c r="AQ798" i="93"/>
  <c r="AQ78" i="93"/>
  <c r="AQ397" i="93"/>
  <c r="AQ77" i="93"/>
  <c r="AQ557" i="93"/>
  <c r="AQ157" i="93"/>
  <c r="AQ797" i="93"/>
  <c r="AQ237" i="93"/>
  <c r="AQ1037" i="93"/>
  <c r="AQ81" i="93"/>
  <c r="AQ561" i="93"/>
  <c r="AQ161" i="93"/>
  <c r="AQ801" i="93"/>
  <c r="AQ241" i="93"/>
  <c r="AQ1041" i="93"/>
  <c r="AQ401" i="93"/>
  <c r="AQ240" i="93"/>
  <c r="AQ1040" i="93"/>
  <c r="AQ80" i="93"/>
  <c r="AQ800" i="93"/>
  <c r="AQ400" i="93"/>
  <c r="AQ560" i="93"/>
  <c r="AQ160" i="93"/>
  <c r="AQ279" i="93"/>
  <c r="AQ1079" i="93"/>
  <c r="AQ439" i="93"/>
  <c r="AQ599" i="93"/>
  <c r="AQ839" i="93"/>
  <c r="AQ437" i="93"/>
  <c r="AQ597" i="93"/>
  <c r="AQ837" i="93"/>
  <c r="AQ277" i="93"/>
  <c r="AQ1077" i="93"/>
  <c r="AQ589" i="93"/>
  <c r="AQ429" i="93"/>
  <c r="AQ829" i="93"/>
  <c r="AQ269" i="93"/>
  <c r="AQ1069" i="93"/>
  <c r="AQ453" i="93"/>
  <c r="AQ853" i="93"/>
  <c r="AQ1093" i="93"/>
  <c r="AQ613" i="93"/>
  <c r="AQ293" i="93"/>
  <c r="AQ842" i="93"/>
  <c r="AQ442" i="93"/>
  <c r="AQ1082" i="93"/>
  <c r="AQ602" i="93"/>
  <c r="AQ282" i="93"/>
  <c r="AQ600" i="93"/>
  <c r="AQ840" i="93"/>
  <c r="AQ280" i="93"/>
  <c r="AQ1080" i="93"/>
  <c r="AQ440" i="93"/>
  <c r="AQ579" i="93"/>
  <c r="AQ819" i="93"/>
  <c r="AQ419" i="93"/>
  <c r="AQ259" i="93"/>
  <c r="AQ1059" i="93"/>
  <c r="AQ283" i="93"/>
  <c r="AQ1083" i="93"/>
  <c r="AQ443" i="93"/>
  <c r="AQ603" i="93"/>
  <c r="AQ843" i="93"/>
  <c r="AQ452" i="93"/>
  <c r="AQ612" i="93"/>
  <c r="AQ1092" i="93"/>
  <c r="AQ852" i="93"/>
  <c r="AQ292" i="93"/>
  <c r="AQ38" i="93"/>
  <c r="AQ518" i="93"/>
  <c r="AQ198" i="93"/>
  <c r="AQ118" i="93"/>
  <c r="AQ758" i="93"/>
  <c r="AQ998" i="93"/>
  <c r="AQ358" i="93"/>
  <c r="AQ368" i="93"/>
  <c r="AQ48" i="93"/>
  <c r="AQ528" i="93"/>
  <c r="AQ768" i="93"/>
  <c r="AQ1008" i="93"/>
  <c r="AQ128" i="93"/>
  <c r="AQ208" i="93"/>
  <c r="AQ127" i="93"/>
  <c r="AQ767" i="93"/>
  <c r="AQ527" i="93"/>
  <c r="AQ207" i="93"/>
  <c r="AQ1007" i="93"/>
  <c r="AQ47" i="93"/>
  <c r="AQ367" i="93"/>
  <c r="AQ355" i="93"/>
  <c r="AQ995" i="93"/>
  <c r="AQ35" i="93"/>
  <c r="AQ515" i="93"/>
  <c r="AQ115" i="93"/>
  <c r="AQ755" i="93"/>
  <c r="AQ195" i="93"/>
  <c r="AQ19" i="93"/>
  <c r="AQ499" i="93"/>
  <c r="AQ99" i="93"/>
  <c r="AQ739" i="93"/>
  <c r="AQ179" i="93"/>
  <c r="AQ979" i="93"/>
  <c r="AQ339" i="93"/>
  <c r="AQ357" i="93"/>
  <c r="AQ37" i="93"/>
  <c r="AQ517" i="93"/>
  <c r="AQ997" i="93"/>
  <c r="AQ117" i="93"/>
  <c r="AQ757" i="93"/>
  <c r="AQ197" i="93"/>
  <c r="AQ111" i="93"/>
  <c r="AQ751" i="93"/>
  <c r="AQ191" i="93"/>
  <c r="AQ991" i="93"/>
  <c r="AQ351" i="93"/>
  <c r="AQ511" i="93"/>
  <c r="AQ31" i="93"/>
  <c r="AQ204" i="93"/>
  <c r="AQ1004" i="93"/>
  <c r="AQ124" i="93"/>
  <c r="AQ364" i="93"/>
  <c r="AQ764" i="93"/>
  <c r="AQ44" i="93"/>
  <c r="AQ524" i="93"/>
  <c r="AQ670" i="93"/>
  <c r="AQ1150" i="93"/>
  <c r="AQ1160" i="93"/>
  <c r="AQ680" i="93"/>
  <c r="AQ920" i="93"/>
  <c r="AQ669" i="93"/>
  <c r="AQ909" i="93"/>
  <c r="AQ1149" i="93"/>
  <c r="AQ1157" i="93"/>
  <c r="AQ677" i="93"/>
  <c r="AQ917" i="93"/>
  <c r="AQ1168" i="93"/>
  <c r="AQ688" i="93"/>
  <c r="AQ928" i="93"/>
  <c r="AQ692" i="93"/>
  <c r="AQ932" i="93"/>
  <c r="AQ1172" i="93"/>
  <c r="AQ1159" i="93"/>
  <c r="AQ919" i="93"/>
  <c r="AQ679" i="93"/>
  <c r="AQ678" i="93"/>
  <c r="AQ918" i="93"/>
  <c r="AQ1158" i="93"/>
  <c r="AQ673" i="93"/>
  <c r="AQ913" i="93"/>
  <c r="AQ1153" i="93"/>
  <c r="AQ897" i="93"/>
  <c r="AQ657" i="93"/>
  <c r="AQ1137" i="93"/>
  <c r="AQ947" i="93"/>
  <c r="AQ707" i="93"/>
  <c r="AQ1187" i="93"/>
  <c r="AQ934" i="93"/>
  <c r="AQ1174" i="93"/>
  <c r="AQ694" i="93"/>
  <c r="AQ715" i="93"/>
  <c r="AQ955" i="93"/>
  <c r="AQ1195" i="93"/>
  <c r="AQ964" i="93"/>
  <c r="AQ1204" i="93"/>
  <c r="AQ724" i="93"/>
  <c r="AQ1206" i="93"/>
  <c r="AQ726" i="93"/>
  <c r="AQ966" i="93"/>
  <c r="AQ716" i="93"/>
  <c r="AQ956" i="93"/>
  <c r="AQ1196" i="93"/>
  <c r="AQ1177" i="93"/>
  <c r="AQ937" i="93"/>
  <c r="AQ697" i="93"/>
  <c r="AQ728" i="93"/>
  <c r="AQ968" i="93"/>
  <c r="AQ1208" i="93"/>
  <c r="AQ733" i="93"/>
  <c r="AQ973" i="93"/>
  <c r="AQ1213" i="93"/>
  <c r="AQ328" i="93"/>
  <c r="AQ1128" i="93"/>
  <c r="AQ488" i="93"/>
  <c r="AQ648" i="93"/>
  <c r="AQ888" i="93"/>
  <c r="AQ490" i="93"/>
  <c r="AQ1130" i="93"/>
  <c r="AQ330" i="93"/>
  <c r="AQ650" i="93"/>
  <c r="AQ890" i="93"/>
  <c r="AQ322" i="93"/>
  <c r="AQ1122" i="93"/>
  <c r="AQ482" i="93"/>
  <c r="AQ642" i="93"/>
  <c r="AQ882" i="93"/>
  <c r="AQ424" i="93"/>
  <c r="AQ584" i="93"/>
  <c r="AQ93" i="93"/>
  <c r="AQ573" i="93"/>
  <c r="AQ173" i="93"/>
  <c r="AQ813" i="93"/>
  <c r="AQ253" i="93"/>
  <c r="AQ1053" i="93"/>
  <c r="AQ413" i="93"/>
  <c r="AQ412" i="93"/>
  <c r="AQ92" i="93"/>
  <c r="AQ572" i="93"/>
  <c r="AQ172" i="93"/>
  <c r="AQ1052" i="93"/>
  <c r="AQ252" i="93"/>
  <c r="AQ812" i="93"/>
  <c r="AQ58" i="93"/>
  <c r="AQ1018" i="93"/>
  <c r="AQ138" i="93"/>
  <c r="AQ378" i="93"/>
  <c r="AQ538" i="93"/>
  <c r="AQ218" i="93"/>
  <c r="AQ778" i="93"/>
  <c r="AQ817" i="93"/>
  <c r="AQ257" i="93"/>
  <c r="AQ1057" i="93"/>
  <c r="AQ417" i="93"/>
  <c r="AQ577" i="93"/>
  <c r="AQ189" i="93"/>
  <c r="AQ989" i="93"/>
  <c r="AQ349" i="93"/>
  <c r="AQ29" i="93"/>
  <c r="AQ509" i="93"/>
  <c r="AQ109" i="93"/>
  <c r="AQ749" i="93"/>
  <c r="AQ675" i="93"/>
  <c r="AQ915" i="93"/>
  <c r="AQ1155" i="93"/>
  <c r="AQ660" i="93"/>
  <c r="AQ900" i="93"/>
  <c r="AQ1140" i="93"/>
  <c r="AQ704" i="93"/>
  <c r="AQ944" i="93"/>
  <c r="AQ1184" i="93"/>
  <c r="AQ1179" i="93"/>
  <c r="AQ699" i="93"/>
  <c r="AQ939" i="93"/>
  <c r="AQ941" i="93"/>
  <c r="AQ1181" i="93"/>
  <c r="AQ701" i="93"/>
  <c r="AQ824" i="93"/>
  <c r="AQ552" i="93"/>
  <c r="AQ152" i="93"/>
  <c r="AQ586" i="93"/>
  <c r="AQ426" i="93"/>
  <c r="AQ1066" i="93"/>
  <c r="AQ30" i="93"/>
  <c r="AQ750" i="93"/>
  <c r="AQ110" i="93"/>
  <c r="AQ990" i="93"/>
  <c r="AQ350" i="93"/>
  <c r="AQ190" i="93"/>
  <c r="AQ510" i="93"/>
  <c r="AQ859" i="93"/>
  <c r="AQ299" i="93"/>
  <c r="AQ1099" i="93"/>
  <c r="AQ459" i="93"/>
  <c r="AQ619" i="93"/>
  <c r="AQ311" i="93"/>
  <c r="AQ1111" i="93"/>
  <c r="AQ471" i="93"/>
  <c r="AQ631" i="93"/>
  <c r="AQ871" i="93"/>
  <c r="AQ325" i="93"/>
  <c r="AQ1125" i="93"/>
  <c r="AQ485" i="93"/>
  <c r="AQ645" i="93"/>
  <c r="AQ885" i="93"/>
  <c r="AQ653" i="93"/>
  <c r="AQ333" i="93"/>
  <c r="AQ893" i="93"/>
  <c r="AQ1133" i="93"/>
  <c r="AQ493" i="93"/>
  <c r="AQ309" i="93"/>
  <c r="AQ1109" i="93"/>
  <c r="AQ469" i="93"/>
  <c r="AQ629" i="93"/>
  <c r="AQ869" i="93"/>
  <c r="AQ646" i="93"/>
  <c r="AQ1126" i="93"/>
  <c r="AQ886" i="93"/>
  <c r="AQ326" i="93"/>
  <c r="AQ486" i="93"/>
  <c r="AQ456" i="93"/>
  <c r="AQ616" i="93"/>
  <c r="AQ856" i="93"/>
  <c r="AQ296" i="93"/>
  <c r="AQ1096" i="93"/>
  <c r="AQ621" i="93"/>
  <c r="AQ861" i="93"/>
  <c r="AQ1101" i="93"/>
  <c r="AQ301" i="93"/>
  <c r="AQ461" i="93"/>
  <c r="AQ265" i="93"/>
  <c r="AQ1065" i="93"/>
  <c r="AQ425" i="93"/>
  <c r="AQ585" i="93"/>
  <c r="AQ825" i="93"/>
  <c r="AQ268" i="93"/>
  <c r="AQ828" i="93"/>
  <c r="AQ588" i="93"/>
  <c r="AQ399" i="93"/>
  <c r="AQ79" i="93"/>
  <c r="AQ559" i="93"/>
  <c r="AQ159" i="93"/>
  <c r="AQ799" i="93"/>
  <c r="AQ1039" i="93"/>
  <c r="AQ239" i="93"/>
  <c r="AQ409" i="93"/>
  <c r="AQ89" i="93"/>
  <c r="AQ569" i="93"/>
  <c r="AQ169" i="93"/>
  <c r="AQ809" i="93"/>
  <c r="AQ249" i="93"/>
  <c r="AQ1049" i="93"/>
  <c r="AQ216" i="93"/>
  <c r="AQ1016" i="93"/>
  <c r="AQ376" i="93"/>
  <c r="AQ56" i="93"/>
  <c r="AQ536" i="93"/>
  <c r="AQ136" i="93"/>
  <c r="AQ776" i="93"/>
  <c r="AQ393" i="93"/>
  <c r="AQ73" i="93"/>
  <c r="AQ553" i="93"/>
  <c r="AQ153" i="93"/>
  <c r="AQ793" i="93"/>
  <c r="AQ233" i="93"/>
  <c r="AQ1033" i="93"/>
  <c r="AQ168" i="93"/>
  <c r="AQ808" i="93"/>
  <c r="AQ248" i="93"/>
  <c r="AQ1048" i="93"/>
  <c r="AQ408" i="93"/>
  <c r="AQ88" i="93"/>
  <c r="AQ568" i="93"/>
  <c r="AQ74" i="93"/>
  <c r="AQ1034" i="93"/>
  <c r="AQ154" i="93"/>
  <c r="AQ394" i="93"/>
  <c r="AQ234" i="93"/>
  <c r="AQ554" i="93"/>
  <c r="AQ794" i="93"/>
  <c r="AQ91" i="93"/>
  <c r="AQ571" i="93"/>
  <c r="AQ171" i="93"/>
  <c r="AQ811" i="93"/>
  <c r="AQ1051" i="93"/>
  <c r="AQ251" i="93"/>
  <c r="AQ411" i="93"/>
  <c r="AQ164" i="93"/>
  <c r="AQ804" i="93"/>
  <c r="AQ244" i="93"/>
  <c r="AQ1044" i="93"/>
  <c r="AQ84" i="93"/>
  <c r="AQ404" i="93"/>
  <c r="AQ564" i="93"/>
  <c r="AQ848" i="93"/>
  <c r="AQ608" i="93"/>
  <c r="AQ288" i="93"/>
  <c r="AQ1088" i="93"/>
  <c r="AQ448" i="93"/>
  <c r="AQ271" i="93"/>
  <c r="AQ1071" i="93"/>
  <c r="AQ431" i="93"/>
  <c r="AQ831" i="93"/>
  <c r="AQ591" i="93"/>
  <c r="AQ598" i="93"/>
  <c r="AQ838" i="93"/>
  <c r="AQ278" i="93"/>
  <c r="AQ1078" i="93"/>
  <c r="AQ438" i="93"/>
  <c r="AQ261" i="93"/>
  <c r="AQ1061" i="93"/>
  <c r="AQ421" i="93"/>
  <c r="AQ581" i="93"/>
  <c r="AQ821" i="93"/>
  <c r="AQ611" i="93"/>
  <c r="AQ291" i="93"/>
  <c r="AQ451" i="93"/>
  <c r="AQ851" i="93"/>
  <c r="AQ1091" i="93"/>
  <c r="AQ444" i="93"/>
  <c r="AQ604" i="93"/>
  <c r="AQ844" i="93"/>
  <c r="AQ1084" i="93"/>
  <c r="AQ284" i="93"/>
  <c r="AQ822" i="93"/>
  <c r="AQ262" i="93"/>
  <c r="AQ1062" i="93"/>
  <c r="AQ422" i="93"/>
  <c r="AQ582" i="93"/>
  <c r="AQ846" i="93"/>
  <c r="AQ446" i="93"/>
  <c r="AQ1086" i="93"/>
  <c r="AQ606" i="93"/>
  <c r="AQ286" i="93"/>
  <c r="AQ100" i="93"/>
  <c r="AQ740" i="93"/>
  <c r="AQ180" i="93"/>
  <c r="AQ980" i="93"/>
  <c r="AQ340" i="93"/>
  <c r="AQ500" i="93"/>
  <c r="AQ20" i="93"/>
  <c r="AQ343" i="93"/>
  <c r="AQ23" i="93"/>
  <c r="AQ503" i="93"/>
  <c r="AQ103" i="93"/>
  <c r="AQ743" i="93"/>
  <c r="AQ983" i="93"/>
  <c r="AQ183" i="93"/>
  <c r="AQ43" i="93"/>
  <c r="AQ523" i="93"/>
  <c r="AQ123" i="93"/>
  <c r="AQ763" i="93"/>
  <c r="AQ203" i="93"/>
  <c r="AQ1003" i="93"/>
  <c r="AQ363" i="93"/>
  <c r="AQ52" i="93"/>
  <c r="AQ532" i="93"/>
  <c r="AQ132" i="93"/>
  <c r="AQ772" i="93"/>
  <c r="AQ212" i="93"/>
  <c r="AQ372" i="93"/>
  <c r="AQ1012" i="93"/>
  <c r="AQ119" i="93"/>
  <c r="AQ759" i="93"/>
  <c r="AQ359" i="93"/>
  <c r="AQ199" i="93"/>
  <c r="AQ999" i="93"/>
  <c r="AQ39" i="93"/>
  <c r="AQ519" i="93"/>
  <c r="AQ362" i="93"/>
  <c r="AQ202" i="93"/>
  <c r="AQ42" i="93"/>
  <c r="AQ122" i="93"/>
  <c r="AQ522" i="93"/>
  <c r="AQ762" i="93"/>
  <c r="AQ1002" i="93"/>
  <c r="AQ53" i="93"/>
  <c r="AQ533" i="93"/>
  <c r="AQ373" i="93"/>
  <c r="AQ133" i="93"/>
  <c r="AQ773" i="93"/>
  <c r="AQ213" i="93"/>
  <c r="AQ1013" i="93"/>
  <c r="AQ211" i="93"/>
  <c r="AQ1011" i="93"/>
  <c r="AQ371" i="93"/>
  <c r="AQ51" i="93"/>
  <c r="AQ531" i="93"/>
  <c r="AQ131" i="93"/>
  <c r="AQ771" i="93"/>
  <c r="AQ338" i="93"/>
  <c r="AQ18" i="93"/>
  <c r="AQ498" i="93"/>
  <c r="AQ98" i="93"/>
  <c r="AQ738" i="93"/>
  <c r="AQ978" i="93"/>
  <c r="AQ178" i="93"/>
  <c r="AQ655" i="93"/>
  <c r="AQ1135" i="93"/>
  <c r="AQ895" i="93"/>
  <c r="AQ659" i="93"/>
  <c r="AQ1139" i="93"/>
  <c r="AQ899" i="93"/>
  <c r="AQ1154" i="93"/>
  <c r="AQ914" i="93"/>
  <c r="AQ674" i="93"/>
  <c r="AQ1136" i="93"/>
  <c r="AQ656" i="93"/>
  <c r="AQ896" i="93"/>
  <c r="AQ924" i="93"/>
  <c r="AQ684" i="93"/>
  <c r="AQ1164" i="93"/>
  <c r="AQ925" i="93"/>
  <c r="AQ1165" i="93"/>
  <c r="AQ685" i="93"/>
  <c r="AQ676" i="93"/>
  <c r="AQ916" i="93"/>
  <c r="AQ1156" i="93"/>
  <c r="AQ693" i="93"/>
  <c r="AQ933" i="93"/>
  <c r="AQ1173" i="93"/>
  <c r="AQ952" i="93"/>
  <c r="AQ712" i="93"/>
  <c r="AQ1186" i="93"/>
  <c r="AQ706" i="93"/>
  <c r="AQ946" i="93"/>
  <c r="AQ1203" i="93"/>
  <c r="AQ723" i="93"/>
  <c r="AQ963" i="93"/>
  <c r="AQ971" i="93"/>
  <c r="AQ1211" i="93"/>
  <c r="AQ731" i="93"/>
  <c r="AQ722" i="93"/>
  <c r="AQ962" i="93"/>
  <c r="AQ1202" i="93"/>
  <c r="AQ698" i="93"/>
  <c r="AQ938" i="93"/>
  <c r="AQ1178" i="93"/>
  <c r="AQ1183" i="93"/>
  <c r="AQ703" i="93"/>
  <c r="AQ943" i="93"/>
  <c r="AQ959" i="93"/>
  <c r="AQ1199" i="93"/>
  <c r="AQ719" i="93"/>
  <c r="AQ718" i="93"/>
  <c r="AQ958" i="93"/>
  <c r="AQ1198" i="93"/>
  <c r="AQ729" i="93"/>
  <c r="AQ969" i="93"/>
  <c r="AQ1209" i="93"/>
  <c r="AQ877" i="93"/>
  <c r="AQ317" i="93"/>
  <c r="AQ1117" i="93"/>
  <c r="AQ477" i="93"/>
  <c r="AQ637" i="93"/>
  <c r="AQ891" i="93"/>
  <c r="AQ331" i="93"/>
  <c r="AQ1131" i="93"/>
  <c r="AQ491" i="93"/>
  <c r="AQ651" i="93"/>
  <c r="AQ617" i="93"/>
  <c r="AQ857" i="93"/>
  <c r="AQ297" i="93"/>
  <c r="AQ1097" i="93"/>
  <c r="AQ457" i="93"/>
  <c r="AQ214" i="93"/>
  <c r="AQ1014" i="93"/>
  <c r="AQ134" i="93"/>
  <c r="AQ374" i="93"/>
  <c r="AQ774" i="93"/>
  <c r="AQ54" i="93"/>
  <c r="AQ534" i="93"/>
  <c r="AQ570" i="93"/>
  <c r="AQ810" i="93"/>
  <c r="AQ90" i="93"/>
  <c r="AQ1050" i="93"/>
  <c r="AQ170" i="93"/>
  <c r="AQ410" i="93"/>
  <c r="AQ250" i="93"/>
  <c r="AQ433" i="93"/>
  <c r="AQ593" i="93"/>
  <c r="AQ833" i="93"/>
  <c r="AQ1073" i="93"/>
  <c r="AQ273" i="93"/>
  <c r="AQ263" i="93"/>
  <c r="AQ1063" i="93"/>
  <c r="AQ423" i="93"/>
  <c r="AQ583" i="93"/>
  <c r="AQ823" i="93"/>
  <c r="AQ578" i="93"/>
  <c r="AQ1058" i="93"/>
  <c r="AQ418" i="93"/>
  <c r="AQ818" i="93"/>
  <c r="AQ258" i="93"/>
  <c r="AQ594" i="93"/>
  <c r="AQ434" i="93"/>
  <c r="AQ834" i="93"/>
  <c r="AQ274" i="93"/>
  <c r="AQ1074" i="93"/>
  <c r="AQ193" i="93"/>
  <c r="AQ993" i="93"/>
  <c r="AQ753" i="93"/>
  <c r="AQ353" i="93"/>
  <c r="AQ113" i="93"/>
  <c r="AQ33" i="93"/>
  <c r="AQ513" i="93"/>
  <c r="AQ334" i="93"/>
  <c r="AQ494" i="93"/>
  <c r="AQ734" i="93"/>
  <c r="AQ94" i="93"/>
  <c r="AQ174" i="93"/>
  <c r="AQ974" i="93"/>
  <c r="AQ14" i="93"/>
  <c r="AQ129" i="93"/>
  <c r="AQ769" i="93"/>
  <c r="AQ209" i="93"/>
  <c r="AQ1009" i="93"/>
  <c r="AQ49" i="93"/>
  <c r="AQ369" i="93"/>
  <c r="AQ529" i="93"/>
  <c r="AQ665" i="93"/>
  <c r="AQ905" i="93"/>
  <c r="AQ1145" i="93"/>
  <c r="AQ902" i="93"/>
  <c r="AQ662" i="93"/>
  <c r="AQ1142" i="93"/>
  <c r="AQ898" i="93"/>
  <c r="AQ1138" i="93"/>
  <c r="AQ658" i="93"/>
  <c r="AQ689" i="93"/>
  <c r="AQ929" i="93"/>
  <c r="AQ1169" i="93"/>
  <c r="AQ695" i="93"/>
  <c r="AQ935" i="93"/>
  <c r="AQ1175" i="93"/>
  <c r="AQ936" i="93"/>
  <c r="AQ1176" i="93"/>
  <c r="AQ696" i="93"/>
  <c r="AQ1189" i="93"/>
  <c r="AQ709" i="93"/>
  <c r="AQ949" i="93"/>
  <c r="AQ264" i="93"/>
  <c r="AQ907" i="93"/>
  <c r="AQ792" i="93"/>
  <c r="AQ506" i="93"/>
  <c r="AQ186" i="93"/>
  <c r="AQ633" i="93"/>
  <c r="AQ873" i="93"/>
  <c r="AQ313" i="93"/>
  <c r="AQ1113" i="93"/>
  <c r="AQ473" i="93"/>
  <c r="AQ315" i="93"/>
  <c r="AQ1115" i="93"/>
  <c r="AQ475" i="93"/>
  <c r="AQ635" i="93"/>
  <c r="AQ875" i="93"/>
  <c r="AQ878" i="93"/>
  <c r="AQ478" i="93"/>
  <c r="AQ1118" i="93"/>
  <c r="AQ318" i="93"/>
  <c r="AQ638" i="93"/>
  <c r="AQ489" i="93"/>
  <c r="AQ649" i="93"/>
  <c r="AQ889" i="93"/>
  <c r="AQ1129" i="93"/>
  <c r="AQ329" i="93"/>
  <c r="AQ880" i="93"/>
  <c r="AQ320" i="93"/>
  <c r="AQ1120" i="93"/>
  <c r="AQ480" i="93"/>
  <c r="AQ640" i="93"/>
  <c r="AQ858" i="93"/>
  <c r="AQ458" i="93"/>
  <c r="AQ1098" i="93"/>
  <c r="AQ618" i="93"/>
  <c r="AQ298" i="93"/>
  <c r="AQ316" i="93"/>
  <c r="AQ1116" i="93"/>
  <c r="AQ476" i="93"/>
  <c r="AQ636" i="93"/>
  <c r="AQ876" i="93"/>
  <c r="AQ332" i="93"/>
  <c r="AQ1132" i="93"/>
  <c r="AQ492" i="93"/>
  <c r="AQ652" i="93"/>
  <c r="AQ892" i="93"/>
  <c r="AQ386" i="93"/>
  <c r="AQ66" i="93"/>
  <c r="AQ546" i="93"/>
  <c r="AQ146" i="93"/>
  <c r="AQ786" i="93"/>
  <c r="AQ226" i="93"/>
  <c r="AQ1026" i="93"/>
  <c r="AQ147" i="93"/>
  <c r="AQ67" i="93"/>
  <c r="AQ62" i="93"/>
  <c r="AQ1022" i="93"/>
  <c r="AQ142" i="93"/>
  <c r="AQ382" i="93"/>
  <c r="AQ222" i="93"/>
  <c r="AQ542" i="93"/>
  <c r="AQ782" i="93"/>
  <c r="AQ57" i="93"/>
  <c r="AQ537" i="93"/>
  <c r="AQ217" i="93"/>
  <c r="AQ377" i="93"/>
  <c r="AQ137" i="93"/>
  <c r="AQ777" i="93"/>
  <c r="AQ1017" i="93"/>
  <c r="AQ396" i="93"/>
  <c r="AQ236" i="93"/>
  <c r="AQ76" i="93"/>
  <c r="AQ556" i="93"/>
  <c r="AQ1036" i="93"/>
  <c r="AQ156" i="93"/>
  <c r="AQ796" i="93"/>
  <c r="AQ87" i="93"/>
  <c r="AQ567" i="93"/>
  <c r="AQ247" i="93"/>
  <c r="AQ167" i="93"/>
  <c r="AQ807" i="93"/>
  <c r="AQ1047" i="93"/>
  <c r="AQ407" i="93"/>
  <c r="AQ379" i="93"/>
  <c r="AQ59" i="93"/>
  <c r="AQ539" i="93"/>
  <c r="AQ139" i="93"/>
  <c r="AQ779" i="93"/>
  <c r="AQ1019" i="93"/>
  <c r="AQ219" i="93"/>
  <c r="AQ71" i="93"/>
  <c r="AQ551" i="93"/>
  <c r="AQ151" i="93"/>
  <c r="AQ791" i="93"/>
  <c r="AQ231" i="93"/>
  <c r="AQ391" i="93"/>
  <c r="AQ1031" i="93"/>
  <c r="AQ135" i="93"/>
  <c r="AQ775" i="93"/>
  <c r="AQ215" i="93"/>
  <c r="AQ1015" i="93"/>
  <c r="AQ535" i="93"/>
  <c r="AQ55" i="93"/>
  <c r="AQ375" i="93"/>
  <c r="AQ403" i="93"/>
  <c r="AQ83" i="93"/>
  <c r="AQ563" i="93"/>
  <c r="AQ163" i="93"/>
  <c r="AQ803" i="93"/>
  <c r="AQ243" i="93"/>
  <c r="AQ1043" i="93"/>
  <c r="AQ281" i="93"/>
  <c r="AQ1081" i="93"/>
  <c r="AQ441" i="93"/>
  <c r="AQ601" i="93"/>
  <c r="AQ841" i="93"/>
  <c r="AQ605" i="93"/>
  <c r="AQ845" i="93"/>
  <c r="AQ445" i="93"/>
  <c r="AQ285" i="93"/>
  <c r="AQ1085" i="93"/>
  <c r="AQ436" i="93"/>
  <c r="AQ596" i="93"/>
  <c r="AQ836" i="93"/>
  <c r="AQ1076" i="93"/>
  <c r="AQ276" i="93"/>
  <c r="AQ289" i="93"/>
  <c r="AQ1089" i="93"/>
  <c r="AQ449" i="93"/>
  <c r="AQ849" i="93"/>
  <c r="AQ609" i="93"/>
  <c r="AQ255" i="93"/>
  <c r="AQ1055" i="93"/>
  <c r="AQ575" i="93"/>
  <c r="AQ815" i="93"/>
  <c r="AQ415" i="93"/>
  <c r="AQ610" i="93"/>
  <c r="AQ290" i="93"/>
  <c r="AQ850" i="93"/>
  <c r="AQ1090" i="93"/>
  <c r="AQ450" i="93"/>
  <c r="AQ595" i="93"/>
  <c r="AQ835" i="93"/>
  <c r="AQ1075" i="93"/>
  <c r="AQ435" i="93"/>
  <c r="AQ275" i="93"/>
  <c r="AQ287" i="93"/>
  <c r="AQ1087" i="93"/>
  <c r="AQ447" i="93"/>
  <c r="AQ607" i="93"/>
  <c r="AQ847" i="93"/>
  <c r="AQ125" i="93"/>
  <c r="AQ765" i="93"/>
  <c r="AQ205" i="93"/>
  <c r="AQ1005" i="93"/>
  <c r="AQ365" i="93"/>
  <c r="AQ45" i="93"/>
  <c r="AQ525" i="93"/>
  <c r="AQ101" i="93"/>
  <c r="AQ741" i="93"/>
  <c r="AQ181" i="93"/>
  <c r="AQ981" i="93"/>
  <c r="AQ341" i="93"/>
  <c r="AQ501" i="93"/>
  <c r="AQ21" i="93"/>
  <c r="AQ126" i="93"/>
  <c r="AQ366" i="93"/>
  <c r="AQ206" i="93"/>
  <c r="AQ526" i="93"/>
  <c r="AQ766" i="93"/>
  <c r="AQ1006" i="93"/>
  <c r="AQ46" i="93"/>
  <c r="AQ176" i="93"/>
  <c r="AQ976" i="93"/>
  <c r="AQ496" i="93"/>
  <c r="AQ336" i="93"/>
  <c r="AQ16" i="93"/>
  <c r="AQ96" i="93"/>
  <c r="AQ736" i="93"/>
  <c r="AQ201" i="93"/>
  <c r="AQ1001" i="93"/>
  <c r="AQ121" i="93"/>
  <c r="AQ361" i="93"/>
  <c r="AQ41" i="93"/>
  <c r="AQ761" i="93"/>
  <c r="AQ521" i="93"/>
  <c r="AQ130" i="93"/>
  <c r="AQ770" i="93"/>
  <c r="AQ50" i="93"/>
  <c r="AQ210" i="93"/>
  <c r="AQ1010" i="93"/>
  <c r="AQ370" i="93"/>
  <c r="AQ530" i="93"/>
  <c r="AQ34" i="93"/>
  <c r="AQ114" i="93"/>
  <c r="AQ514" i="93"/>
  <c r="AQ354" i="93"/>
  <c r="AQ754" i="93"/>
  <c r="AQ194" i="93"/>
  <c r="AQ994" i="93"/>
  <c r="AQ335" i="93"/>
  <c r="AQ15" i="93"/>
  <c r="AQ495" i="93"/>
  <c r="AQ95" i="93"/>
  <c r="AQ735" i="93"/>
  <c r="AQ975" i="93"/>
  <c r="AQ175" i="93"/>
  <c r="AQ666" i="93"/>
  <c r="AQ1146" i="93"/>
  <c r="AQ1144" i="93"/>
  <c r="AQ664" i="93"/>
  <c r="AQ904" i="93"/>
  <c r="AQ1171" i="93"/>
  <c r="AQ691" i="93"/>
  <c r="AQ931" i="93"/>
  <c r="AQ1162" i="93"/>
  <c r="AQ682" i="93"/>
  <c r="AQ922" i="93"/>
  <c r="AQ671" i="93"/>
  <c r="AQ1151" i="93"/>
  <c r="AQ911" i="93"/>
  <c r="AQ926" i="93"/>
  <c r="AQ686" i="93"/>
  <c r="AQ1166" i="93"/>
  <c r="AQ683" i="93"/>
  <c r="AQ923" i="93"/>
  <c r="AQ1163" i="93"/>
  <c r="AQ1134" i="93"/>
  <c r="AQ654" i="93"/>
  <c r="AQ894" i="93"/>
  <c r="AQ930" i="93"/>
  <c r="AQ1170" i="93"/>
  <c r="AQ690" i="93"/>
  <c r="AQ901" i="93"/>
  <c r="AQ1141" i="93"/>
  <c r="AQ661" i="93"/>
  <c r="AQ948" i="93"/>
  <c r="AQ708" i="93"/>
  <c r="AQ721" i="93"/>
  <c r="AQ961" i="93"/>
  <c r="AQ1201" i="93"/>
  <c r="AQ1207" i="93"/>
  <c r="AQ967" i="93"/>
  <c r="AQ727" i="93"/>
  <c r="AQ960" i="93"/>
  <c r="AQ1200" i="93"/>
  <c r="AQ720" i="93"/>
  <c r="AQ1197" i="93"/>
  <c r="AQ717" i="93"/>
  <c r="AQ957" i="93"/>
  <c r="AQ1180" i="93"/>
  <c r="AQ700" i="93"/>
  <c r="AQ940" i="93"/>
  <c r="AQ953" i="93"/>
  <c r="AQ1193" i="93"/>
  <c r="AQ713" i="93"/>
  <c r="AQ725" i="93"/>
  <c r="AQ965" i="93"/>
  <c r="AQ1205" i="93"/>
  <c r="AQ730" i="93"/>
  <c r="AQ970" i="93"/>
  <c r="AQ1210" i="93"/>
  <c r="AQ951" i="93"/>
  <c r="AQ1191" i="93"/>
  <c r="AQ711" i="93"/>
  <c r="BN24" i="8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BF22" i="83" l="1"/>
  <c r="BF38" i="83"/>
  <c r="BF54" i="83"/>
  <c r="BF70" i="83"/>
  <c r="BF86" i="83"/>
  <c r="BF102" i="83"/>
  <c r="BF33" i="83"/>
  <c r="BF81" i="83"/>
  <c r="BF11" i="83"/>
  <c r="BF27" i="83"/>
  <c r="BF43" i="83"/>
  <c r="BF59" i="83"/>
  <c r="BF75" i="83"/>
  <c r="BF91" i="83"/>
  <c r="BF25" i="83"/>
  <c r="BF77" i="83"/>
  <c r="BF12" i="83"/>
  <c r="BF28" i="83"/>
  <c r="BF44" i="83"/>
  <c r="BF60" i="83"/>
  <c r="BF76" i="83"/>
  <c r="BF92" i="83"/>
  <c r="BF9" i="83"/>
  <c r="BF53" i="83"/>
  <c r="BF101" i="83"/>
  <c r="AV55" i="83"/>
  <c r="AY55" i="83" s="1"/>
  <c r="BD12" i="83"/>
  <c r="BD16" i="83"/>
  <c r="BD20" i="83"/>
  <c r="BD24" i="83"/>
  <c r="BD28" i="83"/>
  <c r="BD32" i="83"/>
  <c r="BD36" i="83"/>
  <c r="BD40" i="83"/>
  <c r="BD44" i="83"/>
  <c r="BD48" i="83"/>
  <c r="BD52" i="83"/>
  <c r="BD56" i="83"/>
  <c r="BD60" i="83"/>
  <c r="BD64" i="83"/>
  <c r="BD68" i="83"/>
  <c r="BD72" i="83"/>
  <c r="BD76" i="83"/>
  <c r="BD80" i="83"/>
  <c r="BD84" i="83"/>
  <c r="BD88" i="83"/>
  <c r="BD92" i="83"/>
  <c r="BD96" i="83"/>
  <c r="BD100" i="83"/>
  <c r="BD104" i="83"/>
  <c r="BD10" i="83"/>
  <c r="BD18" i="83"/>
  <c r="BD26" i="83"/>
  <c r="BD34" i="83"/>
  <c r="BD42" i="83"/>
  <c r="BD50" i="83"/>
  <c r="BD58" i="83"/>
  <c r="BD66" i="83"/>
  <c r="BD74" i="83"/>
  <c r="BD82" i="83"/>
  <c r="BD90" i="83"/>
  <c r="BD98" i="83"/>
  <c r="BD6" i="83"/>
  <c r="BD7" i="83"/>
  <c r="BD13" i="83"/>
  <c r="BD17" i="83"/>
  <c r="BD21" i="83"/>
  <c r="BD25" i="83"/>
  <c r="BD29" i="83"/>
  <c r="BD33" i="83"/>
  <c r="BD37" i="83"/>
  <c r="BD41" i="83"/>
  <c r="BD45" i="83"/>
  <c r="BD49" i="83"/>
  <c r="BD53" i="83"/>
  <c r="BD57" i="83"/>
  <c r="BD61" i="83"/>
  <c r="BD65" i="83"/>
  <c r="BD69" i="83"/>
  <c r="BD73" i="83"/>
  <c r="BD77" i="83"/>
  <c r="BD81" i="83"/>
  <c r="BD85" i="83"/>
  <c r="BD89" i="83"/>
  <c r="BD93" i="83"/>
  <c r="BD97" i="83"/>
  <c r="BD101" i="83"/>
  <c r="BD105" i="83"/>
  <c r="BD14" i="83"/>
  <c r="BD22" i="83"/>
  <c r="BD30" i="83"/>
  <c r="BD38" i="83"/>
  <c r="BD46" i="83"/>
  <c r="BD54" i="83"/>
  <c r="BD62" i="83"/>
  <c r="BD70" i="83"/>
  <c r="BD78" i="83"/>
  <c r="BD86" i="83"/>
  <c r="BD94" i="83"/>
  <c r="BD102" i="83"/>
  <c r="BD11" i="83"/>
  <c r="BD27" i="83"/>
  <c r="BD43" i="83"/>
  <c r="BD59" i="83"/>
  <c r="BD75" i="83"/>
  <c r="BD91" i="83"/>
  <c r="BD95" i="83"/>
  <c r="BD35" i="83"/>
  <c r="BD67" i="83"/>
  <c r="BD99" i="83"/>
  <c r="BD39" i="83"/>
  <c r="BD71" i="83"/>
  <c r="BD103" i="83"/>
  <c r="BD15" i="83"/>
  <c r="BD31" i="83"/>
  <c r="BD47" i="83"/>
  <c r="BD63" i="83"/>
  <c r="BD79" i="83"/>
  <c r="BD19" i="83"/>
  <c r="BD51" i="83"/>
  <c r="BD83" i="83"/>
  <c r="BD23" i="83"/>
  <c r="BD55" i="83"/>
  <c r="BD87" i="83"/>
  <c r="BN25" i="83"/>
  <c r="AY11" i="83"/>
  <c r="BE15" i="83" s="1"/>
  <c r="BE71" i="83"/>
  <c r="BE87" i="83"/>
  <c r="BC35" i="83"/>
  <c r="BC51" i="83"/>
  <c r="BC83" i="83"/>
  <c r="BC99" i="83"/>
  <c r="BD8" i="83"/>
  <c r="BE24" i="83"/>
  <c r="BE40" i="83"/>
  <c r="BE56" i="83"/>
  <c r="BE88" i="83"/>
  <c r="BE104" i="83"/>
  <c r="BC20" i="83"/>
  <c r="BC36" i="83"/>
  <c r="BC52" i="83"/>
  <c r="BC68" i="83"/>
  <c r="BC84" i="83"/>
  <c r="BC100" i="83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BF89" i="83" l="1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BE55" i="83"/>
  <c r="BE72" i="83"/>
  <c r="BE8" i="83"/>
  <c r="BC67" i="83"/>
  <c r="BE103" i="83"/>
  <c r="BE39" i="83"/>
  <c r="BE23" i="83"/>
  <c r="BC98" i="83"/>
  <c r="BC50" i="83"/>
  <c r="BC34" i="83"/>
  <c r="BC18" i="83"/>
  <c r="BE102" i="83"/>
  <c r="BE86" i="83"/>
  <c r="BE70" i="83"/>
  <c r="BE54" i="83"/>
  <c r="BE38" i="83"/>
  <c r="BE22" i="83"/>
  <c r="BC6" i="83"/>
  <c r="BC89" i="83"/>
  <c r="BC73" i="83"/>
  <c r="BC57" i="83"/>
  <c r="BC41" i="83"/>
  <c r="BC25" i="83"/>
  <c r="BC9" i="83"/>
  <c r="BE93" i="83"/>
  <c r="BE77" i="83"/>
  <c r="BE61" i="83"/>
  <c r="BE45" i="83"/>
  <c r="BE29" i="83"/>
  <c r="BE13" i="83"/>
  <c r="BC96" i="83"/>
  <c r="BC80" i="83"/>
  <c r="BC64" i="83"/>
  <c r="BC48" i="83"/>
  <c r="BC32" i="83"/>
  <c r="BC16" i="83"/>
  <c r="BE100" i="83"/>
  <c r="BE84" i="83"/>
  <c r="BE68" i="83"/>
  <c r="BE52" i="83"/>
  <c r="BE36" i="83"/>
  <c r="BE20" i="83"/>
  <c r="BC95" i="83"/>
  <c r="BC79" i="83"/>
  <c r="BC63" i="83"/>
  <c r="BC47" i="83"/>
  <c r="BC31" i="83"/>
  <c r="BC15" i="83"/>
  <c r="BE99" i="83"/>
  <c r="BE83" i="83"/>
  <c r="BE67" i="83"/>
  <c r="BE51" i="83"/>
  <c r="BE35" i="83"/>
  <c r="BE19" i="83"/>
  <c r="BC82" i="83"/>
  <c r="BC94" i="83"/>
  <c r="BC78" i="83"/>
  <c r="BC62" i="83"/>
  <c r="BC46" i="83"/>
  <c r="BC30" i="83"/>
  <c r="BC14" i="83"/>
  <c r="BE98" i="83"/>
  <c r="BE82" i="83"/>
  <c r="BE66" i="83"/>
  <c r="BE50" i="83"/>
  <c r="BE34" i="83"/>
  <c r="BE18" i="83"/>
  <c r="BC101" i="83"/>
  <c r="BC85" i="83"/>
  <c r="BC69" i="83"/>
  <c r="BC53" i="83"/>
  <c r="BC37" i="83"/>
  <c r="BC21" i="83"/>
  <c r="BE105" i="83"/>
  <c r="BE89" i="83"/>
  <c r="BE73" i="83"/>
  <c r="BE57" i="83"/>
  <c r="BE41" i="83"/>
  <c r="BE25" i="83"/>
  <c r="BE9" i="83"/>
  <c r="BC92" i="83"/>
  <c r="BC76" i="83"/>
  <c r="BC60" i="83"/>
  <c r="BC44" i="83"/>
  <c r="BC28" i="83"/>
  <c r="BC12" i="83"/>
  <c r="BE96" i="83"/>
  <c r="BE80" i="83"/>
  <c r="BE64" i="83"/>
  <c r="BE48" i="83"/>
  <c r="BE32" i="83"/>
  <c r="BE16" i="83"/>
  <c r="BC105" i="83"/>
  <c r="BC91" i="83"/>
  <c r="BC75" i="83"/>
  <c r="BC59" i="83"/>
  <c r="BC43" i="83"/>
  <c r="BC27" i="83"/>
  <c r="BC11" i="83"/>
  <c r="BE95" i="83"/>
  <c r="BE79" i="83"/>
  <c r="BE63" i="83"/>
  <c r="BE47" i="83"/>
  <c r="BE31" i="83"/>
  <c r="BE11" i="83"/>
  <c r="BC66" i="83"/>
  <c r="BC90" i="83"/>
  <c r="BC74" i="83"/>
  <c r="BC58" i="83"/>
  <c r="BC42" i="83"/>
  <c r="BC26" i="83"/>
  <c r="BC10" i="83"/>
  <c r="BE94" i="83"/>
  <c r="BE78" i="83"/>
  <c r="BE62" i="83"/>
  <c r="BE46" i="83"/>
  <c r="BE30" i="83"/>
  <c r="BE14" i="83"/>
  <c r="BC97" i="83"/>
  <c r="BC81" i="83"/>
  <c r="BC65" i="83"/>
  <c r="BC49" i="83"/>
  <c r="BC33" i="83"/>
  <c r="BC17" i="83"/>
  <c r="BE101" i="83"/>
  <c r="BE85" i="83"/>
  <c r="BE69" i="83"/>
  <c r="BE53" i="83"/>
  <c r="BE37" i="83"/>
  <c r="BE21" i="83"/>
  <c r="BC104" i="83"/>
  <c r="BC88" i="83"/>
  <c r="BC72" i="83"/>
  <c r="BC56" i="83"/>
  <c r="BC40" i="83"/>
  <c r="BC24" i="83"/>
  <c r="BC8" i="83"/>
  <c r="BE92" i="83"/>
  <c r="BE76" i="83"/>
  <c r="BE60" i="83"/>
  <c r="BE44" i="83"/>
  <c r="BE28" i="83"/>
  <c r="BE12" i="83"/>
  <c r="BC103" i="83"/>
  <c r="BC87" i="83"/>
  <c r="BC71" i="83"/>
  <c r="BC55" i="83"/>
  <c r="BC39" i="83"/>
  <c r="BC23" i="83"/>
  <c r="BC7" i="83"/>
  <c r="BE91" i="83"/>
  <c r="BE75" i="83"/>
  <c r="BE59" i="83"/>
  <c r="BE43" i="83"/>
  <c r="BE27" i="83"/>
  <c r="BE7" i="83"/>
  <c r="BN26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O4" i="93" l="1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N3" i="83"/>
  <c r="BN14" i="83" s="1"/>
  <c r="BN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S22" i="93" l="1"/>
  <c r="V22" i="93"/>
  <c r="P15" i="93"/>
  <c r="P24" i="93"/>
  <c r="T19" i="93"/>
  <c r="U20" i="93"/>
  <c r="V30" i="93"/>
  <c r="S30" i="93"/>
  <c r="U36" i="93"/>
  <c r="V16" i="93"/>
  <c r="T22" i="93"/>
  <c r="Q27" i="93"/>
  <c r="Q31" i="93"/>
  <c r="U35" i="93"/>
  <c r="T38" i="93"/>
  <c r="U43" i="93"/>
  <c r="U47" i="93"/>
  <c r="U51" i="93"/>
  <c r="V15" i="93"/>
  <c r="Q22" i="93"/>
  <c r="R27" i="93"/>
  <c r="U30" i="93"/>
  <c r="R35" i="93"/>
  <c r="U38" i="93"/>
  <c r="S52" i="93"/>
  <c r="P43" i="93"/>
  <c r="P35" i="93"/>
  <c r="U24" i="93"/>
  <c r="T15" i="93"/>
  <c r="U50" i="93"/>
  <c r="Q46" i="93"/>
  <c r="R38" i="93"/>
  <c r="R30" i="93"/>
  <c r="P20" i="93"/>
  <c r="P40" i="93"/>
  <c r="Q40" i="93"/>
  <c r="R16" i="93"/>
  <c r="P22" i="93"/>
  <c r="T26" i="93"/>
  <c r="P38" i="93"/>
  <c r="Q47" i="93"/>
  <c r="V19" i="93"/>
  <c r="S32" i="93"/>
  <c r="R46" i="93"/>
  <c r="U16" i="93"/>
  <c r="V46" i="93"/>
  <c r="P52" i="93"/>
  <c r="T52" i="93"/>
  <c r="Q24" i="93"/>
  <c r="S19" i="93"/>
  <c r="U46" i="93"/>
  <c r="T27" i="93"/>
  <c r="U48" i="93"/>
  <c r="Q15" i="93"/>
  <c r="Q19" i="93"/>
  <c r="R24" i="93"/>
  <c r="U27" i="93"/>
  <c r="U31" i="93"/>
  <c r="R36" i="93"/>
  <c r="R40" i="93"/>
  <c r="P46" i="93"/>
  <c r="R48" i="93"/>
  <c r="R52" i="93"/>
  <c r="S16" i="93"/>
  <c r="U22" i="93"/>
  <c r="V27" i="93"/>
  <c r="R31" i="93"/>
  <c r="V35" i="93"/>
  <c r="S40" i="93"/>
  <c r="T51" i="93"/>
  <c r="U40" i="93"/>
  <c r="T31" i="93"/>
  <c r="Q20" i="93"/>
  <c r="S48" i="93"/>
  <c r="Q45" i="93"/>
  <c r="P36" i="93"/>
  <c r="U25" i="93"/>
  <c r="V18" i="93"/>
  <c r="T35" i="93"/>
  <c r="P31" i="93"/>
  <c r="T36" i="93"/>
  <c r="Q35" i="93"/>
  <c r="Q51" i="93"/>
  <c r="U26" i="93"/>
  <c r="Q38" i="93"/>
  <c r="Q36" i="93"/>
  <c r="S47" i="93"/>
  <c r="V51" i="93"/>
  <c r="R51" i="93"/>
  <c r="V38" i="93"/>
  <c r="P51" i="93"/>
  <c r="S43" i="93"/>
  <c r="T14" i="93"/>
  <c r="T43" i="93"/>
  <c r="Q16" i="93"/>
  <c r="U15" i="93"/>
  <c r="U19" i="93"/>
  <c r="V24" i="93"/>
  <c r="P30" i="93"/>
  <c r="R32" i="93"/>
  <c r="V36" i="93"/>
  <c r="V40" i="93"/>
  <c r="T46" i="93"/>
  <c r="V48" i="93"/>
  <c r="V52" i="93"/>
  <c r="R19" i="93"/>
  <c r="S24" i="93"/>
  <c r="S28" i="93"/>
  <c r="V31" i="93"/>
  <c r="S36" i="93"/>
  <c r="R43" i="93"/>
  <c r="P47" i="93"/>
  <c r="S38" i="93"/>
  <c r="Q28" i="93"/>
  <c r="P19" i="93"/>
  <c r="Q52" i="93"/>
  <c r="T47" i="93"/>
  <c r="P44" i="93"/>
  <c r="T32" i="93"/>
  <c r="T24" i="93"/>
  <c r="T16" i="93"/>
  <c r="S46" i="93"/>
  <c r="P16" i="93"/>
  <c r="V47" i="93"/>
  <c r="U52" i="93"/>
  <c r="T30" i="93"/>
  <c r="Q43" i="93"/>
  <c r="R15" i="93"/>
  <c r="Q30" i="93"/>
  <c r="V43" i="93"/>
  <c r="P27" i="93"/>
  <c r="S51" i="93"/>
  <c r="T40" i="93"/>
  <c r="R22" i="93"/>
  <c r="S15" i="93"/>
  <c r="S31" i="93"/>
  <c r="P41" i="93"/>
  <c r="R42" i="93"/>
  <c r="P18" i="93"/>
  <c r="V17" i="93"/>
  <c r="P48" i="93"/>
  <c r="R45" i="93"/>
  <c r="P26" i="93"/>
  <c r="T23" i="93"/>
  <c r="S20" i="93"/>
  <c r="V20" i="93"/>
  <c r="V39" i="93"/>
  <c r="V49" i="93"/>
  <c r="Q42" i="93"/>
  <c r="R20" i="93"/>
  <c r="P28" i="93"/>
  <c r="Q37" i="93"/>
  <c r="U49" i="93"/>
  <c r="R17" i="93"/>
  <c r="U34" i="93"/>
  <c r="S33" i="93"/>
  <c r="S37" i="93"/>
  <c r="R28" i="93"/>
  <c r="P39" i="93"/>
  <c r="R26" i="93"/>
  <c r="Q50" i="93"/>
  <c r="R29" i="93"/>
  <c r="V33" i="93"/>
  <c r="P17" i="93"/>
  <c r="Q29" i="93"/>
  <c r="T48" i="93"/>
  <c r="U14" i="93"/>
  <c r="S42" i="93"/>
  <c r="S29" i="93"/>
  <c r="Q14" i="93"/>
  <c r="V23" i="93"/>
  <c r="Q48" i="93"/>
  <c r="U41" i="93"/>
  <c r="R18" i="93"/>
  <c r="Q33" i="93"/>
  <c r="T41" i="93"/>
  <c r="T25" i="93"/>
  <c r="P21" i="93"/>
  <c r="R49" i="93"/>
  <c r="P23" i="93"/>
  <c r="U33" i="93"/>
  <c r="S45" i="93"/>
  <c r="Q32" i="93"/>
  <c r="U17" i="93"/>
  <c r="P50" i="93"/>
  <c r="R34" i="93"/>
  <c r="T37" i="93"/>
  <c r="R33" i="93"/>
  <c r="R39" i="93"/>
  <c r="R23" i="93"/>
  <c r="T53" i="93"/>
  <c r="U44" i="93"/>
  <c r="V29" i="93"/>
  <c r="T29" i="93"/>
  <c r="R47" i="93"/>
  <c r="P33" i="93"/>
  <c r="Q44" i="93"/>
  <c r="T39" i="93"/>
  <c r="Q49" i="93"/>
  <c r="P42" i="93"/>
  <c r="V42" i="93"/>
  <c r="V32" i="93"/>
  <c r="S34" i="93"/>
  <c r="Q17" i="93"/>
  <c r="P37" i="93"/>
  <c r="U18" i="93"/>
  <c r="U21" i="93"/>
  <c r="U45" i="93"/>
  <c r="T45" i="93"/>
  <c r="U39" i="93"/>
  <c r="P25" i="93"/>
  <c r="V14" i="93"/>
  <c r="P32" i="93"/>
  <c r="Q26" i="93"/>
  <c r="R14" i="93"/>
  <c r="S14" i="93"/>
  <c r="V26" i="93"/>
  <c r="U32" i="93"/>
  <c r="S26" i="93"/>
  <c r="R37" i="93"/>
  <c r="S18" i="93"/>
  <c r="T49" i="93"/>
  <c r="S17" i="93"/>
  <c r="V21" i="93"/>
  <c r="P34" i="93"/>
  <c r="Q53" i="93"/>
  <c r="V45" i="93"/>
  <c r="S35" i="93"/>
  <c r="T42" i="93"/>
  <c r="S39" i="93"/>
  <c r="V44" i="93"/>
  <c r="V28" i="93"/>
  <c r="P53" i="93"/>
  <c r="Q21" i="93"/>
  <c r="U53" i="93"/>
  <c r="S50" i="93"/>
  <c r="R25" i="93"/>
  <c r="R21" i="93"/>
  <c r="P29" i="93"/>
  <c r="T17" i="93"/>
  <c r="T34" i="93"/>
  <c r="S25" i="93"/>
  <c r="U28" i="93"/>
  <c r="R41" i="93"/>
  <c r="T33" i="93"/>
  <c r="T50" i="93"/>
  <c r="T18" i="93"/>
  <c r="S49" i="93"/>
  <c r="U29" i="93"/>
  <c r="T20" i="93"/>
  <c r="U42" i="93"/>
  <c r="S44" i="93"/>
  <c r="V41" i="93"/>
  <c r="Q18" i="93"/>
  <c r="T21" i="93"/>
  <c r="V34" i="93"/>
  <c r="T28" i="93"/>
  <c r="Q41" i="93"/>
  <c r="P45" i="93"/>
  <c r="Q23" i="93"/>
  <c r="S27" i="93"/>
  <c r="P14" i="93"/>
  <c r="T44" i="93"/>
  <c r="V25" i="93"/>
  <c r="Q34" i="93"/>
  <c r="S53" i="93"/>
  <c r="U23" i="93"/>
  <c r="U37" i="93"/>
  <c r="S41" i="93"/>
  <c r="S23" i="93"/>
  <c r="P49" i="93"/>
  <c r="R53" i="93"/>
  <c r="R44" i="93"/>
  <c r="V53" i="93"/>
  <c r="R50" i="93"/>
  <c r="Q39" i="93"/>
  <c r="S21" i="93"/>
  <c r="Q25" i="93"/>
  <c r="V50" i="93"/>
  <c r="V37" i="93"/>
  <c r="BY13" i="83"/>
  <c r="BY14" i="83" s="1"/>
  <c r="P37" i="81"/>
  <c r="BN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AS957" i="93" l="1"/>
  <c r="AS717" i="93"/>
  <c r="AS1197" i="93"/>
  <c r="AS644" i="93"/>
  <c r="AS1124" i="93"/>
  <c r="AS884" i="93"/>
  <c r="AS484" i="93"/>
  <c r="AS324" i="93"/>
  <c r="AS1137" i="93"/>
  <c r="AS897" i="93"/>
  <c r="AS657" i="93"/>
  <c r="AS122" i="93"/>
  <c r="AS522" i="93"/>
  <c r="AS42" i="93"/>
  <c r="AS202" i="93"/>
  <c r="AS362" i="93"/>
  <c r="AS1002" i="93"/>
  <c r="AS762" i="93"/>
  <c r="AS697" i="93"/>
  <c r="AS937" i="93"/>
  <c r="AS1177" i="93"/>
  <c r="AS1122" i="93"/>
  <c r="AS882" i="93"/>
  <c r="AS482" i="93"/>
  <c r="AS322" i="93"/>
  <c r="AS642" i="93"/>
  <c r="AS873" i="93"/>
  <c r="AS633" i="93"/>
  <c r="AS313" i="93"/>
  <c r="AS1113" i="93"/>
  <c r="AS473" i="93"/>
  <c r="AS311" i="93"/>
  <c r="AS1111" i="93"/>
  <c r="AS871" i="93"/>
  <c r="AS471" i="93"/>
  <c r="AS631" i="93"/>
  <c r="AS127" i="93"/>
  <c r="AS767" i="93"/>
  <c r="AS207" i="93"/>
  <c r="AS1007" i="93"/>
  <c r="AS527" i="93"/>
  <c r="AS47" i="93"/>
  <c r="AS367" i="93"/>
  <c r="AS323" i="93"/>
  <c r="AS1123" i="93"/>
  <c r="AS883" i="93"/>
  <c r="AS483" i="93"/>
  <c r="AS643" i="93"/>
  <c r="AS191" i="93"/>
  <c r="AS751" i="93"/>
  <c r="AS511" i="93"/>
  <c r="AS31" i="93"/>
  <c r="AS111" i="93"/>
  <c r="AS991" i="93"/>
  <c r="AS351" i="93"/>
  <c r="AS424" i="93"/>
  <c r="AS584" i="93"/>
  <c r="AS824" i="93"/>
  <c r="AS264" i="93"/>
  <c r="AS1064" i="93"/>
  <c r="AS198" i="93"/>
  <c r="AS518" i="93"/>
  <c r="AS758" i="93"/>
  <c r="AS998" i="93"/>
  <c r="AS358" i="93"/>
  <c r="AS38" i="93"/>
  <c r="AS118" i="93"/>
  <c r="AS838" i="93"/>
  <c r="AS438" i="93"/>
  <c r="AS278" i="93"/>
  <c r="AS1078" i="93"/>
  <c r="AS598" i="93"/>
  <c r="AS958" i="93"/>
  <c r="AS1198" i="93"/>
  <c r="AS718" i="93"/>
  <c r="AS24" i="93"/>
  <c r="AS184" i="93"/>
  <c r="AS344" i="93"/>
  <c r="AS984" i="93"/>
  <c r="AS744" i="93"/>
  <c r="AS504" i="93"/>
  <c r="AS104" i="93"/>
  <c r="AS610" i="93"/>
  <c r="AS850" i="93"/>
  <c r="AS290" i="93"/>
  <c r="AS1090" i="93"/>
  <c r="AS450" i="93"/>
  <c r="AS529" i="93"/>
  <c r="AS49" i="93"/>
  <c r="AS369" i="93"/>
  <c r="AS769" i="93"/>
  <c r="AS209" i="93"/>
  <c r="AS1009" i="93"/>
  <c r="AS129" i="93"/>
  <c r="AS1183" i="93"/>
  <c r="AS943" i="93"/>
  <c r="AS703" i="93"/>
  <c r="AS1164" i="93"/>
  <c r="AS924" i="93"/>
  <c r="AS684" i="93"/>
  <c r="AS125" i="93"/>
  <c r="AS205" i="93"/>
  <c r="AS45" i="93"/>
  <c r="AS765" i="93"/>
  <c r="AS365" i="93"/>
  <c r="AS1005" i="93"/>
  <c r="AS525" i="93"/>
  <c r="AS1141" i="93"/>
  <c r="AS661" i="93"/>
  <c r="AS901" i="93"/>
  <c r="AS722" i="93"/>
  <c r="AS1202" i="93"/>
  <c r="AS962" i="93"/>
  <c r="AS1138" i="93"/>
  <c r="AS898" i="93"/>
  <c r="AS658" i="93"/>
  <c r="AS708" i="93"/>
  <c r="AS1188" i="93"/>
  <c r="AS948" i="93"/>
  <c r="AS749" i="93"/>
  <c r="AS509" i="93"/>
  <c r="AS29" i="93"/>
  <c r="AS989" i="93"/>
  <c r="AS189" i="93"/>
  <c r="AS109" i="93"/>
  <c r="AS349" i="93"/>
  <c r="AS733" i="93"/>
  <c r="AS973" i="93"/>
  <c r="AS1213" i="93"/>
  <c r="AS857" i="93"/>
  <c r="AS617" i="93"/>
  <c r="AS297" i="93"/>
  <c r="AS1097" i="93"/>
  <c r="AS457" i="93"/>
  <c r="AS866" i="93"/>
  <c r="AS306" i="93"/>
  <c r="AS626" i="93"/>
  <c r="AS466" i="93"/>
  <c r="AS1106" i="93"/>
  <c r="AS574" i="93"/>
  <c r="AS1054" i="93"/>
  <c r="AS254" i="93"/>
  <c r="AS814" i="93"/>
  <c r="AS414" i="93"/>
  <c r="AS185" i="93"/>
  <c r="AS985" i="93"/>
  <c r="AS345" i="93"/>
  <c r="AS505" i="93"/>
  <c r="AS745" i="93"/>
  <c r="AS25" i="93"/>
  <c r="AS105" i="93"/>
  <c r="AS941" i="93"/>
  <c r="AS1181" i="93"/>
  <c r="AS701" i="93"/>
  <c r="AS314" i="93"/>
  <c r="AS1114" i="93"/>
  <c r="AS474" i="93"/>
  <c r="AS634" i="93"/>
  <c r="AS874" i="93"/>
  <c r="AS89" i="93"/>
  <c r="AS409" i="93"/>
  <c r="AS249" i="93"/>
  <c r="AS1049" i="93"/>
  <c r="AS569" i="93"/>
  <c r="AS169" i="93"/>
  <c r="AS809" i="93"/>
  <c r="AS447" i="93"/>
  <c r="AS847" i="93"/>
  <c r="AS287" i="93"/>
  <c r="AS1087" i="93"/>
  <c r="AS607" i="93"/>
  <c r="AS1173" i="93"/>
  <c r="AS933" i="93"/>
  <c r="AS693" i="93"/>
  <c r="AS1157" i="93"/>
  <c r="AS917" i="93"/>
  <c r="AS677" i="93"/>
  <c r="AS152" i="93"/>
  <c r="AS72" i="93"/>
  <c r="AS392" i="93"/>
  <c r="AS552" i="93"/>
  <c r="AS1032" i="93"/>
  <c r="AS232" i="93"/>
  <c r="AS792" i="93"/>
  <c r="AS849" i="93"/>
  <c r="AS1089" i="93"/>
  <c r="AS449" i="93"/>
  <c r="AS289" i="93"/>
  <c r="AS609" i="93"/>
  <c r="AS153" i="93"/>
  <c r="AS793" i="93"/>
  <c r="AS73" i="93"/>
  <c r="AS233" i="93"/>
  <c r="AS1033" i="93"/>
  <c r="AS393" i="93"/>
  <c r="AS553" i="93"/>
  <c r="AS694" i="93"/>
  <c r="AS934" i="93"/>
  <c r="AS1174" i="93"/>
  <c r="AS119" i="93"/>
  <c r="AS759" i="93"/>
  <c r="AS199" i="93"/>
  <c r="AS999" i="93"/>
  <c r="AS359" i="93"/>
  <c r="AS519" i="93"/>
  <c r="AS39" i="93"/>
  <c r="AS1194" i="93"/>
  <c r="AS714" i="93"/>
  <c r="AS954" i="93"/>
  <c r="AS348" i="93"/>
  <c r="AS28" i="93"/>
  <c r="AS508" i="93"/>
  <c r="AS988" i="93"/>
  <c r="AS108" i="93"/>
  <c r="AS748" i="93"/>
  <c r="AS188" i="93"/>
  <c r="AS26" i="93"/>
  <c r="AS506" i="93"/>
  <c r="AS106" i="93"/>
  <c r="AS746" i="93"/>
  <c r="AS346" i="93"/>
  <c r="AS986" i="93"/>
  <c r="AS186" i="93"/>
  <c r="AS338" i="93"/>
  <c r="AS18" i="93"/>
  <c r="AS498" i="93"/>
  <c r="AS738" i="93"/>
  <c r="AS978" i="93"/>
  <c r="AS98" i="93"/>
  <c r="AS178" i="93"/>
  <c r="AS455" i="93"/>
  <c r="AS615" i="93"/>
  <c r="AS855" i="93"/>
  <c r="AS295" i="93"/>
  <c r="AS1095" i="93"/>
  <c r="AS347" i="93"/>
  <c r="AS27" i="93"/>
  <c r="AS507" i="93"/>
  <c r="AS107" i="93"/>
  <c r="AS747" i="93"/>
  <c r="AS987" i="93"/>
  <c r="AS187" i="93"/>
  <c r="AS403" i="93"/>
  <c r="AS83" i="93"/>
  <c r="AS563" i="93"/>
  <c r="AS163" i="93"/>
  <c r="AS243" i="93"/>
  <c r="AS803" i="93"/>
  <c r="AS1043" i="93"/>
  <c r="AS176" i="93"/>
  <c r="AS16" i="93"/>
  <c r="AS96" i="93"/>
  <c r="AS736" i="93"/>
  <c r="AS496" i="93"/>
  <c r="AS336" i="93"/>
  <c r="AS976" i="93"/>
  <c r="AS1152" i="93"/>
  <c r="AS672" i="93"/>
  <c r="AS912" i="93"/>
  <c r="AS339" i="93"/>
  <c r="AS19" i="93"/>
  <c r="AS499" i="93"/>
  <c r="AS739" i="93"/>
  <c r="AS979" i="93"/>
  <c r="AS99" i="93"/>
  <c r="AS179" i="93"/>
  <c r="AS603" i="93"/>
  <c r="AS1083" i="93"/>
  <c r="AS443" i="93"/>
  <c r="AS283" i="93"/>
  <c r="AS843" i="93"/>
  <c r="AS304" i="93"/>
  <c r="AS1104" i="93"/>
  <c r="AS624" i="93"/>
  <c r="AS464" i="93"/>
  <c r="AS864" i="93"/>
  <c r="AS926" i="93"/>
  <c r="AS1166" i="93"/>
  <c r="AS686" i="93"/>
  <c r="AS190" i="93"/>
  <c r="AS510" i="93"/>
  <c r="AS750" i="93"/>
  <c r="AS350" i="93"/>
  <c r="AS30" i="93"/>
  <c r="AS110" i="93"/>
  <c r="AS990" i="93"/>
  <c r="AS56" i="93"/>
  <c r="AS536" i="93"/>
  <c r="AS136" i="93"/>
  <c r="AS776" i="93"/>
  <c r="AS1016" i="93"/>
  <c r="AS216" i="93"/>
  <c r="AS376" i="93"/>
  <c r="AS51" i="93"/>
  <c r="AS531" i="93"/>
  <c r="AS1011" i="93"/>
  <c r="AS131" i="93"/>
  <c r="AS211" i="93"/>
  <c r="AS371" i="93"/>
  <c r="AS771" i="93"/>
  <c r="AS887" i="93"/>
  <c r="AS647" i="93"/>
  <c r="AS487" i="93"/>
  <c r="AS1127" i="93"/>
  <c r="AS327" i="93"/>
  <c r="AS91" i="93"/>
  <c r="AS571" i="93"/>
  <c r="AS171" i="93"/>
  <c r="AS1051" i="93"/>
  <c r="AS411" i="93"/>
  <c r="AS251" i="93"/>
  <c r="AS811" i="93"/>
  <c r="AS675" i="93"/>
  <c r="AS915" i="93"/>
  <c r="AS1155" i="93"/>
  <c r="AS805" i="93"/>
  <c r="AS1045" i="93"/>
  <c r="AS85" i="93"/>
  <c r="AS405" i="93"/>
  <c r="AS165" i="93"/>
  <c r="AS565" i="93"/>
  <c r="AS245" i="93"/>
  <c r="AS960" i="93"/>
  <c r="AS1200" i="93"/>
  <c r="AS720" i="93"/>
  <c r="AS431" i="93"/>
  <c r="AS1071" i="93"/>
  <c r="AS831" i="93"/>
  <c r="AS591" i="93"/>
  <c r="AS271" i="93"/>
  <c r="AS1092" i="93"/>
  <c r="AS612" i="93"/>
  <c r="AS292" i="93"/>
  <c r="AS852" i="93"/>
  <c r="AS452" i="93"/>
  <c r="AS276" i="93"/>
  <c r="AS836" i="93"/>
  <c r="AS436" i="93"/>
  <c r="AS596" i="93"/>
  <c r="AS1076" i="93"/>
  <c r="AS59" i="93"/>
  <c r="AS539" i="93"/>
  <c r="AS139" i="93"/>
  <c r="AS1019" i="93"/>
  <c r="AS219" i="93"/>
  <c r="AS379" i="93"/>
  <c r="AS779" i="93"/>
  <c r="AS726" i="93"/>
  <c r="AS966" i="93"/>
  <c r="AS1206" i="93"/>
  <c r="AS772" i="93"/>
  <c r="AS52" i="93"/>
  <c r="AS532" i="93"/>
  <c r="AS1012" i="93"/>
  <c r="AS132" i="93"/>
  <c r="AS212" i="93"/>
  <c r="AS372" i="93"/>
  <c r="AS632" i="93"/>
  <c r="AS312" i="93"/>
  <c r="AS872" i="93"/>
  <c r="AS472" i="93"/>
  <c r="AS1112" i="93"/>
  <c r="AS666" i="93"/>
  <c r="AS906" i="93"/>
  <c r="AS1146" i="93"/>
  <c r="AS120" i="93"/>
  <c r="AS520" i="93"/>
  <c r="AS360" i="93"/>
  <c r="AS40" i="93"/>
  <c r="AS200" i="93"/>
  <c r="AS760" i="93"/>
  <c r="AS1000" i="93"/>
  <c r="AS246" i="93"/>
  <c r="AS1046" i="93"/>
  <c r="AS566" i="93"/>
  <c r="AS806" i="93"/>
  <c r="AS406" i="93"/>
  <c r="AS86" i="93"/>
  <c r="AS166" i="93"/>
  <c r="AS115" i="93"/>
  <c r="AS755" i="93"/>
  <c r="AS195" i="93"/>
  <c r="AS995" i="93"/>
  <c r="AS355" i="93"/>
  <c r="AS515" i="93"/>
  <c r="AS35" i="93"/>
  <c r="AS435" i="93"/>
  <c r="AS595" i="93"/>
  <c r="AS835" i="93"/>
  <c r="AS275" i="93"/>
  <c r="AS1075" i="93"/>
  <c r="AS678" i="93"/>
  <c r="AS1158" i="93"/>
  <c r="AS918" i="93"/>
  <c r="AS1142" i="93"/>
  <c r="AS662" i="93"/>
  <c r="AS902" i="93"/>
  <c r="AS95" i="93"/>
  <c r="AS735" i="93"/>
  <c r="AS175" i="93"/>
  <c r="AS975" i="93"/>
  <c r="AS495" i="93"/>
  <c r="AS335" i="93"/>
  <c r="AS15" i="93"/>
  <c r="AS293" i="93"/>
  <c r="AS453" i="93"/>
  <c r="AS613" i="93"/>
  <c r="AS853" i="93"/>
  <c r="AS1093" i="93"/>
  <c r="AS383" i="93"/>
  <c r="AS1023" i="93"/>
  <c r="AS63" i="93"/>
  <c r="AS543" i="93"/>
  <c r="AS143" i="93"/>
  <c r="AS783" i="93"/>
  <c r="AS223" i="93"/>
  <c r="AS1081" i="93"/>
  <c r="AS281" i="93"/>
  <c r="AS601" i="93"/>
  <c r="AS441" i="93"/>
  <c r="AS841" i="93"/>
  <c r="AS614" i="93"/>
  <c r="AS1094" i="93"/>
  <c r="AS294" i="93"/>
  <c r="AS454" i="93"/>
  <c r="AS854" i="93"/>
  <c r="AS57" i="93"/>
  <c r="AS537" i="93"/>
  <c r="AS137" i="93"/>
  <c r="AS777" i="93"/>
  <c r="AS217" i="93"/>
  <c r="AS1017" i="93"/>
  <c r="AS377" i="93"/>
  <c r="AS1204" i="93"/>
  <c r="AS724" i="93"/>
  <c r="AS964" i="93"/>
  <c r="AS23" i="93"/>
  <c r="AS503" i="93"/>
  <c r="AS103" i="93"/>
  <c r="AS743" i="93"/>
  <c r="AS183" i="93"/>
  <c r="AS983" i="93"/>
  <c r="AS343" i="93"/>
  <c r="AS88" i="93"/>
  <c r="AS568" i="93"/>
  <c r="AS808" i="93"/>
  <c r="AS168" i="93"/>
  <c r="AS1048" i="93"/>
  <c r="AS248" i="93"/>
  <c r="AS408" i="93"/>
  <c r="AS737" i="93"/>
  <c r="AS337" i="93"/>
  <c r="AS977" i="93"/>
  <c r="AS97" i="93"/>
  <c r="AS177" i="93"/>
  <c r="AS17" i="93"/>
  <c r="AS497" i="93"/>
  <c r="AS1037" i="93"/>
  <c r="AS557" i="93"/>
  <c r="AS237" i="93"/>
  <c r="AS397" i="93"/>
  <c r="AS157" i="93"/>
  <c r="AS77" i="93"/>
  <c r="AS797" i="93"/>
  <c r="AS1055" i="93"/>
  <c r="AS255" i="93"/>
  <c r="AS575" i="93"/>
  <c r="AS415" i="93"/>
  <c r="AS815" i="93"/>
  <c r="AS252" i="93"/>
  <c r="AS812" i="93"/>
  <c r="AS412" i="93"/>
  <c r="AS572" i="93"/>
  <c r="AS1052" i="93"/>
  <c r="AS92" i="93"/>
  <c r="AS172" i="93"/>
  <c r="AS832" i="93"/>
  <c r="AS272" i="93"/>
  <c r="AS1072" i="93"/>
  <c r="AS432" i="93"/>
  <c r="AS592" i="93"/>
  <c r="AS196" i="93"/>
  <c r="AS996" i="93"/>
  <c r="AS356" i="93"/>
  <c r="AS516" i="93"/>
  <c r="AS756" i="93"/>
  <c r="AS36" i="93"/>
  <c r="AS116" i="93"/>
  <c r="AS296" i="93"/>
  <c r="AS1096" i="93"/>
  <c r="AS456" i="93"/>
  <c r="AS616" i="93"/>
  <c r="AS856" i="93"/>
  <c r="AS907" i="93"/>
  <c r="AS1147" i="93"/>
  <c r="AS667" i="93"/>
  <c r="AS446" i="93"/>
  <c r="AS286" i="93"/>
  <c r="AS1086" i="93"/>
  <c r="AS846" i="93"/>
  <c r="AS606" i="93"/>
  <c r="AS80" i="93"/>
  <c r="AS560" i="93"/>
  <c r="AS240" i="93"/>
  <c r="AS160" i="93"/>
  <c r="AS800" i="93"/>
  <c r="AS1040" i="93"/>
  <c r="AS400" i="93"/>
  <c r="AS1184" i="93"/>
  <c r="AS704" i="93"/>
  <c r="AS944" i="93"/>
  <c r="AS782" i="93"/>
  <c r="AS382" i="93"/>
  <c r="AS62" i="93"/>
  <c r="AS1022" i="93"/>
  <c r="AS142" i="93"/>
  <c r="AS222" i="93"/>
  <c r="AS542" i="93"/>
  <c r="AS963" i="93"/>
  <c r="AS1203" i="93"/>
  <c r="AS723" i="93"/>
  <c r="AS870" i="93"/>
  <c r="AS310" i="93"/>
  <c r="AS470" i="93"/>
  <c r="AS1110" i="93"/>
  <c r="AS630" i="93"/>
  <c r="AS545" i="93"/>
  <c r="AS225" i="93"/>
  <c r="AS65" i="93"/>
  <c r="AS785" i="93"/>
  <c r="AS145" i="93"/>
  <c r="AS1025" i="93"/>
  <c r="AS385" i="93"/>
  <c r="AS863" i="93"/>
  <c r="AS303" i="93"/>
  <c r="AS1103" i="93"/>
  <c r="AS463" i="93"/>
  <c r="AS623" i="93"/>
  <c r="AS1133" i="93"/>
  <c r="AS333" i="93"/>
  <c r="AS653" i="93"/>
  <c r="AS493" i="93"/>
  <c r="AS893" i="93"/>
  <c r="AS734" i="93"/>
  <c r="AS494" i="93"/>
  <c r="AS334" i="93"/>
  <c r="AS974" i="93"/>
  <c r="AS14" i="93"/>
  <c r="AS174" i="93"/>
  <c r="AS94" i="93"/>
  <c r="AS401" i="93"/>
  <c r="AS161" i="93"/>
  <c r="AS561" i="93"/>
  <c r="AS241" i="93"/>
  <c r="AS801" i="93"/>
  <c r="AS81" i="93"/>
  <c r="AS1041" i="93"/>
  <c r="AS58" i="93"/>
  <c r="AS538" i="93"/>
  <c r="AS138" i="93"/>
  <c r="AS778" i="93"/>
  <c r="AS218" i="93"/>
  <c r="AS1018" i="93"/>
  <c r="AS378" i="93"/>
  <c r="AS1140" i="93"/>
  <c r="AS660" i="93"/>
  <c r="AS900" i="93"/>
  <c r="AS1170" i="93"/>
  <c r="AS930" i="93"/>
  <c r="AS690" i="93"/>
  <c r="AS865" i="93"/>
  <c r="AS625" i="93"/>
  <c r="AS1105" i="93"/>
  <c r="AS465" i="93"/>
  <c r="AS305" i="93"/>
  <c r="AS421" i="93"/>
  <c r="AS1061" i="93"/>
  <c r="AS261" i="93"/>
  <c r="AS581" i="93"/>
  <c r="AS821" i="93"/>
  <c r="AS221" i="93"/>
  <c r="AS541" i="93"/>
  <c r="AS61" i="93"/>
  <c r="AS781" i="93"/>
  <c r="AS141" i="93"/>
  <c r="AS1021" i="93"/>
  <c r="AS381" i="93"/>
  <c r="AS639" i="93"/>
  <c r="AS479" i="93"/>
  <c r="AS1119" i="93"/>
  <c r="AS319" i="93"/>
  <c r="AS879" i="93"/>
  <c r="AS253" i="93"/>
  <c r="AS173" i="93"/>
  <c r="AS93" i="93"/>
  <c r="AS813" i="93"/>
  <c r="AS413" i="93"/>
  <c r="AS1053" i="93"/>
  <c r="AS573" i="93"/>
  <c r="AS1169" i="93"/>
  <c r="AS689" i="93"/>
  <c r="AS929" i="93"/>
  <c r="AS1192" i="93"/>
  <c r="AS952" i="93"/>
  <c r="AS712" i="93"/>
  <c r="AS66" i="93"/>
  <c r="AS1026" i="93"/>
  <c r="AS226" i="93"/>
  <c r="AS386" i="93"/>
  <c r="AS546" i="93"/>
  <c r="AS146" i="93"/>
  <c r="AS786" i="93"/>
  <c r="AS719" i="93"/>
  <c r="AS959" i="93"/>
  <c r="AS1199" i="93"/>
  <c r="AS938" i="93"/>
  <c r="AS698" i="93"/>
  <c r="AS1178" i="93"/>
  <c r="AS679" i="93"/>
  <c r="AS919" i="93"/>
  <c r="AS1159" i="93"/>
  <c r="AS669" i="93"/>
  <c r="AS909" i="93"/>
  <c r="AS1149" i="93"/>
  <c r="AS583" i="93"/>
  <c r="AS823" i="93"/>
  <c r="AS263" i="93"/>
  <c r="AS1063" i="93"/>
  <c r="AS423" i="93"/>
  <c r="AS834" i="93"/>
  <c r="AS274" i="93"/>
  <c r="AS1074" i="93"/>
  <c r="AS434" i="93"/>
  <c r="AS594" i="93"/>
  <c r="AS645" i="93"/>
  <c r="AS325" i="93"/>
  <c r="AS485" i="93"/>
  <c r="AS1125" i="93"/>
  <c r="AS885" i="93"/>
  <c r="AS181" i="93"/>
  <c r="AS501" i="93"/>
  <c r="AS341" i="93"/>
  <c r="AS21" i="93"/>
  <c r="AS101" i="93"/>
  <c r="AS741" i="93"/>
  <c r="AS981" i="93"/>
  <c r="AS818" i="93"/>
  <c r="AS258" i="93"/>
  <c r="AS1058" i="93"/>
  <c r="AS418" i="93"/>
  <c r="AS578" i="93"/>
  <c r="AS134" i="93"/>
  <c r="AS374" i="93"/>
  <c r="AS214" i="93"/>
  <c r="AS534" i="93"/>
  <c r="AS774" i="93"/>
  <c r="AS1014" i="93"/>
  <c r="AS54" i="93"/>
  <c r="AS1168" i="93"/>
  <c r="AS688" i="93"/>
  <c r="AS928" i="93"/>
  <c r="AS589" i="93"/>
  <c r="AS269" i="93"/>
  <c r="AS429" i="93"/>
  <c r="AS829" i="93"/>
  <c r="AS1069" i="93"/>
  <c r="AS428" i="93"/>
  <c r="AS588" i="93"/>
  <c r="AS268" i="93"/>
  <c r="AS1068" i="93"/>
  <c r="AS828" i="93"/>
  <c r="AS417" i="93"/>
  <c r="AS257" i="93"/>
  <c r="AS1057" i="93"/>
  <c r="AS577" i="93"/>
  <c r="AS817" i="93"/>
  <c r="AS580" i="93"/>
  <c r="AS1060" i="93"/>
  <c r="AS260" i="93"/>
  <c r="AS820" i="93"/>
  <c r="AS420" i="93"/>
  <c r="AS285" i="93"/>
  <c r="AS445" i="93"/>
  <c r="AS845" i="93"/>
  <c r="AS1085" i="93"/>
  <c r="AS605" i="93"/>
  <c r="AS282" i="93"/>
  <c r="AS1082" i="93"/>
  <c r="AS602" i="93"/>
  <c r="AS442" i="93"/>
  <c r="AS842" i="93"/>
  <c r="AS422" i="93"/>
  <c r="AS262" i="93"/>
  <c r="AS1062" i="93"/>
  <c r="AS582" i="93"/>
  <c r="AS822" i="93"/>
  <c r="AS670" i="93"/>
  <c r="AS910" i="93"/>
  <c r="AS1150" i="93"/>
  <c r="AS886" i="93"/>
  <c r="AS486" i="93"/>
  <c r="AS646" i="93"/>
  <c r="AS1126" i="93"/>
  <c r="AS326" i="93"/>
  <c r="AS124" i="93"/>
  <c r="AS764" i="93"/>
  <c r="AS204" i="93"/>
  <c r="AS1004" i="93"/>
  <c r="AS364" i="93"/>
  <c r="AS44" i="93"/>
  <c r="AS524" i="93"/>
  <c r="AS148" i="93"/>
  <c r="AS788" i="93"/>
  <c r="AS228" i="93"/>
  <c r="AS1028" i="93"/>
  <c r="AS388" i="93"/>
  <c r="AS68" i="93"/>
  <c r="AS548" i="93"/>
  <c r="AS1116" i="93"/>
  <c r="AS636" i="93"/>
  <c r="AS476" i="93"/>
  <c r="AS876" i="93"/>
  <c r="AS316" i="93"/>
  <c r="AS1059" i="93"/>
  <c r="AS259" i="93"/>
  <c r="AS579" i="93"/>
  <c r="AS419" i="93"/>
  <c r="AS819" i="93"/>
  <c r="AS923" i="93"/>
  <c r="AS1163" i="93"/>
  <c r="AS683" i="93"/>
  <c r="AS156" i="93"/>
  <c r="AS796" i="93"/>
  <c r="AS236" i="93"/>
  <c r="AS1036" i="93"/>
  <c r="AS396" i="93"/>
  <c r="AS556" i="93"/>
  <c r="AS76" i="93"/>
  <c r="AS235" i="93"/>
  <c r="AS1035" i="93"/>
  <c r="AS395" i="93"/>
  <c r="AS795" i="93"/>
  <c r="AS75" i="93"/>
  <c r="AS155" i="93"/>
  <c r="AS555" i="93"/>
  <c r="AS648" i="93"/>
  <c r="AS328" i="93"/>
  <c r="AS888" i="93"/>
  <c r="AS488" i="93"/>
  <c r="AS1128" i="93"/>
  <c r="AS1171" i="93"/>
  <c r="AS691" i="93"/>
  <c r="AS931" i="93"/>
  <c r="AS448" i="93"/>
  <c r="AS848" i="93"/>
  <c r="AS608" i="93"/>
  <c r="AS288" i="93"/>
  <c r="AS1088" i="93"/>
  <c r="AS951" i="93"/>
  <c r="AS1191" i="93"/>
  <c r="AS711" i="93"/>
  <c r="AS135" i="93"/>
  <c r="AS775" i="93"/>
  <c r="AS215" i="93"/>
  <c r="AS1015" i="93"/>
  <c r="AS375" i="93"/>
  <c r="AS55" i="93"/>
  <c r="AS535" i="93"/>
  <c r="AS619" i="93"/>
  <c r="AS299" i="93"/>
  <c r="AS859" i="93"/>
  <c r="AS459" i="93"/>
  <c r="AS1099" i="93"/>
  <c r="AS22" i="93"/>
  <c r="AS742" i="93"/>
  <c r="AS102" i="93"/>
  <c r="AS982" i="93"/>
  <c r="AS182" i="93"/>
  <c r="AS502" i="93"/>
  <c r="AS342" i="93"/>
  <c r="AS20" i="93"/>
  <c r="AS500" i="93"/>
  <c r="AS100" i="93"/>
  <c r="AS740" i="93"/>
  <c r="AS180" i="93"/>
  <c r="AS980" i="93"/>
  <c r="AS340" i="93"/>
  <c r="AS730" i="93"/>
  <c r="AS970" i="93"/>
  <c r="AS1210" i="93"/>
  <c r="AS203" i="93"/>
  <c r="AS1003" i="93"/>
  <c r="AS523" i="93"/>
  <c r="AS363" i="93"/>
  <c r="AS43" i="93"/>
  <c r="AS123" i="93"/>
  <c r="AS763" i="93"/>
  <c r="AS950" i="93"/>
  <c r="AS1190" i="93"/>
  <c r="AS710" i="93"/>
  <c r="AS731" i="93"/>
  <c r="AS971" i="93"/>
  <c r="AS1211" i="93"/>
  <c r="AS1195" i="93"/>
  <c r="AS715" i="93"/>
  <c r="AS955" i="93"/>
  <c r="AS700" i="93"/>
  <c r="AS1180" i="93"/>
  <c r="AS940" i="93"/>
  <c r="AS239" i="93"/>
  <c r="AS1039" i="93"/>
  <c r="AS159" i="93"/>
  <c r="AS399" i="93"/>
  <c r="AS79" i="93"/>
  <c r="AS559" i="93"/>
  <c r="AS799" i="93"/>
  <c r="AS649" i="93"/>
  <c r="AS889" i="93"/>
  <c r="AS329" i="93"/>
  <c r="AS1129" i="93"/>
  <c r="AS489" i="93"/>
  <c r="AS490" i="93"/>
  <c r="AS330" i="93"/>
  <c r="AS650" i="93"/>
  <c r="AS890" i="93"/>
  <c r="AS1130" i="93"/>
  <c r="AS1115" i="93"/>
  <c r="AS315" i="93"/>
  <c r="AS475" i="93"/>
  <c r="AS875" i="93"/>
  <c r="AS635" i="93"/>
  <c r="AS277" i="93"/>
  <c r="AS597" i="93"/>
  <c r="AS437" i="93"/>
  <c r="AS837" i="93"/>
  <c r="AS1077" i="93"/>
  <c r="AS1205" i="93"/>
  <c r="AS725" i="93"/>
  <c r="AS965" i="93"/>
  <c r="AS753" i="93"/>
  <c r="AS353" i="93"/>
  <c r="AS993" i="93"/>
  <c r="AS113" i="93"/>
  <c r="AS33" i="93"/>
  <c r="AS193" i="93"/>
  <c r="AS513" i="93"/>
  <c r="AS1073" i="93"/>
  <c r="AS433" i="93"/>
  <c r="AS273" i="93"/>
  <c r="AS833" i="93"/>
  <c r="AS593" i="93"/>
  <c r="AS1161" i="93"/>
  <c r="AS681" i="93"/>
  <c r="AS921" i="93"/>
  <c r="AS266" i="93"/>
  <c r="AS1066" i="93"/>
  <c r="AS426" i="93"/>
  <c r="AS586" i="93"/>
  <c r="AS826" i="93"/>
  <c r="AS663" i="93"/>
  <c r="AS903" i="93"/>
  <c r="AS1143" i="93"/>
  <c r="AS651" i="93"/>
  <c r="AS891" i="93"/>
  <c r="AS331" i="93"/>
  <c r="AS1131" i="93"/>
  <c r="AS491" i="93"/>
  <c r="AS664" i="93"/>
  <c r="AS904" i="93"/>
  <c r="AS1144" i="93"/>
  <c r="AS308" i="93"/>
  <c r="AS868" i="93"/>
  <c r="AS468" i="93"/>
  <c r="AS1108" i="93"/>
  <c r="AS628" i="93"/>
  <c r="AS1175" i="93"/>
  <c r="AS695" i="93"/>
  <c r="AS935" i="93"/>
  <c r="AS706" i="93"/>
  <c r="AS946" i="93"/>
  <c r="AS1186" i="93"/>
  <c r="AS671" i="93"/>
  <c r="AS911" i="93"/>
  <c r="AS1151" i="93"/>
  <c r="AS840" i="93"/>
  <c r="AS280" i="93"/>
  <c r="AS1080" i="93"/>
  <c r="AS440" i="93"/>
  <c r="AS600" i="93"/>
  <c r="AS1172" i="93"/>
  <c r="AS692" i="93"/>
  <c r="AS932" i="93"/>
  <c r="AS147" i="93"/>
  <c r="AS787" i="93"/>
  <c r="AS227" i="93"/>
  <c r="AS1027" i="93"/>
  <c r="AS387" i="93"/>
  <c r="AS67" i="93"/>
  <c r="AS547" i="93"/>
  <c r="AS301" i="93"/>
  <c r="AS1101" i="93"/>
  <c r="AS621" i="93"/>
  <c r="AS461" i="93"/>
  <c r="AS861" i="93"/>
  <c r="AS444" i="93"/>
  <c r="AS844" i="93"/>
  <c r="AS604" i="93"/>
  <c r="AS1084" i="93"/>
  <c r="AS284" i="93"/>
  <c r="AS321" i="93"/>
  <c r="AS481" i="93"/>
  <c r="AS1121" i="93"/>
  <c r="AS641" i="93"/>
  <c r="AS881" i="93"/>
  <c r="AS154" i="93"/>
  <c r="AS794" i="93"/>
  <c r="AS234" i="93"/>
  <c r="AS1034" i="93"/>
  <c r="AS74" i="93"/>
  <c r="AS554" i="93"/>
  <c r="AS394" i="93"/>
  <c r="AS307" i="93"/>
  <c r="AS1107" i="93"/>
  <c r="AS467" i="93"/>
  <c r="AS627" i="93"/>
  <c r="AS867" i="93"/>
  <c r="AS668" i="93"/>
  <c r="AS1148" i="93"/>
  <c r="AS908" i="93"/>
  <c r="AS1189" i="93"/>
  <c r="AS709" i="93"/>
  <c r="AS949" i="93"/>
  <c r="AS673" i="93"/>
  <c r="AS913" i="93"/>
  <c r="AS1153" i="93"/>
  <c r="AS914" i="93"/>
  <c r="AS1154" i="93"/>
  <c r="AS674" i="93"/>
  <c r="AS825" i="93"/>
  <c r="AS1065" i="93"/>
  <c r="AS265" i="93"/>
  <c r="AS585" i="93"/>
  <c r="AS425" i="93"/>
  <c r="AS53" i="93"/>
  <c r="AS1013" i="93"/>
  <c r="AS133" i="93"/>
  <c r="AS373" i="93"/>
  <c r="AS213" i="93"/>
  <c r="AS533" i="93"/>
  <c r="AS773" i="93"/>
  <c r="AS922" i="93"/>
  <c r="AS682" i="93"/>
  <c r="AS1162" i="93"/>
  <c r="AS194" i="93"/>
  <c r="AS994" i="93"/>
  <c r="AS114" i="93"/>
  <c r="AS354" i="93"/>
  <c r="AS34" i="93"/>
  <c r="AS514" i="93"/>
  <c r="AS754" i="93"/>
  <c r="AS858" i="93"/>
  <c r="AS298" i="93"/>
  <c r="AS1098" i="93"/>
  <c r="AS618" i="93"/>
  <c r="AS458" i="93"/>
  <c r="AS352" i="93"/>
  <c r="AS112" i="93"/>
  <c r="AS192" i="93"/>
  <c r="AS992" i="93"/>
  <c r="AS752" i="93"/>
  <c r="AS32" i="93"/>
  <c r="AS512" i="93"/>
  <c r="AS1165" i="93"/>
  <c r="AS685" i="93"/>
  <c r="AS925" i="93"/>
  <c r="AS197" i="93"/>
  <c r="AS517" i="93"/>
  <c r="AS357" i="93"/>
  <c r="AS757" i="93"/>
  <c r="AS37" i="93"/>
  <c r="AS997" i="93"/>
  <c r="AS117" i="93"/>
  <c r="AS164" i="93"/>
  <c r="AS1044" i="93"/>
  <c r="AS244" i="93"/>
  <c r="AS804" i="93"/>
  <c r="AS404" i="93"/>
  <c r="AS564" i="93"/>
  <c r="AS84" i="93"/>
  <c r="AS439" i="93"/>
  <c r="AS279" i="93"/>
  <c r="AS599" i="93"/>
  <c r="AS839" i="93"/>
  <c r="AS1079" i="93"/>
  <c r="AS370" i="93"/>
  <c r="AS1010" i="93"/>
  <c r="AS130" i="93"/>
  <c r="AS210" i="93"/>
  <c r="AS770" i="93"/>
  <c r="AS50" i="93"/>
  <c r="AS530" i="93"/>
  <c r="AS953" i="93"/>
  <c r="AS713" i="93"/>
  <c r="AS1193" i="93"/>
  <c r="AS1145" i="93"/>
  <c r="AS665" i="93"/>
  <c r="AS905" i="93"/>
  <c r="AS1201" i="93"/>
  <c r="AS961" i="93"/>
  <c r="AS721" i="93"/>
  <c r="AS469" i="93"/>
  <c r="AS309" i="93"/>
  <c r="AS1109" i="93"/>
  <c r="AS629" i="93"/>
  <c r="AS869" i="93"/>
  <c r="AS229" i="93"/>
  <c r="AS549" i="93"/>
  <c r="AS789" i="93"/>
  <c r="AS69" i="93"/>
  <c r="AS1029" i="93"/>
  <c r="AS149" i="93"/>
  <c r="AS389" i="93"/>
  <c r="AS90" i="93"/>
  <c r="AS810" i="93"/>
  <c r="AS170" i="93"/>
  <c r="AS1050" i="93"/>
  <c r="AS250" i="93"/>
  <c r="AS410" i="93"/>
  <c r="AS570" i="93"/>
  <c r="AS1117" i="93"/>
  <c r="AS317" i="93"/>
  <c r="AS477" i="93"/>
  <c r="AS637" i="93"/>
  <c r="AS877" i="93"/>
  <c r="AS729" i="93"/>
  <c r="AS969" i="93"/>
  <c r="AS1209" i="93"/>
  <c r="AS82" i="93"/>
  <c r="AS562" i="93"/>
  <c r="AS162" i="93"/>
  <c r="AS802" i="93"/>
  <c r="AS242" i="93"/>
  <c r="AS1042" i="93"/>
  <c r="AS402" i="93"/>
  <c r="AS620" i="93"/>
  <c r="AS300" i="93"/>
  <c r="AS860" i="93"/>
  <c r="AS1100" i="93"/>
  <c r="AS460" i="93"/>
  <c r="AS368" i="93"/>
  <c r="AS1008" i="93"/>
  <c r="AS208" i="93"/>
  <c r="AS768" i="93"/>
  <c r="AS128" i="93"/>
  <c r="AS528" i="93"/>
  <c r="AS48" i="93"/>
  <c r="AS121" i="93"/>
  <c r="AS761" i="93"/>
  <c r="AS201" i="93"/>
  <c r="AS1001" i="93"/>
  <c r="AS361" i="93"/>
  <c r="AS521" i="93"/>
  <c r="AS41" i="93"/>
  <c r="AS680" i="93"/>
  <c r="AS920" i="93"/>
  <c r="AS1160" i="93"/>
  <c r="AS230" i="93"/>
  <c r="AS550" i="93"/>
  <c r="AS790" i="93"/>
  <c r="AS70" i="93"/>
  <c r="AS150" i="93"/>
  <c r="AS1030" i="93"/>
  <c r="AS390" i="93"/>
  <c r="AS732" i="93"/>
  <c r="AS1212" i="93"/>
  <c r="AS972" i="93"/>
  <c r="AS1136" i="93"/>
  <c r="AS656" i="93"/>
  <c r="AS896" i="93"/>
  <c r="AS1167" i="93"/>
  <c r="AS687" i="93"/>
  <c r="AS927" i="93"/>
  <c r="AS1118" i="93"/>
  <c r="AS638" i="93"/>
  <c r="AS318" i="93"/>
  <c r="AS478" i="93"/>
  <c r="AS878" i="93"/>
  <c r="AS699" i="93"/>
  <c r="AS939" i="93"/>
  <c r="AS1179" i="93"/>
  <c r="AS894" i="93"/>
  <c r="AS1134" i="93"/>
  <c r="AS654" i="93"/>
  <c r="AS611" i="93"/>
  <c r="AS1091" i="93"/>
  <c r="AS291" i="93"/>
  <c r="AS451" i="93"/>
  <c r="AS851" i="93"/>
  <c r="AS158" i="93"/>
  <c r="AS398" i="93"/>
  <c r="AS238" i="93"/>
  <c r="AS558" i="93"/>
  <c r="AS798" i="93"/>
  <c r="AS1038" i="93"/>
  <c r="AS78" i="93"/>
  <c r="AS916" i="93"/>
  <c r="AS1156" i="93"/>
  <c r="AS676" i="93"/>
  <c r="AS945" i="93"/>
  <c r="AS705" i="93"/>
  <c r="AS1185" i="93"/>
  <c r="AS60" i="93"/>
  <c r="AS540" i="93"/>
  <c r="AS140" i="93"/>
  <c r="AS780" i="93"/>
  <c r="AS220" i="93"/>
  <c r="AS1020" i="93"/>
  <c r="AS380" i="93"/>
  <c r="AS1120" i="93"/>
  <c r="AS880" i="93"/>
  <c r="AS640" i="93"/>
  <c r="AS320" i="93"/>
  <c r="AS480" i="93"/>
  <c r="AS1182" i="93"/>
  <c r="AS702" i="93"/>
  <c r="AS942" i="93"/>
  <c r="AS46" i="93"/>
  <c r="AS1006" i="93"/>
  <c r="AS526" i="93"/>
  <c r="AS126" i="93"/>
  <c r="AS366" i="93"/>
  <c r="AS206" i="93"/>
  <c r="AS766" i="93"/>
  <c r="AS707" i="93"/>
  <c r="AS947" i="93"/>
  <c r="AS1187" i="93"/>
  <c r="AS728" i="93"/>
  <c r="AS968" i="93"/>
  <c r="AS1208" i="93"/>
  <c r="AS64" i="93"/>
  <c r="AS544" i="93"/>
  <c r="AS144" i="93"/>
  <c r="AS784" i="93"/>
  <c r="AS224" i="93"/>
  <c r="AS1024" i="93"/>
  <c r="AS384" i="93"/>
  <c r="AS696" i="93"/>
  <c r="AS1176" i="93"/>
  <c r="AS936" i="93"/>
  <c r="AS87" i="93"/>
  <c r="AS567" i="93"/>
  <c r="AS167" i="93"/>
  <c r="AS807" i="93"/>
  <c r="AS247" i="93"/>
  <c r="AS407" i="93"/>
  <c r="AS1047" i="93"/>
  <c r="AS416" i="93"/>
  <c r="AS576" i="93"/>
  <c r="AS816" i="93"/>
  <c r="AS1056" i="93"/>
  <c r="AS256" i="93"/>
  <c r="AS270" i="93"/>
  <c r="AS1070" i="93"/>
  <c r="AS830" i="93"/>
  <c r="AS590" i="93"/>
  <c r="AS430" i="93"/>
  <c r="AS655" i="93"/>
  <c r="AS895" i="93"/>
  <c r="AS1135" i="93"/>
  <c r="AS332" i="93"/>
  <c r="AS892" i="93"/>
  <c r="AS1132" i="93"/>
  <c r="AS492" i="93"/>
  <c r="AS652" i="93"/>
  <c r="AS1067" i="93"/>
  <c r="AS267" i="93"/>
  <c r="AS827" i="93"/>
  <c r="AS587" i="93"/>
  <c r="AS427" i="93"/>
  <c r="AS967" i="93"/>
  <c r="AS1207" i="93"/>
  <c r="AS727" i="93"/>
  <c r="AS391" i="93"/>
  <c r="AS551" i="93"/>
  <c r="AS71" i="93"/>
  <c r="AS791" i="93"/>
  <c r="AS151" i="93"/>
  <c r="AS1031" i="93"/>
  <c r="AS231" i="93"/>
  <c r="AS956" i="93"/>
  <c r="AS1196" i="93"/>
  <c r="AS716" i="93"/>
  <c r="AS659" i="93"/>
  <c r="AS899" i="93"/>
  <c r="AS1139" i="93"/>
  <c r="AS622" i="93"/>
  <c r="AS302" i="93"/>
  <c r="AS862" i="93"/>
  <c r="AS1102" i="93"/>
  <c r="AS462" i="93"/>
  <c r="BN29" i="83"/>
  <c r="BN30" i="83" l="1"/>
  <c r="BN31" i="83" l="1"/>
  <c r="BN32" i="83" l="1"/>
  <c r="BN33" i="83" l="1"/>
  <c r="BN34" i="83" l="1"/>
  <c r="BN35" i="83" l="1"/>
  <c r="BN36" i="83" l="1"/>
  <c r="BN37" i="83" l="1"/>
  <c r="BN38" i="83" l="1"/>
  <c r="BN39" i="83" l="1"/>
  <c r="BN40" i="83" l="1"/>
  <c r="BN41" i="83" l="1"/>
  <c r="BN42" i="83" l="1"/>
  <c r="BN43" i="83" l="1"/>
  <c r="BO17" i="83" l="1"/>
  <c r="BO20" i="83" l="1"/>
  <c r="BO19" i="83"/>
  <c r="BO21" i="83"/>
  <c r="BO22" i="83"/>
  <c r="BO23" i="83"/>
  <c r="BO24" i="83"/>
  <c r="BO25" i="83"/>
  <c r="BO26" i="83"/>
  <c r="BO27" i="83"/>
  <c r="BO28" i="83"/>
  <c r="BO29" i="83"/>
  <c r="BO30" i="83"/>
  <c r="BO31" i="83"/>
  <c r="BO32" i="83"/>
  <c r="BO33" i="83"/>
  <c r="BO34" i="83"/>
  <c r="BO35" i="83"/>
  <c r="BO36" i="83"/>
  <c r="BO37" i="83"/>
  <c r="BO38" i="83"/>
  <c r="BO39" i="83"/>
  <c r="BO40" i="83"/>
  <c r="BO41" i="83"/>
  <c r="BO42" i="83"/>
  <c r="BO43" i="83"/>
  <c r="BV34" i="83" l="1"/>
  <c r="BP34" i="83"/>
  <c r="BU34" i="83"/>
  <c r="BS34" i="83"/>
  <c r="BQ34" i="83"/>
  <c r="BT34" i="83"/>
  <c r="BR34" i="83"/>
  <c r="BU26" i="83"/>
  <c r="BP26" i="83"/>
  <c r="BR26" i="83"/>
  <c r="BQ26" i="83"/>
  <c r="BV26" i="83"/>
  <c r="BS26" i="83"/>
  <c r="BT26" i="83"/>
  <c r="BR41" i="83"/>
  <c r="BP41" i="83"/>
  <c r="BV41" i="83"/>
  <c r="BT41" i="83"/>
  <c r="BS41" i="83"/>
  <c r="BU41" i="83"/>
  <c r="BQ41" i="83"/>
  <c r="BQ37" i="83"/>
  <c r="BT37" i="83"/>
  <c r="BS37" i="83"/>
  <c r="BP37" i="83"/>
  <c r="BU37" i="83"/>
  <c r="BR37" i="83"/>
  <c r="BV37" i="83"/>
  <c r="BQ33" i="83"/>
  <c r="BT33" i="83"/>
  <c r="BP33" i="83"/>
  <c r="BS33" i="83"/>
  <c r="BV33" i="83"/>
  <c r="BR33" i="83"/>
  <c r="BU33" i="83"/>
  <c r="BQ29" i="83"/>
  <c r="BR29" i="83"/>
  <c r="BT29" i="83"/>
  <c r="BU29" i="83"/>
  <c r="BV29" i="83"/>
  <c r="BP29" i="83"/>
  <c r="BS29" i="83"/>
  <c r="BQ25" i="83"/>
  <c r="BP25" i="83"/>
  <c r="BV25" i="83"/>
  <c r="BR25" i="83"/>
  <c r="BT25" i="83"/>
  <c r="BS25" i="83"/>
  <c r="BU25" i="83"/>
  <c r="BT21" i="83"/>
  <c r="BV21" i="83"/>
  <c r="BP21" i="83"/>
  <c r="BS21" i="83"/>
  <c r="BQ21" i="83"/>
  <c r="BR21" i="83"/>
  <c r="BU21" i="83"/>
  <c r="BQ42" i="83"/>
  <c r="BV42" i="83"/>
  <c r="BR42" i="83"/>
  <c r="BT42" i="83"/>
  <c r="BP42" i="83"/>
  <c r="BU42" i="83"/>
  <c r="BS42" i="83"/>
  <c r="BS30" i="83"/>
  <c r="BR30" i="83"/>
  <c r="BV30" i="83"/>
  <c r="BT30" i="83"/>
  <c r="BU30" i="83"/>
  <c r="BQ30" i="83"/>
  <c r="BP30" i="83"/>
  <c r="BV40" i="83"/>
  <c r="BS40" i="83"/>
  <c r="BT40" i="83"/>
  <c r="BR40" i="83"/>
  <c r="BQ40" i="83"/>
  <c r="BP40" i="83"/>
  <c r="BU40" i="83"/>
  <c r="BQ32" i="83"/>
  <c r="BP32" i="83"/>
  <c r="BR32" i="83"/>
  <c r="BV32" i="83"/>
  <c r="BT32" i="83"/>
  <c r="BS32" i="83"/>
  <c r="BU32" i="83"/>
  <c r="BV28" i="83"/>
  <c r="BR28" i="83"/>
  <c r="BS28" i="83"/>
  <c r="BP28" i="83"/>
  <c r="BU28" i="83"/>
  <c r="BQ28" i="83"/>
  <c r="BT28" i="83"/>
  <c r="BS24" i="83"/>
  <c r="BP24" i="83"/>
  <c r="BT24" i="83"/>
  <c r="BR24" i="83"/>
  <c r="BQ24" i="83"/>
  <c r="BU24" i="83"/>
  <c r="BV24" i="83"/>
  <c r="BV19" i="83"/>
  <c r="BP19" i="83"/>
  <c r="BR19" i="83"/>
  <c r="BQ19" i="83"/>
  <c r="BT19" i="83"/>
  <c r="BS19" i="83"/>
  <c r="BU19" i="83"/>
  <c r="BT38" i="83"/>
  <c r="BV38" i="83"/>
  <c r="BS38" i="83"/>
  <c r="BU38" i="83"/>
  <c r="BR38" i="83"/>
  <c r="BQ38" i="83"/>
  <c r="BP38" i="83"/>
  <c r="BP22" i="83"/>
  <c r="BU22" i="83"/>
  <c r="BS22" i="83"/>
  <c r="BQ22" i="83"/>
  <c r="BR22" i="83"/>
  <c r="BV22" i="83"/>
  <c r="BT22" i="83"/>
  <c r="BV36" i="83"/>
  <c r="BP36" i="83"/>
  <c r="BQ36" i="83"/>
  <c r="BU36" i="83"/>
  <c r="BT36" i="83"/>
  <c r="BR36" i="83"/>
  <c r="BS36" i="83"/>
  <c r="BO44" i="83"/>
  <c r="BU43" i="83"/>
  <c r="BP43" i="83"/>
  <c r="BQ43" i="83"/>
  <c r="BV43" i="83"/>
  <c r="BT43" i="83"/>
  <c r="BR43" i="83"/>
  <c r="BS43" i="83"/>
  <c r="BR39" i="83"/>
  <c r="BT39" i="83"/>
  <c r="BQ39" i="83"/>
  <c r="BP39" i="83"/>
  <c r="BU39" i="83"/>
  <c r="BS39" i="83"/>
  <c r="BV39" i="83"/>
  <c r="BS35" i="83"/>
  <c r="BR35" i="83"/>
  <c r="BU35" i="83"/>
  <c r="BV35" i="83"/>
  <c r="BP35" i="83"/>
  <c r="BT35" i="83"/>
  <c r="BQ35" i="83"/>
  <c r="BT31" i="83"/>
  <c r="BS31" i="83"/>
  <c r="BR31" i="83"/>
  <c r="BV31" i="83"/>
  <c r="BP31" i="83"/>
  <c r="BQ31" i="83"/>
  <c r="BU31" i="83"/>
  <c r="BU27" i="83"/>
  <c r="BT27" i="83"/>
  <c r="BP27" i="83"/>
  <c r="BS27" i="83"/>
  <c r="BR27" i="83"/>
  <c r="BQ27" i="83"/>
  <c r="BV27" i="83"/>
  <c r="BQ23" i="83"/>
  <c r="BV23" i="83"/>
  <c r="BS23" i="83"/>
  <c r="BT23" i="83"/>
  <c r="BR23" i="83"/>
  <c r="BP23" i="83"/>
  <c r="BU23" i="83"/>
  <c r="BV20" i="83"/>
  <c r="BR20" i="83"/>
  <c r="BT20" i="83"/>
  <c r="BQ20" i="83"/>
  <c r="BP20" i="83"/>
  <c r="BU20" i="83"/>
  <c r="BS20" i="83"/>
  <c r="BO45" i="83" l="1"/>
  <c r="BP44" i="83"/>
  <c r="BV44" i="83"/>
  <c r="BT44" i="83"/>
  <c r="BR44" i="83"/>
  <c r="BU44" i="83"/>
  <c r="BQ44" i="83"/>
  <c r="BS44" i="83"/>
  <c r="BO46" i="83" l="1"/>
  <c r="BT45" i="83"/>
  <c r="BR45" i="83"/>
  <c r="BV45" i="83"/>
  <c r="BS45" i="83"/>
  <c r="BP45" i="83"/>
  <c r="BQ45" i="83"/>
  <c r="BU45" i="83"/>
  <c r="BO47" i="83" l="1"/>
  <c r="BT46" i="83"/>
  <c r="BU46" i="83"/>
  <c r="BR46" i="83"/>
  <c r="BP46" i="83"/>
  <c r="BQ46" i="83"/>
  <c r="BV46" i="83"/>
  <c r="BS46" i="83"/>
  <c r="BO48" i="83" l="1"/>
  <c r="BU47" i="83"/>
  <c r="BS47" i="83"/>
  <c r="BT47" i="83"/>
  <c r="BP47" i="83"/>
  <c r="BV47" i="83"/>
  <c r="BQ47" i="83"/>
  <c r="BR47" i="83"/>
  <c r="BO49" i="83" l="1"/>
  <c r="BS48" i="83"/>
  <c r="BU48" i="83"/>
  <c r="BT48" i="83"/>
  <c r="BR48" i="83"/>
  <c r="BV48" i="83"/>
  <c r="BP48" i="83"/>
  <c r="BQ48" i="83"/>
  <c r="BO50" i="83" l="1"/>
  <c r="BQ49" i="83"/>
  <c r="BP49" i="83"/>
  <c r="BT49" i="83"/>
  <c r="BU49" i="83"/>
  <c r="BV49" i="83"/>
  <c r="BS49" i="83"/>
  <c r="BR49" i="83"/>
  <c r="BO51" i="83" l="1"/>
  <c r="BT50" i="83"/>
  <c r="BP50" i="83"/>
  <c r="BR50" i="83"/>
  <c r="BS50" i="83"/>
  <c r="BQ50" i="83"/>
  <c r="BV50" i="83"/>
  <c r="BU50" i="83"/>
  <c r="BO52" i="83" l="1"/>
  <c r="BT51" i="83"/>
  <c r="BV51" i="83"/>
  <c r="BU51" i="83"/>
  <c r="BQ51" i="83"/>
  <c r="BR51" i="83"/>
  <c r="BP51" i="83"/>
  <c r="BS51" i="83"/>
  <c r="BO53" i="83" l="1"/>
  <c r="BP52" i="83"/>
  <c r="BU52" i="83"/>
  <c r="BS52" i="83"/>
  <c r="BQ52" i="83"/>
  <c r="BR52" i="83"/>
  <c r="BT52" i="83"/>
  <c r="BV52" i="83"/>
  <c r="BO54" i="83" l="1"/>
  <c r="BU53" i="83"/>
  <c r="BR53" i="83"/>
  <c r="BS53" i="83"/>
  <c r="BP53" i="83"/>
  <c r="BV53" i="83"/>
  <c r="BT53" i="83"/>
  <c r="BQ53" i="83"/>
  <c r="BO55" i="83" l="1"/>
  <c r="BR54" i="83"/>
  <c r="BP54" i="83"/>
  <c r="BU54" i="83"/>
  <c r="BQ54" i="83"/>
  <c r="BT54" i="83"/>
  <c r="BS54" i="83"/>
  <c r="BV54" i="83"/>
  <c r="BO56" i="83" l="1"/>
  <c r="BT55" i="83"/>
  <c r="BV55" i="83"/>
  <c r="BP55" i="83"/>
  <c r="BQ55" i="83"/>
  <c r="BS55" i="83"/>
  <c r="BR55" i="83"/>
  <c r="BU55" i="83"/>
  <c r="BO57" i="83" l="1"/>
  <c r="BR56" i="83"/>
  <c r="BS56" i="83"/>
  <c r="BU56" i="83"/>
  <c r="BQ56" i="83"/>
  <c r="BT56" i="83"/>
  <c r="BV56" i="83"/>
  <c r="BP56" i="83"/>
  <c r="BO58" i="83" l="1"/>
  <c r="BS57" i="83"/>
  <c r="BV57" i="83"/>
  <c r="BQ57" i="83"/>
  <c r="BR57" i="83"/>
  <c r="BT57" i="83"/>
  <c r="BP57" i="83"/>
  <c r="BU57" i="83"/>
  <c r="BU58" i="83" l="1"/>
  <c r="BQ58" i="83"/>
  <c r="BR58" i="83"/>
  <c r="BV58" i="83"/>
  <c r="BP58" i="83"/>
  <c r="BT58" i="83"/>
  <c r="BS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<sst xmlns="http://schemas.openxmlformats.org/spreadsheetml/2006/main" count="7815" uniqueCount="750">
  <si>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</si>
  <si>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</si>
  <si>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</si>
  <si>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</si>
  <si>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</si>
  <si>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</si>
  <si>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</si>
  <si>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</si>
  <si>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</si>
  <si>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</si>
  <si>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</si>
  <si>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</si>
  <si>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</si>
  <si>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</si>
  <si>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</si>
  <si>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</si>
  <si>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</si>
  <si>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</si>
  <si>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</si>
  <si>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</si>
  <si>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</si>
  <si>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</si>
  <si>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</si>
  <si>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</si>
  <si>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</si>
  <si>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</si>
  <si>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</si>
  <si>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</si>
  <si>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</si>
  <si>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</si>
  <si>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</si>
  <si>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</si>
  <si>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</si>
  <si>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</si>
  <si>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</si>
  <si>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</si>
  <si>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</si>
  <si>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</si>
  <si>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</si>
  <si>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</si>
  <si>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</si>
  <si>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</si>
  <si>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</si>
  <si>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</si>
  <si>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</si>
  <si>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</si>
  <si>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</si>
  <si>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</si>
  <si>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</si>
  <si>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</si>
  <si>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</si>
  <si>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</si>
  <si>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</si>
  <si>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</si>
  <si>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</si>
  <si>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</si>
  <si>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</si>
  <si>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</si>
  <si>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</si>
  <si>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</si>
  <si>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</si>
  <si>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</si>
  <si>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</si>
  <si>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</si>
  <si>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</si>
  <si>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</si>
  <si>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</si>
  <si>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</si>
  <si>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</si>
  <si>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</si>
  <si>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</si>
  <si>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</si>
  <si>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</si>
  <si>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</si>
  <si>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</si>
  <si>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</si>
  <si>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</si>
  <si>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</si>
  <si>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</si>
  <si>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</si>
  <si>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</si>
  <si>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</si>
  <si>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</si>
  <si>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</si>
  <si>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</si>
  <si>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</si>
  <si>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</si>
  <si>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</si>
  <si>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</si>
  <si>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</si>
  <si>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</si>
  <si>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</si>
  <si>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</si>
  <si>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</si>
  <si>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</si>
  <si>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</si>
  <si>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</si>
  <si>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</si>
  <si>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</si>
  <si>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</si>
  <si>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</si>
  <si>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</si>
  <si>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</si>
  <si>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</si>
  <si>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</si>
  <si>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</si>
  <si>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</si>
  <si>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</si>
  <si>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</si>
  <si>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</si>
  <si>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</si>
  <si>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</si>
  <si>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</si>
  <si>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</si>
  <si>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</si>
  <si>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</si>
  <si>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</si>
  <si>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</si>
  <si>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</si>
  <si>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</si>
  <si>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</si>
  <si>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</si>
  <si>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</si>
  <si>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</si>
  <si>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</si>
  <si>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</si>
  <si>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</si>
  <si>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</si>
  <si>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</si>
  <si>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</si>
  <si>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</si>
  <si>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</si>
  <si>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</si>
  <si>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</si>
  <si>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</si>
  <si>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</si>
  <si>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</si>
  <si>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</si>
  <si>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</si>
  <si>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</si>
  <si>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</si>
  <si>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</si>
  <si>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</si>
  <si>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</si>
  <si>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</si>
  <si>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</si>
  <si>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</si>
  <si>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</si>
  <si>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</si>
  <si>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</si>
  <si>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</si>
  <si>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</si>
  <si>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</si>
  <si>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</si>
  <si>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</si>
  <si>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</si>
  <si>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</si>
  <si>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</si>
  <si>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</si>
  <si>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</si>
  <si>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</si>
  <si>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</si>
  <si>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</si>
  <si>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</si>
  <si>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</si>
  <si>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</si>
  <si>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</si>
  <si>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</si>
  <si>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</si>
  <si>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</si>
  <si>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</si>
  <si>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</si>
  <si>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</si>
  <si>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</si>
  <si>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</si>
  <si>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</si>
  <si>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</si>
  <si>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</si>
  <si>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</si>
  <si>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</si>
  <si>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</si>
  <si>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</si>
  <si>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</si>
  <si>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</si>
  <si>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</si>
  <si>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</si>
  <si>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</si>
  <si>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</si>
  <si>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</si>
  <si>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</si>
  <si>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</si>
  <si>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</si>
  <si>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</si>
  <si>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</si>
  <si>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</si>
  <si>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</si>
  <si>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</si>
  <si>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</si>
  <si>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</si>
  <si>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</si>
  <si>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</si>
  <si>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</si>
  <si>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</si>
  <si>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</si>
  <si>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</si>
  <si>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</si>
  <si>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</si>
  <si>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</si>
  <si>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</si>
  <si>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</si>
  <si>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</si>
  <si>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</si>
  <si>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</si>
  <si>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</si>
  <si>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</si>
  <si>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</si>
  <si>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</si>
  <si>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</si>
  <si>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</si>
  <si>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</si>
  <si>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</si>
  <si>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</si>
  <si>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</si>
  <si>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</si>
  <si>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</si>
  <si>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</si>
  <si>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</si>
  <si>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</si>
  <si>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</si>
  <si>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</si>
  <si>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</si>
  <si>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</si>
  <si>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</si>
  <si>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</si>
  <si>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</si>
  <si>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</si>
  <si>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</si>
  <si>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</si>
  <si>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</si>
  <si>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</si>
  <si>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</si>
  <si>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</si>
  <si>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</si>
  <si>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</si>
  <si>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</si>
  <si>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</si>
  <si>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</si>
  <si>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</si>
  <si>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</si>
  <si>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</si>
  <si>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</si>
  <si>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</si>
  <si>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</si>
  <si>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</si>
  <si>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</si>
  <si>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</si>
  <si>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</si>
  <si>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</si>
  <si>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</si>
  <si>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</si>
  <si>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</si>
  <si>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</si>
  <si>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</si>
  <si>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</si>
  <si>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</si>
  <si>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</si>
  <si>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</si>
  <si>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</si>
  <si>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</si>
  <si>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</si>
  <si>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</si>
  <si>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</si>
  <si>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</si>
  <si>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</si>
  <si>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</si>
  <si>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</si>
  <si>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</si>
  <si>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</si>
  <si>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</si>
  <si>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</si>
  <si>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</si>
  <si>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</si>
  <si>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</si>
  <si>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</si>
  <si>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</si>
  <si>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</si>
  <si>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</si>
  <si>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</si>
  <si>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</si>
  <si>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</si>
  <si>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</si>
  <si>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</si>
  <si>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</si>
  <si>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</si>
  <si>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</si>
  <si>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</si>
  <si>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</si>
  <si>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</si>
  <si>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</si>
  <si>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</si>
  <si>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</si>
  <si>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</si>
  <si>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</si>
  <si>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</si>
  <si>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</si>
  <si>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</si>
  <si>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</si>
  <si>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</si>
  <si>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</si>
  <si>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</si>
  <si>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</si>
  <si>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</si>
  <si>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</si>
  <si>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</si>
  <si>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</si>
  <si>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</si>
  <si>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</si>
  <si>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</si>
  <si>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</si>
  <si>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</si>
  <si>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</si>
  <si>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</si>
  <si>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</si>
  <si>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</si>
  <si>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</si>
  <si>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</si>
  <si>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</si>
  <si>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</si>
  <si>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</si>
  <si>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</si>
  <si>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</si>
  <si>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</si>
  <si>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</si>
  <si>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</si>
  <si>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</si>
  <si>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</si>
  <si>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</si>
  <si>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</si>
  <si>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</si>
  <si>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</si>
  <si>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</si>
  <si>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</si>
  <si>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</si>
  <si>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</si>
  <si>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</si>
  <si>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</si>
  <si>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</si>
  <si>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</si>
  <si>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</si>
  <si>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</si>
  <si>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</si>
  <si>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</si>
  <si>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</si>
  <si>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</si>
  <si>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</si>
  <si>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</si>
  <si>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</si>
  <si>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</si>
  <si>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</si>
  <si>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</si>
  <si>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</si>
  <si>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</si>
  <si>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</si>
  <si>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</si>
  <si>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</si>
  <si>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</si>
  <si>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</si>
  <si>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</si>
  <si>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</si>
  <si>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</si>
  <si>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</si>
  <si>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</si>
  <si>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</si>
  <si>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</si>
  <si>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</si>
  <si>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</si>
  <si>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</si>
  <si>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</si>
  <si>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</si>
  <si>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</si>
  <si>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</si>
  <si>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</si>
  <si>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</si>
  <si>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</si>
  <si>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</si>
  <si>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</si>
  <si>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</si>
  <si>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</si>
  <si>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</si>
  <si>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</si>
  <si>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</si>
  <si>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</si>
  <si>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</si>
  <si>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</si>
  <si>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</si>
  <si>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</si>
  <si>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</si>
  <si>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</si>
  <si>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</si>
  <si>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</si>
  <si>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</si>
  <si>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</si>
  <si>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</si>
  <si>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</si>
  <si>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</si>
  <si>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</si>
  <si>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</si>
  <si>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</si>
  <si>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</si>
  <si>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</si>
  <si>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</si>
  <si>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</si>
  <si>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</si>
  <si>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</si>
  <si>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</si>
  <si>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</si>
  <si>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</si>
  <si>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</si>
  <si>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</si>
  <si>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</si>
  <si>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</si>
  <si>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</si>
  <si>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</si>
  <si>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</si>
  <si>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</si>
  <si>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</si>
  <si>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</si>
  <si>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</si>
  <si>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</si>
  <si>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</si>
  <si>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</si>
  <si>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</si>
  <si>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</si>
  <si>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</si>
  <si>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</si>
  <si>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</si>
  <si>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</si>
  <si>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</si>
  <si>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</si>
  <si>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</si>
  <si>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</si>
  <si>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</si>
  <si>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</si>
  <si>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</si>
  <si>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</si>
  <si>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</si>
  <si>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</si>
  <si>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</si>
  <si>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</si>
  <si>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</si>
  <si>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</si>
  <si>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</si>
  <si>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</si>
  <si>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</si>
  <si>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</si>
  <si>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</si>
  <si>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</si>
  <si>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</si>
  <si>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</si>
  <si>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</si>
  <si>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</si>
  <si>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</si>
  <si>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</si>
  <si>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</si>
  <si>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</si>
  <si>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</si>
  <si>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</si>
  <si>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</si>
  <si>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</si>
  <si>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</si>
  <si>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</si>
  <si>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</si>
  <si>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</si>
  <si>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</si>
  <si>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</si>
  <si>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</si>
  <si>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</si>
  <si>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</si>
  <si>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</si>
  <si>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</si>
  <si>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</si>
  <si>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</si>
  <si>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</si>
  <si>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</si>
  <si>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</si>
  <si>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</si>
  <si>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</si>
  <si>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</si>
  <si>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</si>
  <si>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</si>
  <si>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</si>
  <si>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</si>
  <si>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</si>
  <si>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</si>
  <si>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</si>
  <si>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</si>
  <si>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</si>
  <si>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</si>
  <si>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</si>
  <si>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</si>
  <si>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</si>
  <si>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</si>
  <si>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</si>
  <si>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</si>
  <si>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</si>
  <si>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</si>
  <si>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</si>
  <si>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</si>
  <si>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</si>
  <si>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</si>
  <si>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</si>
  <si>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</si>
  <si>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</si>
  <si>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</si>
  <si>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</si>
  <si>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</si>
  <si>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</si>
  <si>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</si>
  <si>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</si>
  <si>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</si>
  <si>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</si>
  <si>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</si>
  <si>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</si>
  <si>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</si>
  <si>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</si>
  <si>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</si>
  <si>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</si>
  <si>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</si>
  <si>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</si>
  <si>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</si>
  <si>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</si>
  <si>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</si>
  <si>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</si>
  <si>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</si>
  <si>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</si>
  <si>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</si>
  <si>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</si>
  <si>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</si>
  <si>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</si>
  <si>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</si>
  <si>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</si>
  <si>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</si>
  <si>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</si>
  <si>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</si>
  <si>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</si>
  <si>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</si>
  <si>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</si>
  <si>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</si>
  <si>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</si>
  <si>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</si>
  <si>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</si>
  <si>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</si>
  <si>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</si>
  <si>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</si>
  <si>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</si>
  <si>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</si>
  <si>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</si>
  <si>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</si>
  <si>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</si>
  <si>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</si>
  <si>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</si>
  <si>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</si>
  <si>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</si>
  <si>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</si>
  <si>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</si>
  <si>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</si>
  <si>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</si>
  <si>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</si>
  <si>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</si>
  <si>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</si>
  <si>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</si>
  <si>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</si>
  <si>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</si>
  <si>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</si>
  <si>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</si>
  <si>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</si>
  <si>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</si>
  <si>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</si>
  <si>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</si>
  <si>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</si>
  <si>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</si>
  <si>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</si>
  <si>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</si>
  <si>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</si>
  <si>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</si>
  <si>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</si>
  <si>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</si>
  <si>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</si>
  <si>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</si>
  <si>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</si>
  <si>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</si>
  <si>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</si>
  <si>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</si>
  <si>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</si>
  <si>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</si>
  <si>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</si>
  <si>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</si>
  <si>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</si>
  <si>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</si>
  <si>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</si>
  <si>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</si>
  <si>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</si>
  <si>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</si>
  <si>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</si>
  <si>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</si>
  <si>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</si>
  <si>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</si>
  <si>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</si>
  <si>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</si>
  <si>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</si>
  <si>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</si>
  <si>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</si>
  <si>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</si>
  <si>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</si>
  <si>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</si>
  <si>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</si>
  <si>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</si>
  <si>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</si>
  <si>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</si>
  <si>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</si>
  <si>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</si>
  <si>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</si>
  <si>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</si>
  <si>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</si>
  <si>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</si>
  <si>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</si>
  <si>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</si>
  <si>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</si>
  <si>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</si>
  <si>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</si>
  <si>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</si>
  <si>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</si>
  <si>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</si>
  <si>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</si>
  <si>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</si>
  <si>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</si>
  <si>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</si>
  <si>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</si>
  <si>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</si>
  <si>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</si>
  <si>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</si>
  <si>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</si>
  <si>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</si>
  <si>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</si>
  <si>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</si>
  <si>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</si>
  <si>
    <t>神器低级材料</t>
  </si>
  <si>
    <t>初强.E</t>
    <phoneticPr fontId="2" type="noConversion"/>
  </si>
  <si>
    <t>强化材料</t>
    <phoneticPr fontId="2" type="noConversion"/>
  </si>
  <si>
    <t>强化时间</t>
    <phoneticPr fontId="2" type="noConversion"/>
  </si>
  <si>
    <t>比例</t>
    <phoneticPr fontId="2" type="noConversion"/>
  </si>
  <si>
    <t>消耗道具ID3</t>
    <phoneticPr fontId="2" type="noConversion"/>
  </si>
  <si>
    <t>消耗道具数量3</t>
    <phoneticPr fontId="2" type="noConversion"/>
  </si>
  <si>
    <t>神器低级材料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</si>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</sst>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0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7" t="s">
        <v>13</v>
      </c>
      <c r="C2" s="78"/>
      <c r="D2" s="78"/>
      <c r="E2" s="79"/>
    </row>
    <row r="3" spans="2:5" ht="35.1" customHeight="1" x14ac:dyDescent="0.2">
      <c r="B3" s="2" t="s">
        <v>0</v>
      </c>
      <c r="C3" s="3" t="s">
        <v>11</v>
      </c>
      <c r="D3" s="80" t="s">
        <v>1</v>
      </c>
      <c r="E3" s="82" t="s">
        <v>14</v>
      </c>
    </row>
    <row r="4" spans="2:5" ht="35.1" customHeight="1" x14ac:dyDescent="0.2">
      <c r="B4" s="2" t="s">
        <v>2</v>
      </c>
      <c r="C4" s="3" t="s">
        <v>12</v>
      </c>
      <c r="D4" s="81"/>
      <c r="E4" s="83"/>
    </row>
    <row r="5" spans="2:5" ht="35.1" customHeight="1" x14ac:dyDescent="0.2">
      <c r="B5" s="4" t="s">
        <v>3</v>
      </c>
      <c r="C5" s="84" t="s">
        <v>15</v>
      </c>
      <c r="D5" s="85"/>
      <c r="E5" s="86"/>
    </row>
    <row r="6" spans="2:5" ht="18" x14ac:dyDescent="0.2">
      <c r="B6" s="87" t="s">
        <v>4</v>
      </c>
      <c r="C6" s="88"/>
      <c r="D6" s="88"/>
      <c r="E6" s="89"/>
    </row>
    <row r="7" spans="2:5" ht="18" x14ac:dyDescent="0.2">
      <c r="B7" s="5" t="s">
        <v>5</v>
      </c>
      <c r="C7" s="6" t="s">
        <v>6</v>
      </c>
      <c r="D7" s="75" t="s">
        <v>7</v>
      </c>
      <c r="E7" s="76"/>
    </row>
    <row r="8" spans="2:5" x14ac:dyDescent="0.2">
      <c r="B8" s="7">
        <v>43490</v>
      </c>
      <c r="C8" s="8" t="s">
        <v>10</v>
      </c>
      <c r="D8" s="70" t="s">
        <v>8</v>
      </c>
      <c r="E8" s="71"/>
    </row>
    <row r="9" spans="2:5" x14ac:dyDescent="0.2">
      <c r="B9" s="7"/>
      <c r="C9" s="8"/>
      <c r="D9" s="70"/>
      <c r="E9" s="71"/>
    </row>
    <row r="10" spans="2:5" x14ac:dyDescent="0.2">
      <c r="B10" s="9"/>
      <c r="C10" s="8"/>
      <c r="D10" s="70"/>
      <c r="E10" s="71"/>
    </row>
    <row r="11" spans="2:5" x14ac:dyDescent="0.2">
      <c r="B11" s="9"/>
      <c r="C11" s="8"/>
      <c r="D11" s="70"/>
      <c r="E11" s="71"/>
    </row>
    <row r="12" spans="2:5" x14ac:dyDescent="0.2">
      <c r="B12" s="9"/>
      <c r="C12" s="8"/>
      <c r="D12" s="70"/>
      <c r="E12" s="71"/>
    </row>
    <row r="13" spans="2:5" x14ac:dyDescent="0.2">
      <c r="B13" s="9"/>
      <c r="C13" s="8"/>
      <c r="D13" s="70"/>
      <c r="E13" s="71"/>
    </row>
    <row r="14" spans="2:5" x14ac:dyDescent="0.2">
      <c r="B14" s="9"/>
      <c r="C14" s="8"/>
      <c r="D14" s="70"/>
      <c r="E14" s="71"/>
    </row>
    <row r="15" spans="2:5" x14ac:dyDescent="0.2">
      <c r="B15" s="9"/>
      <c r="C15" s="8"/>
      <c r="D15" s="70"/>
      <c r="E15" s="71"/>
    </row>
    <row r="16" spans="2:5" x14ac:dyDescent="0.2">
      <c r="B16" s="9"/>
      <c r="C16" s="8"/>
      <c r="D16" s="70"/>
      <c r="E16" s="71"/>
    </row>
    <row r="17" spans="2:5" x14ac:dyDescent="0.2">
      <c r="B17" s="9"/>
      <c r="C17" s="8"/>
      <c r="D17" s="70"/>
      <c r="E17" s="71"/>
    </row>
    <row r="18" spans="2:5" x14ac:dyDescent="0.2">
      <c r="B18" s="9"/>
      <c r="C18" s="8"/>
      <c r="D18" s="70"/>
      <c r="E18" s="71"/>
    </row>
    <row r="19" spans="2:5" x14ac:dyDescent="0.2">
      <c r="B19" s="9"/>
      <c r="C19" s="8"/>
      <c r="D19" s="70"/>
      <c r="E19" s="71"/>
    </row>
    <row r="20" spans="2:5" x14ac:dyDescent="0.2">
      <c r="B20" s="9"/>
      <c r="C20" s="8"/>
      <c r="D20" s="70"/>
      <c r="E20" s="71"/>
    </row>
    <row r="21" spans="2:5" x14ac:dyDescent="0.2">
      <c r="B21" s="9"/>
      <c r="C21" s="8"/>
      <c r="D21" s="70"/>
      <c r="E21" s="71"/>
    </row>
    <row r="22" spans="2:5" x14ac:dyDescent="0.2">
      <c r="B22" s="9"/>
      <c r="C22" s="8"/>
      <c r="D22" s="70"/>
      <c r="E22" s="71"/>
    </row>
    <row r="23" spans="2:5" x14ac:dyDescent="0.2">
      <c r="B23" s="9"/>
      <c r="C23" s="8"/>
      <c r="D23" s="70"/>
      <c r="E23" s="71"/>
    </row>
    <row r="24" spans="2:5" x14ac:dyDescent="0.2">
      <c r="B24" s="9"/>
      <c r="C24" s="8"/>
      <c r="D24" s="70"/>
      <c r="E24" s="71"/>
    </row>
    <row r="25" spans="2:5" x14ac:dyDescent="0.2">
      <c r="B25" s="9"/>
      <c r="C25" s="8"/>
      <c r="D25" s="70"/>
      <c r="E25" s="71"/>
    </row>
    <row r="26" spans="2:5" x14ac:dyDescent="0.2">
      <c r="B26" s="9"/>
      <c r="C26" s="8"/>
      <c r="D26" s="70"/>
      <c r="E26" s="71"/>
    </row>
    <row r="27" spans="2:5" x14ac:dyDescent="0.2">
      <c r="B27" s="9"/>
      <c r="C27" s="8"/>
      <c r="D27" s="70"/>
      <c r="E27" s="71"/>
    </row>
    <row r="28" spans="2:5" ht="18" thickBot="1" x14ac:dyDescent="0.25">
      <c r="B28" s="10"/>
      <c r="C28" s="11"/>
      <c r="D28" s="72"/>
      <c r="E28" s="73"/>
    </row>
    <row r="30" spans="2:5" x14ac:dyDescent="0.2">
      <c r="B30" s="74" t="s">
        <v>9</v>
      </c>
      <c r="C30" s="74"/>
      <c r="D30" s="74"/>
      <c r="E30" s="7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253</v>
      </c>
      <c r="S1" s="29">
        <v>3</v>
      </c>
      <c r="T1" s="16"/>
    </row>
    <row r="2" spans="1:47" ht="16.5" x14ac:dyDescent="0.2">
      <c r="A2" s="28" t="s">
        <v>251</v>
      </c>
      <c r="B2" s="29">
        <v>1</v>
      </c>
    </row>
    <row r="3" spans="1:47" ht="20.25" x14ac:dyDescent="0.2">
      <c r="A3" s="90" t="s">
        <v>165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R3" s="90" t="s">
        <v>243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</row>
    <row r="4" spans="1:47" ht="17.25" x14ac:dyDescent="0.2">
      <c r="A4" s="16"/>
      <c r="B4" s="16"/>
      <c r="C4" s="16"/>
      <c r="D4" s="16"/>
      <c r="E4" s="28" t="s">
        <v>239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219</v>
      </c>
      <c r="S4" s="12" t="s">
        <v>220</v>
      </c>
      <c r="T4" s="12" t="s">
        <v>252</v>
      </c>
      <c r="U4" s="12" t="s">
        <v>229</v>
      </c>
      <c r="V4" s="12" t="s">
        <v>231</v>
      </c>
      <c r="W4" s="12" t="s">
        <v>221</v>
      </c>
      <c r="X4" s="12" t="s">
        <v>222</v>
      </c>
      <c r="Y4" s="12" t="s">
        <v>223</v>
      </c>
      <c r="Z4" s="12" t="s">
        <v>224</v>
      </c>
      <c r="AA4" s="12" t="s">
        <v>241</v>
      </c>
      <c r="AB4" s="12" t="s">
        <v>225</v>
      </c>
      <c r="AC4" s="12" t="s">
        <v>226</v>
      </c>
      <c r="AD4" s="12" t="s">
        <v>227</v>
      </c>
      <c r="AE4" s="12" t="s">
        <v>228</v>
      </c>
      <c r="AJ4" s="12" t="s">
        <v>281</v>
      </c>
      <c r="AK4" s="12" t="s">
        <v>282</v>
      </c>
      <c r="AL4" s="12" t="s">
        <v>283</v>
      </c>
      <c r="AM4" s="12" t="s">
        <v>284</v>
      </c>
      <c r="AN4" s="12" t="s">
        <v>262</v>
      </c>
      <c r="AQ4" s="12" t="s">
        <v>716</v>
      </c>
      <c r="AR4" s="12" t="s">
        <v>282</v>
      </c>
      <c r="AS4" s="12" t="s">
        <v>717</v>
      </c>
      <c r="AT4" s="12" t="s">
        <v>284</v>
      </c>
      <c r="AU4" s="12" t="s">
        <v>82</v>
      </c>
    </row>
    <row r="5" spans="1:47" ht="16.5" x14ac:dyDescent="0.2">
      <c r="A5" s="16"/>
      <c r="B5" s="16"/>
      <c r="C5" s="16"/>
      <c r="D5" s="16"/>
      <c r="E5" s="28" t="s">
        <v>240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230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82741</v>
      </c>
      <c r="AK5" s="20">
        <v>0.1</v>
      </c>
      <c r="AL5" s="15">
        <f>INT(AJ$5*AK5)</f>
        <v>8274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195</v>
      </c>
      <c r="B6" s="12" t="s">
        <v>245</v>
      </c>
      <c r="C6" s="12" t="s">
        <v>244</v>
      </c>
      <c r="D6" s="12" t="s">
        <v>130</v>
      </c>
      <c r="E6" s="12" t="s">
        <v>218</v>
      </c>
      <c r="F6" s="12" t="s">
        <v>211</v>
      </c>
      <c r="G6" s="12" t="s">
        <v>212</v>
      </c>
      <c r="H6" s="12" t="s">
        <v>213</v>
      </c>
      <c r="I6" s="12" t="s">
        <v>214</v>
      </c>
      <c r="J6" s="12" t="s">
        <v>242</v>
      </c>
      <c r="K6" s="12" t="s">
        <v>17</v>
      </c>
      <c r="L6" s="12" t="s">
        <v>18</v>
      </c>
      <c r="M6" s="12" t="s">
        <v>215</v>
      </c>
      <c r="N6" s="12" t="s">
        <v>217</v>
      </c>
      <c r="O6" s="12" t="s">
        <v>264</v>
      </c>
      <c r="P6" s="12" t="s">
        <v>263</v>
      </c>
      <c r="R6" s="29">
        <v>2</v>
      </c>
      <c r="S6" s="29" t="s">
        <v>232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24822</v>
      </c>
      <c r="AM6" s="35">
        <v>1</v>
      </c>
      <c r="AN6" s="15">
        <f t="shared" ref="AN6:AN24" si="1">INT(AL6/AM6/$S$1/500)*500</f>
        <v>8000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232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49644</v>
      </c>
      <c r="AM7" s="35">
        <v>1</v>
      </c>
      <c r="AN7" s="15">
        <f t="shared" si="1"/>
        <v>16500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233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1017652</v>
      </c>
      <c r="AK8" s="20">
        <v>0.1</v>
      </c>
      <c r="AL8" s="15">
        <f>INT(AJ$8*AK8)</f>
        <v>101765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233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254413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234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305295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234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356178</v>
      </c>
      <c r="AM11" s="35">
        <v>1.8</v>
      </c>
      <c r="AN11" s="15">
        <f t="shared" si="1"/>
        <v>65500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235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235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235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235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236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236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236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236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237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237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237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254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237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256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238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257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255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260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258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259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246</v>
      </c>
      <c r="C34" s="12" t="s">
        <v>57</v>
      </c>
      <c r="D34" s="12" t="s">
        <v>250</v>
      </c>
      <c r="E34" s="12" t="s">
        <v>211</v>
      </c>
      <c r="F34" s="12" t="s">
        <v>212</v>
      </c>
      <c r="G34" s="12" t="s">
        <v>213</v>
      </c>
      <c r="H34" s="12" t="s">
        <v>214</v>
      </c>
      <c r="I34" s="12" t="s">
        <v>242</v>
      </c>
      <c r="J34" s="12" t="s">
        <v>247</v>
      </c>
      <c r="K34" s="12" t="s">
        <v>248</v>
      </c>
      <c r="L34" s="12" t="s">
        <v>249</v>
      </c>
      <c r="M34" s="12" t="s">
        <v>216</v>
      </c>
      <c r="N34" s="12" t="s">
        <v>261</v>
      </c>
      <c r="O34" s="12" t="s">
        <v>262</v>
      </c>
      <c r="R34" s="12" t="s">
        <v>219</v>
      </c>
      <c r="S34" s="12" t="s">
        <v>220</v>
      </c>
      <c r="T34" s="12" t="s">
        <v>252</v>
      </c>
      <c r="U34" s="12" t="s">
        <v>229</v>
      </c>
      <c r="V34" s="12" t="s">
        <v>231</v>
      </c>
      <c r="W34" s="12" t="s">
        <v>348</v>
      </c>
      <c r="X34" s="12" t="s">
        <v>349</v>
      </c>
      <c r="Y34" s="12" t="s">
        <v>350</v>
      </c>
      <c r="Z34" s="12" t="s">
        <v>221</v>
      </c>
      <c r="AA34" s="12" t="s">
        <v>222</v>
      </c>
      <c r="AB34" s="12" t="s">
        <v>223</v>
      </c>
      <c r="AC34" s="12" t="s">
        <v>224</v>
      </c>
      <c r="AD34" s="12" t="s">
        <v>241</v>
      </c>
      <c r="AE34" s="12" t="s">
        <v>225</v>
      </c>
      <c r="AF34" s="12" t="s">
        <v>226</v>
      </c>
      <c r="AG34" s="12" t="s">
        <v>227</v>
      </c>
      <c r="AH34" s="12" t="s">
        <v>358</v>
      </c>
      <c r="AI34" s="12" t="s">
        <v>285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351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230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232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8000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232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16500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233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233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234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234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65500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235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235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235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235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236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236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236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236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237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237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237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237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238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abSelected="1" topLeftCell="X121" workbookViewId="0">
      <selection activeCell="AK134" sqref="AK134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352</v>
      </c>
      <c r="H2" s="35" t="s">
        <v>353</v>
      </c>
      <c r="I2" s="35" t="s">
        <v>354</v>
      </c>
      <c r="J2" s="35" t="s">
        <v>355</v>
      </c>
      <c r="K2" s="35" t="s">
        <v>356</v>
      </c>
      <c r="L2" s="35" t="s">
        <v>357</v>
      </c>
    </row>
    <row r="3" spans="1:46" ht="20.25" x14ac:dyDescent="0.2">
      <c r="A3" s="90" t="s">
        <v>286</v>
      </c>
      <c r="B3" s="90"/>
      <c r="C3" s="90"/>
      <c r="D3" s="90"/>
      <c r="E3" s="90"/>
      <c r="Z3" s="90" t="s">
        <v>713</v>
      </c>
      <c r="AA3" s="90"/>
      <c r="AB3" s="90"/>
      <c r="AC3" s="90"/>
      <c r="AD3" s="90"/>
      <c r="AE3" s="90"/>
      <c r="AF3" s="90"/>
      <c r="AG3" s="90"/>
      <c r="AH3" s="90"/>
      <c r="AI3" s="90"/>
      <c r="AJ3" s="90"/>
    </row>
    <row r="4" spans="1:46" ht="17.25" x14ac:dyDescent="0.2">
      <c r="A4" s="12" t="s">
        <v>291</v>
      </c>
      <c r="B4" s="12" t="s">
        <v>287</v>
      </c>
      <c r="C4" s="12" t="s">
        <v>288</v>
      </c>
      <c r="D4" s="12" t="s">
        <v>289</v>
      </c>
      <c r="E4" s="12" t="s">
        <v>290</v>
      </c>
      <c r="Z4" s="12" t="s">
        <v>714</v>
      </c>
      <c r="AA4" s="12" t="s">
        <v>715</v>
      </c>
      <c r="AB4" s="12" t="s">
        <v>732</v>
      </c>
      <c r="AC4" s="12" t="s">
        <v>735</v>
      </c>
      <c r="AD4" s="12" t="s">
        <v>734</v>
      </c>
      <c r="AE4" s="12" t="s">
        <v>737</v>
      </c>
      <c r="AF4" s="12" t="s">
        <v>736</v>
      </c>
      <c r="AG4" s="36" t="s">
        <v>738</v>
      </c>
      <c r="AH4" s="36" t="s">
        <v>739</v>
      </c>
      <c r="AI4" s="36" t="s">
        <v>740</v>
      </c>
      <c r="AJ4" s="12" t="s">
        <v>741</v>
      </c>
      <c r="AM4" s="12" t="s">
        <v>742</v>
      </c>
      <c r="AN4" s="12" t="s">
        <v>718</v>
      </c>
      <c r="AO4" s="12" t="s">
        <v>743</v>
      </c>
      <c r="AP4" s="12" t="s">
        <v>744</v>
      </c>
      <c r="AQ4" s="12" t="s">
        <v>745</v>
      </c>
      <c r="AR4" s="12" t="s">
        <v>746</v>
      </c>
      <c r="AS4" s="12" t="s">
        <v>718</v>
      </c>
      <c r="AT4" s="12" t="s">
        <v>718</v>
      </c>
    </row>
    <row r="5" spans="1:46" ht="16.5" x14ac:dyDescent="0.2">
      <c r="A5" s="34" t="s">
        <v>292</v>
      </c>
      <c r="B5" s="20">
        <v>0.5</v>
      </c>
      <c r="C5" s="20">
        <v>0.8</v>
      </c>
      <c r="D5" s="20">
        <v>1</v>
      </c>
      <c r="E5" s="20">
        <v>1.2</v>
      </c>
      <c r="Z5" s="69" t="s">
        <v>719</v>
      </c>
      <c r="AA5" s="69">
        <v>10</v>
      </c>
      <c r="AB5" s="69">
        <f>章节关卡!H5*节奏总表!L4*60</f>
        <v>1200</v>
      </c>
      <c r="AC5" s="69">
        <v>1</v>
      </c>
      <c r="AD5" s="69">
        <f>SUMIFS(章节关卡!$AU$5:$AU$200,章节关卡!$AQ$5:$AQ$200,"="&amp;卡牌消耗!AC5)</f>
        <v>10500</v>
      </c>
      <c r="AE5" s="69"/>
      <c r="AF5" s="69"/>
      <c r="AG5" s="69">
        <f>AB5+AD5+AF5</f>
        <v>11700</v>
      </c>
      <c r="AH5" s="20">
        <v>0.5</v>
      </c>
      <c r="AI5" s="69">
        <f>INT(AG5*AH5)</f>
        <v>5850</v>
      </c>
      <c r="AJ5" s="69">
        <v>1</v>
      </c>
      <c r="AM5" s="69" t="s">
        <v>749</v>
      </c>
      <c r="AN5">
        <v>1</v>
      </c>
      <c r="AO5" s="69">
        <v>1</v>
      </c>
      <c r="AP5" s="69">
        <v>1</v>
      </c>
      <c r="AQ5" s="22">
        <f>AP5/$AN$8</f>
        <v>1.8181818181818181E-2</v>
      </c>
      <c r="AR5" s="69">
        <v>1</v>
      </c>
      <c r="AS5" s="69">
        <f>INT($AN$6*AQ5/AR5/5)*5</f>
        <v>105</v>
      </c>
      <c r="AT5" s="69">
        <f>SUM(AS$5:AS5)</f>
        <v>105</v>
      </c>
    </row>
    <row r="6" spans="1:46" ht="16.5" x14ac:dyDescent="0.2">
      <c r="A6" s="34" t="s">
        <v>293</v>
      </c>
      <c r="B6" s="20">
        <v>0.5</v>
      </c>
      <c r="C6" s="20">
        <v>0.8</v>
      </c>
      <c r="D6" s="20">
        <v>1</v>
      </c>
      <c r="E6" s="20">
        <v>1.2</v>
      </c>
      <c r="Z6" s="69" t="s">
        <v>720</v>
      </c>
      <c r="AA6" s="69">
        <v>20</v>
      </c>
      <c r="AB6" s="69">
        <f>章节关卡!H6*节奏总表!L5*60</f>
        <v>6000</v>
      </c>
      <c r="AC6" s="69">
        <v>2</v>
      </c>
      <c r="AD6" s="69">
        <f>SUMIFS(章节关卡!$AU$5:$AU$200,章节关卡!$AQ$5:$AQ$200,"="&amp;卡牌消耗!AC6)</f>
        <v>22680</v>
      </c>
      <c r="AE6" s="69">
        <v>1</v>
      </c>
      <c r="AF6" s="69">
        <f>SUMIFS(章节关卡!$BC$5:$BC$199,章节关卡!$AY$5:$AY$199,"="&amp;卡牌消耗!AE6)</f>
        <v>13500</v>
      </c>
      <c r="AG6" s="69">
        <f t="shared" ref="AG6:AG19" si="0">AB6+AD6+AF6</f>
        <v>42180</v>
      </c>
      <c r="AH6" s="20">
        <v>0.7</v>
      </c>
      <c r="AI6" s="69">
        <f t="shared" ref="AI6:AI19" si="1">INT(AG6*AH6)</f>
        <v>29526</v>
      </c>
      <c r="AJ6" s="69">
        <v>2</v>
      </c>
      <c r="AM6" s="15" t="str">
        <f>INDEX($Z$5:$Z$19,AN5)</f>
        <v>1~10</v>
      </c>
      <c r="AN6" s="15">
        <f>INDEX($AI$5:$AI$19,AN5)</f>
        <v>5850</v>
      </c>
      <c r="AO6" s="69">
        <v>2</v>
      </c>
      <c r="AP6" s="69">
        <v>2</v>
      </c>
      <c r="AQ6" s="22">
        <f t="shared" ref="AQ6:AQ13" si="2">AP6/$AN$8</f>
        <v>3.6363636363636362E-2</v>
      </c>
      <c r="AR6" s="69">
        <v>1</v>
      </c>
      <c r="AS6" s="69">
        <f t="shared" ref="AS6:AS14" si="3">INT($AN$6*AQ6/AR6/5)*5</f>
        <v>210</v>
      </c>
      <c r="AT6" s="69">
        <f>SUM(AS$5:AS6)</f>
        <v>315</v>
      </c>
    </row>
    <row r="7" spans="1:46" ht="16.5" x14ac:dyDescent="0.2">
      <c r="A7" s="34" t="s">
        <v>294</v>
      </c>
      <c r="B7" s="22">
        <v>1</v>
      </c>
      <c r="C7" s="22">
        <v>1</v>
      </c>
      <c r="D7" s="22">
        <v>1</v>
      </c>
      <c r="E7" s="22">
        <v>1</v>
      </c>
      <c r="Z7" s="69" t="s">
        <v>721</v>
      </c>
      <c r="AA7" s="69">
        <v>30</v>
      </c>
      <c r="AB7" s="69">
        <f>章节关卡!H7*节奏总表!L6*60</f>
        <v>30240</v>
      </c>
      <c r="AC7" s="69">
        <v>3</v>
      </c>
      <c r="AD7" s="69">
        <f>SUMIFS(章节关卡!$AU$5:$AU$200,章节关卡!$AQ$5:$AQ$200,"="&amp;卡牌消耗!AC7)</f>
        <v>29400</v>
      </c>
      <c r="AE7" s="69">
        <v>2</v>
      </c>
      <c r="AF7" s="69">
        <f>SUMIFS(章节关卡!$BC$5:$BC$199,章节关卡!$AY$5:$AY$199,"="&amp;卡牌消耗!AE7)</f>
        <v>34020</v>
      </c>
      <c r="AG7" s="69">
        <f t="shared" si="0"/>
        <v>93660</v>
      </c>
      <c r="AH7" s="20">
        <v>0.85</v>
      </c>
      <c r="AI7" s="69">
        <f t="shared" si="1"/>
        <v>79611</v>
      </c>
      <c r="AJ7" s="69">
        <v>3</v>
      </c>
      <c r="AM7" s="69" t="s">
        <v>747</v>
      </c>
      <c r="AN7" s="15">
        <f>INDEX($AJ$5:$AJ$19,AN5)</f>
        <v>1</v>
      </c>
      <c r="AO7" s="69">
        <v>3</v>
      </c>
      <c r="AP7" s="69">
        <v>3</v>
      </c>
      <c r="AQ7" s="22">
        <f t="shared" si="2"/>
        <v>5.4545454545454543E-2</v>
      </c>
      <c r="AR7" s="69">
        <v>1</v>
      </c>
      <c r="AS7" s="69">
        <f t="shared" si="3"/>
        <v>315</v>
      </c>
      <c r="AT7" s="69">
        <f>SUM(AS$5:AS7)</f>
        <v>630</v>
      </c>
    </row>
    <row r="8" spans="1:46" ht="16.5" x14ac:dyDescent="0.2">
      <c r="A8" s="34" t="s">
        <v>88</v>
      </c>
      <c r="B8" s="22">
        <v>0.5</v>
      </c>
      <c r="C8" s="22">
        <v>0.7</v>
      </c>
      <c r="D8" s="22">
        <v>1</v>
      </c>
      <c r="E8" s="22">
        <v>1.5</v>
      </c>
      <c r="Z8" s="69" t="s">
        <v>748</v>
      </c>
      <c r="AA8" s="69">
        <v>40</v>
      </c>
      <c r="AB8" s="69">
        <f>章节关卡!H8*节奏总表!L7*60</f>
        <v>100800</v>
      </c>
      <c r="AC8" s="69">
        <v>4</v>
      </c>
      <c r="AD8" s="69">
        <f>SUMIFS(章节关卡!$AU$5:$AU$200,章节关卡!$AQ$5:$AQ$200,"="&amp;卡牌消耗!AC8)</f>
        <v>49920</v>
      </c>
      <c r="AE8" s="69">
        <v>3</v>
      </c>
      <c r="AF8" s="69">
        <f>SUMIFS(章节关卡!$BC$5:$BC$199,章节关卡!$AY$5:$AY$199,"="&amp;卡牌消耗!AE8)</f>
        <v>44100</v>
      </c>
      <c r="AG8" s="69">
        <f t="shared" si="0"/>
        <v>194820</v>
      </c>
      <c r="AH8" s="20">
        <v>1</v>
      </c>
      <c r="AI8" s="69">
        <f t="shared" si="1"/>
        <v>194820</v>
      </c>
      <c r="AJ8" s="69">
        <v>3</v>
      </c>
      <c r="AM8" s="16"/>
      <c r="AN8" s="15">
        <f>SUM(AP5:AP14)</f>
        <v>55</v>
      </c>
      <c r="AO8" s="69">
        <v>4</v>
      </c>
      <c r="AP8" s="69">
        <v>4</v>
      </c>
      <c r="AQ8" s="22">
        <f t="shared" si="2"/>
        <v>7.2727272727272724E-2</v>
      </c>
      <c r="AR8" s="69">
        <v>1</v>
      </c>
      <c r="AS8" s="69">
        <f t="shared" si="3"/>
        <v>425</v>
      </c>
      <c r="AT8" s="69">
        <f>SUM(AS$5:AS8)</f>
        <v>1055</v>
      </c>
    </row>
    <row r="9" spans="1:46" ht="16.5" x14ac:dyDescent="0.2">
      <c r="Z9" s="69" t="s">
        <v>722</v>
      </c>
      <c r="AA9" s="69">
        <v>50</v>
      </c>
      <c r="AB9" s="69">
        <f>章节关卡!H9*节奏总表!L8*60</f>
        <v>249600</v>
      </c>
      <c r="AC9" s="69">
        <v>5</v>
      </c>
      <c r="AD9" s="69">
        <f>SUMIFS(章节关卡!$AU$5:$AU$200,章节关卡!$AQ$5:$AQ$200,"="&amp;卡牌消耗!AC9)</f>
        <v>129600</v>
      </c>
      <c r="AE9" s="69">
        <v>4</v>
      </c>
      <c r="AF9" s="69">
        <f>SUMIFS(章节关卡!$BC$5:$BC$199,章节关卡!$AY$5:$AY$199,"="&amp;卡牌消耗!AE9)</f>
        <v>74880</v>
      </c>
      <c r="AG9" s="69">
        <f t="shared" si="0"/>
        <v>454080</v>
      </c>
      <c r="AH9" s="20">
        <v>1</v>
      </c>
      <c r="AI9" s="69">
        <f t="shared" si="1"/>
        <v>454080</v>
      </c>
      <c r="AJ9" s="69">
        <v>4</v>
      </c>
      <c r="AM9" s="16"/>
      <c r="AN9" s="16"/>
      <c r="AO9" s="69">
        <v>5</v>
      </c>
      <c r="AP9" s="69">
        <v>5</v>
      </c>
      <c r="AQ9" s="22">
        <f t="shared" si="2"/>
        <v>9.0909090909090912E-2</v>
      </c>
      <c r="AR9" s="69">
        <v>1</v>
      </c>
      <c r="AS9" s="69">
        <f t="shared" si="3"/>
        <v>530</v>
      </c>
      <c r="AT9" s="69">
        <f>SUM(AS$5:AS9)</f>
        <v>1585</v>
      </c>
    </row>
    <row r="10" spans="1:46" ht="16.5" x14ac:dyDescent="0.2">
      <c r="Z10" s="69" t="s">
        <v>723</v>
      </c>
      <c r="AA10" s="69">
        <v>60</v>
      </c>
      <c r="AB10" s="69">
        <f>章节关卡!H10*节奏总表!L9*60</f>
        <v>518400</v>
      </c>
      <c r="AC10" s="69">
        <v>6</v>
      </c>
      <c r="AD10" s="69">
        <f>SUMIFS(章节关卡!$AU$5:$AU$200,章节关卡!$AQ$5:$AQ$200,"="&amp;卡牌消耗!AC10)</f>
        <v>180000</v>
      </c>
      <c r="AE10" s="69">
        <v>5</v>
      </c>
      <c r="AF10" s="69">
        <f>SUMIFS(章节关卡!$BC$5:$BC$199,章节关卡!$AY$5:$AY$199,"="&amp;卡牌消耗!AE10)</f>
        <v>194400</v>
      </c>
      <c r="AG10" s="69">
        <f t="shared" si="0"/>
        <v>892800</v>
      </c>
      <c r="AH10" s="20">
        <v>1</v>
      </c>
      <c r="AI10" s="69">
        <f t="shared" si="1"/>
        <v>892800</v>
      </c>
      <c r="AJ10" s="69">
        <v>5</v>
      </c>
      <c r="AM10" s="16"/>
      <c r="AN10" s="16"/>
      <c r="AO10" s="69">
        <v>6</v>
      </c>
      <c r="AP10" s="69">
        <v>6</v>
      </c>
      <c r="AQ10" s="22">
        <f t="shared" si="2"/>
        <v>0.10909090909090909</v>
      </c>
      <c r="AR10" s="69">
        <v>1</v>
      </c>
      <c r="AS10" s="69">
        <f t="shared" si="3"/>
        <v>635</v>
      </c>
      <c r="AT10" s="69">
        <f>SUM(AS$5:AS10)</f>
        <v>2220</v>
      </c>
    </row>
    <row r="11" spans="1:46" ht="16.5" x14ac:dyDescent="0.2">
      <c r="A11" s="38" t="s">
        <v>312</v>
      </c>
      <c r="B11">
        <v>20</v>
      </c>
      <c r="C11">
        <v>30</v>
      </c>
      <c r="D11">
        <v>45</v>
      </c>
      <c r="Z11" s="69" t="s">
        <v>724</v>
      </c>
      <c r="AA11" s="69">
        <v>70</v>
      </c>
      <c r="AB11" s="69">
        <f>章节关卡!H11*节奏总表!L10*60</f>
        <v>960000</v>
      </c>
      <c r="AC11" s="69">
        <v>7</v>
      </c>
      <c r="AD11" s="69">
        <f>SUMIFS(章节关卡!$AU$5:$AU$200,章节关卡!$AQ$5:$AQ$200,"="&amp;卡牌消耗!AC11)</f>
        <v>247500</v>
      </c>
      <c r="AE11" s="69">
        <v>6</v>
      </c>
      <c r="AF11" s="69">
        <f>SUMIFS(章节关卡!$BC$5:$BC$199,章节关卡!$AY$5:$AY$199,"="&amp;卡牌消耗!AE11)</f>
        <v>270000</v>
      </c>
      <c r="AG11" s="69">
        <f t="shared" si="0"/>
        <v>1477500</v>
      </c>
      <c r="AH11" s="20">
        <v>1</v>
      </c>
      <c r="AI11" s="69">
        <f t="shared" si="1"/>
        <v>1477500</v>
      </c>
      <c r="AJ11" s="69">
        <v>6</v>
      </c>
      <c r="AM11" s="16"/>
      <c r="AN11" s="16"/>
      <c r="AO11" s="69">
        <v>7</v>
      </c>
      <c r="AP11" s="69">
        <v>7</v>
      </c>
      <c r="AQ11" s="22">
        <f t="shared" si="2"/>
        <v>0.12727272727272726</v>
      </c>
      <c r="AR11" s="69">
        <v>1</v>
      </c>
      <c r="AS11" s="69">
        <f t="shared" si="3"/>
        <v>740</v>
      </c>
      <c r="AT11" s="69">
        <f>SUM(AS$5:AS11)</f>
        <v>2960</v>
      </c>
    </row>
    <row r="12" spans="1:46" ht="17.25" x14ac:dyDescent="0.2">
      <c r="A12" s="12" t="s">
        <v>295</v>
      </c>
      <c r="B12" s="12" t="s">
        <v>296</v>
      </c>
      <c r="C12" s="12" t="s">
        <v>297</v>
      </c>
      <c r="D12" s="12" t="s">
        <v>298</v>
      </c>
      <c r="E12" s="12" t="s">
        <v>299</v>
      </c>
      <c r="F12" s="12" t="s">
        <v>300</v>
      </c>
      <c r="G12" s="12" t="s">
        <v>301</v>
      </c>
      <c r="H12" s="12" t="s">
        <v>474</v>
      </c>
      <c r="Z12" s="69" t="s">
        <v>725</v>
      </c>
      <c r="AA12" s="69">
        <v>80</v>
      </c>
      <c r="AB12" s="69">
        <f>章节关卡!H12*节奏总表!L11*60</f>
        <v>1650000</v>
      </c>
      <c r="AC12" s="69">
        <v>8</v>
      </c>
      <c r="AD12" s="69">
        <f>SUMIFS(章节关卡!$AU$5:$AU$200,章节关卡!$AQ$5:$AQ$200,"="&amp;卡牌消耗!AC12)</f>
        <v>324000</v>
      </c>
      <c r="AE12" s="69">
        <v>7</v>
      </c>
      <c r="AF12" s="69">
        <f>SUMIFS(章节关卡!$BC$5:$BC$199,章节关卡!$AY$5:$AY$199,"="&amp;卡牌消耗!AE12)</f>
        <v>371250</v>
      </c>
      <c r="AG12" s="69">
        <f t="shared" si="0"/>
        <v>2345250</v>
      </c>
      <c r="AH12" s="20">
        <v>1</v>
      </c>
      <c r="AI12" s="69">
        <f t="shared" si="1"/>
        <v>2345250</v>
      </c>
      <c r="AJ12" s="69">
        <v>6</v>
      </c>
      <c r="AM12" s="16"/>
      <c r="AN12" s="16"/>
      <c r="AO12" s="69">
        <v>8</v>
      </c>
      <c r="AP12" s="69">
        <v>8</v>
      </c>
      <c r="AQ12" s="22">
        <f t="shared" si="2"/>
        <v>0.14545454545454545</v>
      </c>
      <c r="AR12" s="69">
        <v>1</v>
      </c>
      <c r="AS12" s="69">
        <f t="shared" si="3"/>
        <v>850</v>
      </c>
      <c r="AT12" s="69">
        <f>SUM(AS$5:AS12)</f>
        <v>3810</v>
      </c>
    </row>
    <row r="13" spans="1:46" ht="16.5" x14ac:dyDescent="0.2">
      <c r="A13" s="15">
        <v>1102001</v>
      </c>
      <c r="B13" s="15" t="s">
        <v>313</v>
      </c>
      <c r="C13" s="15">
        <v>4</v>
      </c>
      <c r="D13" s="15">
        <v>45</v>
      </c>
      <c r="E13" s="15">
        <v>1</v>
      </c>
      <c r="F13" s="35" t="s">
        <v>305</v>
      </c>
      <c r="G13" s="35" t="str">
        <f t="shared" ref="G13:G33" si="4">F13&amp;"修身材料"</f>
        <v>土修身材料</v>
      </c>
      <c r="H13" s="49">
        <v>1501001</v>
      </c>
      <c r="Z13" s="69" t="s">
        <v>726</v>
      </c>
      <c r="AA13" s="69">
        <v>90</v>
      </c>
      <c r="AB13" s="69">
        <f>章节关卡!H13*节奏总表!L12*60</f>
        <v>3240000</v>
      </c>
      <c r="AC13" s="69">
        <v>9</v>
      </c>
      <c r="AD13" s="69">
        <f>SUMIFS(章节关卡!$AU$5:$AU$200,章节关卡!$AQ$5:$AQ$200,"="&amp;卡牌消耗!AC13)</f>
        <v>421200</v>
      </c>
      <c r="AE13" s="69">
        <v>8</v>
      </c>
      <c r="AF13" s="69">
        <f>SUMIFS(章节关卡!$BC$5:$BC$199,章节关卡!$AY$5:$AY$199,"="&amp;卡牌消耗!AE13)</f>
        <v>486000</v>
      </c>
      <c r="AG13" s="69">
        <f t="shared" si="0"/>
        <v>4147200</v>
      </c>
      <c r="AH13" s="20">
        <v>1</v>
      </c>
      <c r="AI13" s="69">
        <f t="shared" si="1"/>
        <v>4147200</v>
      </c>
      <c r="AJ13" s="69">
        <v>7</v>
      </c>
      <c r="AM13" s="16"/>
      <c r="AN13" s="16"/>
      <c r="AO13" s="69">
        <v>9</v>
      </c>
      <c r="AP13" s="69">
        <v>9</v>
      </c>
      <c r="AQ13" s="22">
        <f t="shared" si="2"/>
        <v>0.16363636363636364</v>
      </c>
      <c r="AR13" s="69">
        <v>1</v>
      </c>
      <c r="AS13" s="69">
        <f t="shared" si="3"/>
        <v>955</v>
      </c>
      <c r="AT13" s="69">
        <f>SUM(AS$5:AS13)</f>
        <v>4765</v>
      </c>
    </row>
    <row r="14" spans="1:46" ht="16.5" x14ac:dyDescent="0.2">
      <c r="A14" s="15">
        <v>1102002</v>
      </c>
      <c r="B14" s="15" t="s">
        <v>314</v>
      </c>
      <c r="C14" s="15">
        <v>3</v>
      </c>
      <c r="D14" s="15">
        <v>30</v>
      </c>
      <c r="E14" s="15">
        <v>1</v>
      </c>
      <c r="F14" s="35" t="s">
        <v>303</v>
      </c>
      <c r="G14" s="35" t="str">
        <f t="shared" si="4"/>
        <v>雷修身材料</v>
      </c>
      <c r="H14" s="49">
        <v>1501002</v>
      </c>
      <c r="Z14" s="69" t="s">
        <v>727</v>
      </c>
      <c r="AA14" s="69">
        <v>100</v>
      </c>
      <c r="AB14" s="69">
        <f>章节关卡!H14*节奏总表!L13*60</f>
        <v>7020000</v>
      </c>
      <c r="AC14" s="69">
        <v>10</v>
      </c>
      <c r="AD14" s="69">
        <f>SUMIFS(章节关卡!$AU$5:$AU$200,章节关卡!$AQ$5:$AQ$200,"="&amp;卡牌消耗!AC14)</f>
        <v>554400</v>
      </c>
      <c r="AE14" s="69">
        <v>9</v>
      </c>
      <c r="AF14" s="69">
        <f>SUMIFS(章节关卡!$BC$5:$BC$199,章节关卡!$AY$5:$AY$199,"="&amp;卡牌消耗!AE14)</f>
        <v>631800</v>
      </c>
      <c r="AG14" s="69">
        <f t="shared" si="0"/>
        <v>8206200</v>
      </c>
      <c r="AH14" s="20">
        <v>1</v>
      </c>
      <c r="AI14" s="69">
        <f t="shared" si="1"/>
        <v>8206200</v>
      </c>
      <c r="AJ14" s="69">
        <v>8</v>
      </c>
      <c r="AO14" s="69">
        <v>10</v>
      </c>
      <c r="AP14" s="69">
        <v>10</v>
      </c>
      <c r="AQ14" s="22">
        <f>AP14/$AN$8</f>
        <v>0.18181818181818182</v>
      </c>
      <c r="AR14" s="69">
        <v>1</v>
      </c>
      <c r="AS14" s="69">
        <f t="shared" si="3"/>
        <v>1060</v>
      </c>
      <c r="AT14" s="69">
        <f>SUM(AS$5:AS14)</f>
        <v>5825</v>
      </c>
    </row>
    <row r="15" spans="1:46" ht="16.5" x14ac:dyDescent="0.2">
      <c r="A15" s="15">
        <v>1102003</v>
      </c>
      <c r="B15" s="15" t="s">
        <v>315</v>
      </c>
      <c r="C15" s="15">
        <v>3</v>
      </c>
      <c r="D15" s="15">
        <v>30</v>
      </c>
      <c r="E15" s="15">
        <v>2</v>
      </c>
      <c r="F15" s="35" t="s">
        <v>303</v>
      </c>
      <c r="G15" s="35" t="str">
        <f t="shared" si="4"/>
        <v>雷修身材料</v>
      </c>
      <c r="H15" s="49">
        <v>1501003</v>
      </c>
      <c r="Z15" s="69" t="s">
        <v>728</v>
      </c>
      <c r="AA15" s="69">
        <v>110</v>
      </c>
      <c r="AB15" s="69">
        <f>章节关卡!H15*节奏总表!L14*60</f>
        <v>14784000</v>
      </c>
      <c r="AC15" s="69">
        <v>11</v>
      </c>
      <c r="AD15" s="69">
        <f>SUMIFS(章节关卡!$AU$5:$AU$200,章节关卡!$AQ$5:$AQ$200,"="&amp;卡牌消耗!AC15)</f>
        <v>715500</v>
      </c>
      <c r="AE15" s="69">
        <v>10</v>
      </c>
      <c r="AF15" s="69">
        <f>SUMIFS(章节关卡!$BC$5:$BC$199,章节关卡!$AY$5:$AY$199,"="&amp;卡牌消耗!AE15)</f>
        <v>831600</v>
      </c>
      <c r="AG15" s="69">
        <f t="shared" si="0"/>
        <v>16331100</v>
      </c>
      <c r="AH15" s="20">
        <v>1</v>
      </c>
      <c r="AI15" s="69">
        <f t="shared" si="1"/>
        <v>16331100</v>
      </c>
      <c r="AJ15" s="69">
        <v>9</v>
      </c>
      <c r="AM15" s="69" t="s">
        <v>749</v>
      </c>
      <c r="AN15" s="69">
        <v>2</v>
      </c>
      <c r="AO15" s="69">
        <v>11</v>
      </c>
      <c r="AP15" s="69">
        <v>5</v>
      </c>
      <c r="AQ15" s="22">
        <f>AP15/$AN$18</f>
        <v>0.05</v>
      </c>
      <c r="AR15" s="69">
        <v>1.1000000000000001</v>
      </c>
      <c r="AS15" s="69">
        <f>INT(AN$16*AQ15/AR15/5)*5</f>
        <v>1340</v>
      </c>
      <c r="AT15" s="69">
        <f>SUM(AS$5:AS15)</f>
        <v>7165</v>
      </c>
    </row>
    <row r="16" spans="1:46" ht="16.5" x14ac:dyDescent="0.2">
      <c r="A16" s="15">
        <v>1102004</v>
      </c>
      <c r="B16" s="15" t="s">
        <v>316</v>
      </c>
      <c r="C16" s="15">
        <v>2</v>
      </c>
      <c r="D16" s="15">
        <v>20</v>
      </c>
      <c r="E16" s="15">
        <v>2</v>
      </c>
      <c r="F16" s="35" t="s">
        <v>306</v>
      </c>
      <c r="G16" s="35" t="str">
        <f t="shared" si="4"/>
        <v>风修身材料</v>
      </c>
      <c r="H16" s="49">
        <v>1501004</v>
      </c>
      <c r="Z16" s="69" t="s">
        <v>729</v>
      </c>
      <c r="AA16" s="69">
        <v>120</v>
      </c>
      <c r="AB16" s="69">
        <f>章节关卡!H16*节奏总表!L15*60</f>
        <v>26235000</v>
      </c>
      <c r="AC16" s="69">
        <v>12</v>
      </c>
      <c r="AD16" s="69">
        <f>SUMIFS(章节关卡!$AU$5:$AU$200,章节关卡!$AQ$5:$AQ$200,"="&amp;卡牌消耗!AC16)</f>
        <v>936000</v>
      </c>
      <c r="AE16" s="69">
        <v>11</v>
      </c>
      <c r="AF16" s="69">
        <f>SUMIFS(章节关卡!$BC$5:$BC$199,章节关卡!$AY$5:$AY$199,"="&amp;卡牌消耗!AE16)</f>
        <v>1073250</v>
      </c>
      <c r="AG16" s="69">
        <f t="shared" si="0"/>
        <v>28244250</v>
      </c>
      <c r="AH16" s="20">
        <v>1</v>
      </c>
      <c r="AI16" s="69">
        <f t="shared" si="1"/>
        <v>28244250</v>
      </c>
      <c r="AJ16" s="69">
        <v>9</v>
      </c>
      <c r="AM16" s="15" t="str">
        <f>INDEX($Z$5:$Z$19,AN15)</f>
        <v>10~20</v>
      </c>
      <c r="AN16" s="15">
        <f>INDEX($AI$5:$AI$19,AN15)</f>
        <v>29526</v>
      </c>
      <c r="AO16" s="69">
        <v>12</v>
      </c>
      <c r="AP16" s="69">
        <v>6</v>
      </c>
      <c r="AQ16" s="22">
        <f t="shared" ref="AQ16:AQ24" si="5">AP16/$AN$18</f>
        <v>0.06</v>
      </c>
      <c r="AR16" s="69">
        <v>1.2</v>
      </c>
      <c r="AS16" s="69">
        <f t="shared" ref="AS16:AS24" si="6">INT(AN$16*AQ16/AR16/5)*5</f>
        <v>1475</v>
      </c>
      <c r="AT16" s="69">
        <f>SUM(AS$5:AS16)</f>
        <v>8640</v>
      </c>
    </row>
    <row r="17" spans="1:46" ht="16.5" x14ac:dyDescent="0.2">
      <c r="A17" s="15">
        <v>1102005</v>
      </c>
      <c r="B17" s="15" t="s">
        <v>317</v>
      </c>
      <c r="C17" s="15">
        <v>3</v>
      </c>
      <c r="D17" s="15">
        <v>30</v>
      </c>
      <c r="E17" s="15">
        <v>3</v>
      </c>
      <c r="F17" s="35" t="s">
        <v>303</v>
      </c>
      <c r="G17" s="35" t="str">
        <f t="shared" si="4"/>
        <v>雷修身材料</v>
      </c>
      <c r="H17" s="49">
        <v>1501005</v>
      </c>
      <c r="Z17" s="69" t="s">
        <v>730</v>
      </c>
      <c r="AA17" s="69">
        <v>130</v>
      </c>
      <c r="AB17" s="69">
        <f>章节关卡!H17*节奏总表!L16*60</f>
        <v>43680000</v>
      </c>
      <c r="AC17" s="69">
        <v>13</v>
      </c>
      <c r="AD17" s="69">
        <f>SUMIFS(章节关卡!$AU$5:$AU$200,章节关卡!$AQ$5:$AQ$200,"="&amp;卡牌消耗!AC17)</f>
        <v>1224000</v>
      </c>
      <c r="AE17" s="69">
        <v>12</v>
      </c>
      <c r="AF17" s="69">
        <f>SUMIFS(章节关卡!$BC$5:$BC$199,章节关卡!$AY$5:$AY$199,"="&amp;卡牌消耗!AE17)</f>
        <v>1404000</v>
      </c>
      <c r="AG17" s="69">
        <f t="shared" si="0"/>
        <v>46308000</v>
      </c>
      <c r="AH17" s="20">
        <v>1</v>
      </c>
      <c r="AI17" s="69">
        <f t="shared" si="1"/>
        <v>46308000</v>
      </c>
      <c r="AJ17" s="69">
        <v>9</v>
      </c>
      <c r="AM17" s="69" t="s">
        <v>747</v>
      </c>
      <c r="AN17" s="15">
        <f>INDEX($AJ$5:$AJ$19,AN15)</f>
        <v>2</v>
      </c>
      <c r="AO17" s="69">
        <v>13</v>
      </c>
      <c r="AP17" s="69">
        <v>7</v>
      </c>
      <c r="AQ17" s="22">
        <f t="shared" si="5"/>
        <v>7.0000000000000007E-2</v>
      </c>
      <c r="AR17" s="69">
        <v>1.3</v>
      </c>
      <c r="AS17" s="69">
        <f t="shared" si="6"/>
        <v>1585</v>
      </c>
      <c r="AT17" s="69">
        <f>SUM(AS$5:AS17)</f>
        <v>10225</v>
      </c>
    </row>
    <row r="18" spans="1:46" ht="18.75" customHeight="1" x14ac:dyDescent="0.2">
      <c r="A18" s="15">
        <v>1102006</v>
      </c>
      <c r="B18" s="15" t="s">
        <v>318</v>
      </c>
      <c r="C18" s="15">
        <v>4</v>
      </c>
      <c r="D18" s="15">
        <v>45</v>
      </c>
      <c r="E18" s="15">
        <v>2</v>
      </c>
      <c r="F18" s="35" t="s">
        <v>304</v>
      </c>
      <c r="G18" s="35" t="str">
        <f t="shared" si="4"/>
        <v>水修身材料</v>
      </c>
      <c r="H18" s="49">
        <v>1501006</v>
      </c>
      <c r="Z18" s="69" t="s">
        <v>733</v>
      </c>
      <c r="AA18" s="69">
        <v>140</v>
      </c>
      <c r="AB18" s="69">
        <f>章节关卡!H18*节奏总表!L17*60</f>
        <v>81600000</v>
      </c>
      <c r="AC18" s="69">
        <v>14</v>
      </c>
      <c r="AD18" s="69">
        <f>SUMIFS(章节关卡!$AU$5:$AU$200,章节关卡!$AQ$5:$AQ$200,"="&amp;卡牌消耗!AC18)</f>
        <v>1620000</v>
      </c>
      <c r="AE18" s="69">
        <v>13</v>
      </c>
      <c r="AF18" s="69">
        <f>SUMIFS(章节关卡!$BC$5:$BC$199,章节关卡!$AY$5:$AY$199,"="&amp;卡牌消耗!AE18)</f>
        <v>1836000</v>
      </c>
      <c r="AG18" s="69">
        <f t="shared" si="0"/>
        <v>85056000</v>
      </c>
      <c r="AH18" s="20">
        <v>1</v>
      </c>
      <c r="AI18" s="69">
        <f t="shared" si="1"/>
        <v>85056000</v>
      </c>
      <c r="AJ18" s="69">
        <v>9</v>
      </c>
      <c r="AM18" s="16"/>
      <c r="AN18" s="15">
        <f>SUM(AP15:AP24)</f>
        <v>100</v>
      </c>
      <c r="AO18" s="69">
        <v>14</v>
      </c>
      <c r="AP18" s="69">
        <v>8</v>
      </c>
      <c r="AQ18" s="22">
        <f t="shared" si="5"/>
        <v>0.08</v>
      </c>
      <c r="AR18" s="69">
        <v>1.4</v>
      </c>
      <c r="AS18" s="69">
        <f t="shared" si="6"/>
        <v>1685</v>
      </c>
      <c r="AT18" s="69">
        <f>SUM(AS$5:AS18)</f>
        <v>11910</v>
      </c>
    </row>
    <row r="19" spans="1:46" ht="16.5" x14ac:dyDescent="0.2">
      <c r="A19" s="15">
        <v>1102007</v>
      </c>
      <c r="B19" s="15" t="s">
        <v>319</v>
      </c>
      <c r="C19" s="15">
        <v>4</v>
      </c>
      <c r="D19" s="15">
        <v>30</v>
      </c>
      <c r="E19" s="15">
        <v>1</v>
      </c>
      <c r="F19" s="35" t="s">
        <v>306</v>
      </c>
      <c r="G19" s="35" t="str">
        <f t="shared" si="4"/>
        <v>风修身材料</v>
      </c>
      <c r="H19" s="49">
        <v>1501007</v>
      </c>
      <c r="Z19" s="69" t="s">
        <v>731</v>
      </c>
      <c r="AA19" s="69">
        <v>150</v>
      </c>
      <c r="AB19" s="69">
        <f>章节关卡!H19*节奏总表!L18*60</f>
        <v>162000000</v>
      </c>
      <c r="AC19" s="69">
        <v>15</v>
      </c>
      <c r="AD19" s="69">
        <f>SUMIFS(章节关卡!$AU$5:$AU$200,章节关卡!$AQ$5:$AQ$200,"="&amp;卡牌消耗!AC19)</f>
        <v>2250000</v>
      </c>
      <c r="AE19" s="69">
        <v>14</v>
      </c>
      <c r="AF19" s="69">
        <f>SUMIFS(章节关卡!$BC$5:$BC$199,章节关卡!$AY$5:$AY$199,"="&amp;卡牌消耗!AE19)</f>
        <v>2430000</v>
      </c>
      <c r="AG19" s="69">
        <f t="shared" si="0"/>
        <v>166680000</v>
      </c>
      <c r="AH19" s="20">
        <v>1</v>
      </c>
      <c r="AI19" s="69">
        <f t="shared" si="1"/>
        <v>166680000</v>
      </c>
      <c r="AJ19" s="69">
        <v>9</v>
      </c>
      <c r="AM19" s="16"/>
      <c r="AN19" s="16"/>
      <c r="AO19" s="69">
        <v>15</v>
      </c>
      <c r="AP19" s="69">
        <v>9</v>
      </c>
      <c r="AQ19" s="22">
        <f t="shared" si="5"/>
        <v>0.09</v>
      </c>
      <c r="AR19" s="69">
        <v>1.5</v>
      </c>
      <c r="AS19" s="69">
        <f t="shared" si="6"/>
        <v>1770</v>
      </c>
      <c r="AT19" s="69">
        <f>SUM(AS$5:AS19)</f>
        <v>13680</v>
      </c>
    </row>
    <row r="20" spans="1:46" ht="16.5" x14ac:dyDescent="0.2">
      <c r="A20" s="15">
        <v>1102008</v>
      </c>
      <c r="B20" s="15" t="s">
        <v>320</v>
      </c>
      <c r="C20" s="15">
        <v>3</v>
      </c>
      <c r="D20" s="15">
        <v>45</v>
      </c>
      <c r="E20" s="15">
        <v>1</v>
      </c>
      <c r="F20" s="35" t="s">
        <v>306</v>
      </c>
      <c r="G20" s="35" t="str">
        <f t="shared" si="4"/>
        <v>风修身材料</v>
      </c>
      <c r="H20" s="49">
        <v>1501008</v>
      </c>
      <c r="AM20" s="16"/>
      <c r="AN20" s="16"/>
      <c r="AO20" s="69">
        <v>16</v>
      </c>
      <c r="AP20" s="69">
        <v>11</v>
      </c>
      <c r="AQ20" s="22">
        <f t="shared" si="5"/>
        <v>0.11</v>
      </c>
      <c r="AR20" s="69">
        <v>1.6</v>
      </c>
      <c r="AS20" s="69">
        <f t="shared" si="6"/>
        <v>2025</v>
      </c>
      <c r="AT20" s="69">
        <f>SUM(AS$5:AS20)</f>
        <v>15705</v>
      </c>
    </row>
    <row r="21" spans="1:46" ht="16.5" x14ac:dyDescent="0.2">
      <c r="A21" s="15">
        <v>1102009</v>
      </c>
      <c r="B21" s="15" t="s">
        <v>321</v>
      </c>
      <c r="C21" s="15">
        <v>4</v>
      </c>
      <c r="D21" s="15">
        <v>45</v>
      </c>
      <c r="E21" s="15">
        <v>2</v>
      </c>
      <c r="F21" s="35" t="s">
        <v>304</v>
      </c>
      <c r="G21" s="35" t="str">
        <f t="shared" si="4"/>
        <v>水修身材料</v>
      </c>
      <c r="H21" s="49">
        <v>1501009</v>
      </c>
      <c r="AM21" s="16"/>
      <c r="AN21" s="16"/>
      <c r="AO21" s="69">
        <v>17</v>
      </c>
      <c r="AP21" s="69">
        <v>12</v>
      </c>
      <c r="AQ21" s="22">
        <f t="shared" si="5"/>
        <v>0.12</v>
      </c>
      <c r="AR21" s="69">
        <v>1.7</v>
      </c>
      <c r="AS21" s="69">
        <f t="shared" si="6"/>
        <v>2080</v>
      </c>
      <c r="AT21" s="69">
        <f>SUM(AS$5:AS21)</f>
        <v>17785</v>
      </c>
    </row>
    <row r="22" spans="1:46" ht="16.5" x14ac:dyDescent="0.2">
      <c r="A22" s="15">
        <v>1102010</v>
      </c>
      <c r="B22" s="15" t="s">
        <v>322</v>
      </c>
      <c r="C22" s="15">
        <v>4</v>
      </c>
      <c r="D22" s="15">
        <v>45</v>
      </c>
      <c r="E22" s="15">
        <v>3</v>
      </c>
      <c r="F22" s="35" t="s">
        <v>307</v>
      </c>
      <c r="G22" s="35" t="str">
        <f t="shared" si="4"/>
        <v>火修身材料</v>
      </c>
      <c r="H22" s="49">
        <v>1501010</v>
      </c>
      <c r="AM22" s="16"/>
      <c r="AN22" s="16"/>
      <c r="AO22" s="69">
        <v>18</v>
      </c>
      <c r="AP22" s="69">
        <v>13</v>
      </c>
      <c r="AQ22" s="22">
        <f t="shared" si="5"/>
        <v>0.13</v>
      </c>
      <c r="AR22" s="69">
        <v>1.8</v>
      </c>
      <c r="AS22" s="69">
        <f t="shared" si="6"/>
        <v>2130</v>
      </c>
      <c r="AT22" s="69">
        <f>SUM(AS$5:AS22)</f>
        <v>19915</v>
      </c>
    </row>
    <row r="23" spans="1:46" ht="16.5" x14ac:dyDescent="0.2">
      <c r="A23" s="15">
        <v>1102011</v>
      </c>
      <c r="B23" s="15" t="s">
        <v>323</v>
      </c>
      <c r="C23" s="15">
        <v>4</v>
      </c>
      <c r="D23" s="15">
        <v>45</v>
      </c>
      <c r="E23" s="15">
        <v>2</v>
      </c>
      <c r="F23" s="35" t="s">
        <v>302</v>
      </c>
      <c r="G23" s="35" t="str">
        <f t="shared" si="4"/>
        <v>火修身材料</v>
      </c>
      <c r="H23" s="49">
        <v>1501011</v>
      </c>
      <c r="AM23" s="16"/>
      <c r="AN23" s="16"/>
      <c r="AO23" s="69">
        <v>19</v>
      </c>
      <c r="AP23" s="69">
        <v>14</v>
      </c>
      <c r="AQ23" s="22">
        <f t="shared" si="5"/>
        <v>0.14000000000000001</v>
      </c>
      <c r="AR23" s="69">
        <v>1.9</v>
      </c>
      <c r="AS23" s="69">
        <f t="shared" si="6"/>
        <v>2175</v>
      </c>
      <c r="AT23" s="69">
        <f>SUM(AS$5:AS23)</f>
        <v>22090</v>
      </c>
    </row>
    <row r="24" spans="1:46" ht="16.5" x14ac:dyDescent="0.2">
      <c r="A24" s="15">
        <v>1102012</v>
      </c>
      <c r="B24" s="15" t="s">
        <v>324</v>
      </c>
      <c r="C24" s="15">
        <v>4</v>
      </c>
      <c r="D24" s="15">
        <v>45</v>
      </c>
      <c r="E24" s="15">
        <v>1</v>
      </c>
      <c r="F24" s="35" t="s">
        <v>303</v>
      </c>
      <c r="G24" s="35" t="str">
        <f t="shared" si="4"/>
        <v>雷修身材料</v>
      </c>
      <c r="H24" s="49">
        <v>1501012</v>
      </c>
      <c r="AM24" s="16"/>
      <c r="AN24" s="16"/>
      <c r="AO24" s="69">
        <v>20</v>
      </c>
      <c r="AP24" s="69">
        <v>15</v>
      </c>
      <c r="AQ24" s="22">
        <f t="shared" si="5"/>
        <v>0.15</v>
      </c>
      <c r="AR24" s="69">
        <v>2</v>
      </c>
      <c r="AS24" s="69">
        <f t="shared" si="6"/>
        <v>2210</v>
      </c>
      <c r="AT24" s="69">
        <f>SUM(AS$5:AS24)</f>
        <v>24300</v>
      </c>
    </row>
    <row r="25" spans="1:46" ht="16.5" x14ac:dyDescent="0.2">
      <c r="A25" s="15">
        <v>1102013</v>
      </c>
      <c r="B25" s="15" t="s">
        <v>325</v>
      </c>
      <c r="C25" s="15">
        <v>2</v>
      </c>
      <c r="D25" s="15">
        <v>20</v>
      </c>
      <c r="E25" s="15">
        <v>3</v>
      </c>
      <c r="F25" s="35" t="s">
        <v>304</v>
      </c>
      <c r="G25" s="35" t="str">
        <f t="shared" si="4"/>
        <v>水修身材料</v>
      </c>
      <c r="H25" s="49">
        <v>1501013</v>
      </c>
      <c r="AM25" s="69" t="s">
        <v>749</v>
      </c>
      <c r="AN25" s="69">
        <v>3</v>
      </c>
      <c r="AO25" s="69">
        <v>21</v>
      </c>
      <c r="AP25" s="69">
        <v>10</v>
      </c>
      <c r="AQ25" s="22">
        <f>AP25/AN$28</f>
        <v>6.8493150684931503E-2</v>
      </c>
      <c r="AR25" s="69">
        <v>2.1</v>
      </c>
      <c r="AS25" s="69">
        <f>INT(AN$26*AQ25/AR25/5)*5</f>
        <v>2595</v>
      </c>
      <c r="AT25" s="69">
        <f>SUM(AS$5:AS25)</f>
        <v>26895</v>
      </c>
    </row>
    <row r="26" spans="1:46" ht="16.5" x14ac:dyDescent="0.2">
      <c r="A26" s="15">
        <v>1102014</v>
      </c>
      <c r="B26" s="15" t="s">
        <v>326</v>
      </c>
      <c r="C26" s="15">
        <v>3</v>
      </c>
      <c r="D26" s="15">
        <v>30</v>
      </c>
      <c r="E26" s="15">
        <v>1</v>
      </c>
      <c r="F26" s="35" t="s">
        <v>305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79611</v>
      </c>
      <c r="AO26" s="69">
        <v>22</v>
      </c>
      <c r="AP26" s="69">
        <v>11</v>
      </c>
      <c r="AQ26" s="22">
        <f t="shared" ref="AQ26:AQ34" si="7">AP26/AN$28</f>
        <v>7.5342465753424653E-2</v>
      </c>
      <c r="AR26" s="69">
        <v>2.2000000000000002</v>
      </c>
      <c r="AS26" s="69">
        <f t="shared" ref="AS26:AS34" si="8">INT(AN$26*AQ26/AR26/5)*5</f>
        <v>2725</v>
      </c>
      <c r="AT26" s="69">
        <f>SUM(AS$5:AS26)</f>
        <v>29620</v>
      </c>
    </row>
    <row r="27" spans="1:46" ht="16.5" x14ac:dyDescent="0.2">
      <c r="A27" s="15">
        <v>1102015</v>
      </c>
      <c r="B27" s="15" t="s">
        <v>327</v>
      </c>
      <c r="C27" s="15">
        <v>2</v>
      </c>
      <c r="D27" s="15">
        <v>20</v>
      </c>
      <c r="E27" s="15">
        <v>1</v>
      </c>
      <c r="F27" s="35" t="s">
        <v>302</v>
      </c>
      <c r="G27" s="35" t="str">
        <f t="shared" si="4"/>
        <v>火修身材料</v>
      </c>
      <c r="H27" s="49">
        <v>1501015</v>
      </c>
      <c r="AM27" s="69" t="s">
        <v>747</v>
      </c>
      <c r="AN27" s="15">
        <f>INDEX($AJ$5:$AJ$19,AN25)</f>
        <v>3</v>
      </c>
      <c r="AO27" s="69">
        <v>23</v>
      </c>
      <c r="AP27" s="69">
        <v>12</v>
      </c>
      <c r="AQ27" s="22">
        <f t="shared" si="7"/>
        <v>8.2191780821917804E-2</v>
      </c>
      <c r="AR27" s="69">
        <v>2.2999999999999998</v>
      </c>
      <c r="AS27" s="69">
        <f t="shared" si="8"/>
        <v>2840</v>
      </c>
      <c r="AT27" s="69">
        <f>SUM(AS$5:AS27)</f>
        <v>32460</v>
      </c>
    </row>
    <row r="28" spans="1:46" ht="16.5" x14ac:dyDescent="0.2">
      <c r="A28" s="15">
        <v>1102016</v>
      </c>
      <c r="B28" s="15" t="s">
        <v>328</v>
      </c>
      <c r="C28" s="15">
        <v>4</v>
      </c>
      <c r="D28" s="15">
        <v>45</v>
      </c>
      <c r="E28" s="15">
        <v>2</v>
      </c>
      <c r="F28" s="35" t="s">
        <v>308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9">
        <v>24</v>
      </c>
      <c r="AP28" s="69">
        <v>13</v>
      </c>
      <c r="AQ28" s="22">
        <f t="shared" si="7"/>
        <v>8.9041095890410954E-2</v>
      </c>
      <c r="AR28" s="69">
        <v>2.4</v>
      </c>
      <c r="AS28" s="69">
        <f t="shared" si="8"/>
        <v>2950</v>
      </c>
      <c r="AT28" s="69">
        <f>SUM(AS$5:AS28)</f>
        <v>35410</v>
      </c>
    </row>
    <row r="29" spans="1:46" ht="16.5" x14ac:dyDescent="0.2">
      <c r="A29" s="15">
        <v>1102017</v>
      </c>
      <c r="B29" s="15" t="s">
        <v>329</v>
      </c>
      <c r="C29" s="15">
        <v>3</v>
      </c>
      <c r="D29" s="15">
        <v>30</v>
      </c>
      <c r="E29" s="15">
        <v>3</v>
      </c>
      <c r="F29" s="35" t="s">
        <v>309</v>
      </c>
      <c r="G29" s="35" t="str">
        <f t="shared" si="4"/>
        <v>雷修身材料</v>
      </c>
      <c r="H29" s="49">
        <v>1501017</v>
      </c>
      <c r="AM29" s="16"/>
      <c r="AN29" s="16"/>
      <c r="AO29" s="69">
        <v>25</v>
      </c>
      <c r="AP29" s="69">
        <v>14</v>
      </c>
      <c r="AQ29" s="22">
        <f t="shared" si="7"/>
        <v>9.5890410958904104E-2</v>
      </c>
      <c r="AR29" s="69">
        <v>2.5</v>
      </c>
      <c r="AS29" s="69">
        <f t="shared" si="8"/>
        <v>3050</v>
      </c>
      <c r="AT29" s="69">
        <f>SUM(AS$5:AS29)</f>
        <v>38460</v>
      </c>
    </row>
    <row r="30" spans="1:46" ht="16.5" x14ac:dyDescent="0.2">
      <c r="A30" s="15">
        <v>1102018</v>
      </c>
      <c r="B30" s="15" t="s">
        <v>330</v>
      </c>
      <c r="C30" s="15">
        <v>3</v>
      </c>
      <c r="D30" s="15">
        <v>20</v>
      </c>
      <c r="E30" s="15">
        <v>2</v>
      </c>
      <c r="F30" s="35" t="s">
        <v>310</v>
      </c>
      <c r="G30" s="35" t="str">
        <f t="shared" si="4"/>
        <v>风修身材料</v>
      </c>
      <c r="H30" s="49">
        <v>1501018</v>
      </c>
      <c r="AM30" s="16"/>
      <c r="AN30" s="16"/>
      <c r="AO30" s="69">
        <v>26</v>
      </c>
      <c r="AP30" s="69">
        <v>15</v>
      </c>
      <c r="AQ30" s="22">
        <f t="shared" si="7"/>
        <v>0.10273972602739725</v>
      </c>
      <c r="AR30" s="69">
        <v>2.6</v>
      </c>
      <c r="AS30" s="69">
        <f t="shared" si="8"/>
        <v>3145</v>
      </c>
      <c r="AT30" s="69">
        <f>SUM(AS$5:AS30)</f>
        <v>41605</v>
      </c>
    </row>
    <row r="31" spans="1:46" ht="16.5" x14ac:dyDescent="0.2">
      <c r="A31" s="15">
        <v>1102019</v>
      </c>
      <c r="B31" s="15" t="s">
        <v>331</v>
      </c>
      <c r="C31" s="15">
        <v>3</v>
      </c>
      <c r="D31" s="15">
        <v>20</v>
      </c>
      <c r="E31" s="15">
        <v>1</v>
      </c>
      <c r="F31" s="35" t="s">
        <v>304</v>
      </c>
      <c r="G31" s="35" t="str">
        <f t="shared" si="4"/>
        <v>水修身材料</v>
      </c>
      <c r="H31" s="49">
        <v>1501019</v>
      </c>
      <c r="AM31" s="16"/>
      <c r="AN31" s="16"/>
      <c r="AO31" s="69">
        <v>27</v>
      </c>
      <c r="AP31" s="69">
        <v>16</v>
      </c>
      <c r="AQ31" s="22">
        <f t="shared" si="7"/>
        <v>0.1095890410958904</v>
      </c>
      <c r="AR31" s="69">
        <v>2.7</v>
      </c>
      <c r="AS31" s="69">
        <f t="shared" si="8"/>
        <v>3230</v>
      </c>
      <c r="AT31" s="69">
        <f>SUM(AS$5:AS31)</f>
        <v>44835</v>
      </c>
    </row>
    <row r="32" spans="1:46" ht="16.5" x14ac:dyDescent="0.2">
      <c r="A32" s="15">
        <v>1102020</v>
      </c>
      <c r="B32" s="15" t="s">
        <v>332</v>
      </c>
      <c r="C32" s="15">
        <v>3</v>
      </c>
      <c r="D32" s="15">
        <v>30</v>
      </c>
      <c r="E32" s="15">
        <v>2</v>
      </c>
      <c r="F32" s="35" t="s">
        <v>311</v>
      </c>
      <c r="G32" s="35" t="str">
        <f t="shared" si="4"/>
        <v>火修身材料</v>
      </c>
      <c r="H32" s="49">
        <v>1501020</v>
      </c>
      <c r="AO32" s="69">
        <v>28</v>
      </c>
      <c r="AP32" s="69">
        <v>17</v>
      </c>
      <c r="AQ32" s="22">
        <f t="shared" si="7"/>
        <v>0.11643835616438356</v>
      </c>
      <c r="AR32" s="69">
        <v>2.8</v>
      </c>
      <c r="AS32" s="69">
        <f t="shared" si="8"/>
        <v>3310</v>
      </c>
      <c r="AT32" s="69">
        <f>SUM(AS$5:AS32)</f>
        <v>48145</v>
      </c>
    </row>
    <row r="33" spans="1:46" ht="16.5" x14ac:dyDescent="0.2">
      <c r="A33" s="15">
        <v>1102021</v>
      </c>
      <c r="B33" s="15" t="s">
        <v>333</v>
      </c>
      <c r="C33" s="15">
        <v>2</v>
      </c>
      <c r="D33" s="15">
        <v>20</v>
      </c>
      <c r="E33" s="15">
        <v>2</v>
      </c>
      <c r="F33" s="35" t="s">
        <v>305</v>
      </c>
      <c r="G33" s="35" t="str">
        <f t="shared" si="4"/>
        <v>土修身材料</v>
      </c>
      <c r="H33" s="49">
        <v>1501021</v>
      </c>
      <c r="AO33" s="69">
        <v>29</v>
      </c>
      <c r="AP33" s="69">
        <v>18</v>
      </c>
      <c r="AQ33" s="22">
        <f t="shared" si="7"/>
        <v>0.12328767123287671</v>
      </c>
      <c r="AR33" s="69">
        <v>2.9</v>
      </c>
      <c r="AS33" s="69">
        <f t="shared" si="8"/>
        <v>3380</v>
      </c>
      <c r="AT33" s="69">
        <f>SUM(AS$5:AS33)</f>
        <v>51525</v>
      </c>
    </row>
    <row r="34" spans="1:46" ht="16.5" x14ac:dyDescent="0.2">
      <c r="AO34" s="69">
        <v>30</v>
      </c>
      <c r="AP34" s="69">
        <v>20</v>
      </c>
      <c r="AQ34" s="22">
        <f t="shared" si="7"/>
        <v>0.13698630136986301</v>
      </c>
      <c r="AR34" s="69">
        <v>3</v>
      </c>
      <c r="AS34" s="69">
        <f t="shared" si="8"/>
        <v>3635</v>
      </c>
      <c r="AT34" s="69">
        <f>SUM(AS$5:AS34)</f>
        <v>55160</v>
      </c>
    </row>
    <row r="35" spans="1:46" ht="20.25" x14ac:dyDescent="0.2">
      <c r="I35" s="90" t="s">
        <v>342</v>
      </c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AM35" s="69" t="s">
        <v>749</v>
      </c>
      <c r="AN35" s="69">
        <v>4</v>
      </c>
      <c r="AO35" s="69">
        <v>31</v>
      </c>
      <c r="AP35" s="69">
        <v>8</v>
      </c>
      <c r="AQ35" s="22">
        <f>AP35/AN$38</f>
        <v>6.4000000000000001E-2</v>
      </c>
      <c r="AR35" s="69">
        <v>3</v>
      </c>
      <c r="AS35" s="69">
        <f>INT(AN$36*AQ35/AR35)</f>
        <v>4156</v>
      </c>
      <c r="AT35" s="69">
        <f>SUM(AS$5:AS35)</f>
        <v>59316</v>
      </c>
    </row>
    <row r="36" spans="1:46" ht="17.25" x14ac:dyDescent="0.2">
      <c r="I36" s="12" t="s">
        <v>334</v>
      </c>
      <c r="J36" s="12" t="s">
        <v>335</v>
      </c>
      <c r="K36" s="12" t="s">
        <v>336</v>
      </c>
      <c r="L36" s="12" t="s">
        <v>337</v>
      </c>
      <c r="M36" s="12" t="s">
        <v>299</v>
      </c>
      <c r="N36" s="12" t="s">
        <v>360</v>
      </c>
      <c r="O36" s="12" t="s">
        <v>361</v>
      </c>
      <c r="P36" s="12" t="s">
        <v>338</v>
      </c>
      <c r="Q36" s="12" t="s">
        <v>339</v>
      </c>
      <c r="R36" s="12" t="s">
        <v>340</v>
      </c>
      <c r="S36" s="12" t="s">
        <v>341</v>
      </c>
      <c r="T36" s="12" t="s">
        <v>359</v>
      </c>
      <c r="U36" s="12" t="s">
        <v>339</v>
      </c>
      <c r="AM36" s="15" t="str">
        <f>INDEX($Z$5:$Z$19,AN35)</f>
        <v>30~40</v>
      </c>
      <c r="AN36" s="15">
        <f>INDEX($AI$5:$AI$19,AN35)</f>
        <v>194820</v>
      </c>
      <c r="AO36" s="69">
        <v>32</v>
      </c>
      <c r="AP36" s="69">
        <v>9</v>
      </c>
      <c r="AQ36" s="22">
        <f t="shared" ref="AQ36:AQ44" si="9">AP36/AN$38</f>
        <v>7.1999999999999995E-2</v>
      </c>
      <c r="AR36" s="69">
        <v>3</v>
      </c>
      <c r="AS36" s="69">
        <f t="shared" ref="AS36:AS45" si="10">INT(AN$36*AQ36/AR36)</f>
        <v>4675</v>
      </c>
      <c r="AT36" s="69">
        <f>SUM(AS$5:AS36)</f>
        <v>63991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9" t="s">
        <v>747</v>
      </c>
      <c r="AN37" s="15">
        <f>INDEX($AJ$5:$AJ$19,AN35)</f>
        <v>3</v>
      </c>
      <c r="AO37" s="69">
        <v>33</v>
      </c>
      <c r="AP37" s="69">
        <v>10</v>
      </c>
      <c r="AQ37" s="22">
        <f t="shared" si="9"/>
        <v>0.08</v>
      </c>
      <c r="AR37" s="69">
        <v>3</v>
      </c>
      <c r="AS37" s="69">
        <f t="shared" si="10"/>
        <v>5195</v>
      </c>
      <c r="AT37" s="69">
        <f>SUM(AS$5:AS37)</f>
        <v>69186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9">
        <v>34</v>
      </c>
      <c r="AP38" s="69">
        <v>11</v>
      </c>
      <c r="AQ38" s="22">
        <f t="shared" si="9"/>
        <v>8.7999999999999995E-2</v>
      </c>
      <c r="AR38" s="69">
        <v>3</v>
      </c>
      <c r="AS38" s="69">
        <f t="shared" si="10"/>
        <v>5714</v>
      </c>
      <c r="AT38" s="69">
        <f>SUM(AS$5:AS38)</f>
        <v>74900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8000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9">
        <v>35</v>
      </c>
      <c r="AP39" s="69">
        <v>12</v>
      </c>
      <c r="AQ39" s="22">
        <f t="shared" si="9"/>
        <v>9.6000000000000002E-2</v>
      </c>
      <c r="AR39" s="69">
        <v>3</v>
      </c>
      <c r="AS39" s="69">
        <f t="shared" si="10"/>
        <v>6234</v>
      </c>
      <c r="AT39" s="69">
        <f>SUM(AS$5:AS39)</f>
        <v>81134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16500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9">
        <v>36</v>
      </c>
      <c r="AP40" s="69">
        <v>13</v>
      </c>
      <c r="AQ40" s="22">
        <f t="shared" si="9"/>
        <v>0.104</v>
      </c>
      <c r="AR40" s="69">
        <v>3</v>
      </c>
      <c r="AS40" s="69">
        <f t="shared" si="10"/>
        <v>6753</v>
      </c>
      <c r="AT40" s="69">
        <f>SUM(AS$5:AS40)</f>
        <v>87887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9">
        <v>37</v>
      </c>
      <c r="AP41" s="69">
        <v>14</v>
      </c>
      <c r="AQ41" s="22">
        <f t="shared" si="9"/>
        <v>0.112</v>
      </c>
      <c r="AR41" s="69">
        <v>3</v>
      </c>
      <c r="AS41" s="69">
        <f t="shared" si="10"/>
        <v>7273</v>
      </c>
      <c r="AT41" s="69">
        <f>SUM(AS$5:AS41)</f>
        <v>95160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9">
        <v>38</v>
      </c>
      <c r="AP42" s="69">
        <v>15</v>
      </c>
      <c r="AQ42" s="22">
        <f t="shared" si="9"/>
        <v>0.12</v>
      </c>
      <c r="AR42" s="69">
        <v>3</v>
      </c>
      <c r="AS42" s="69">
        <f t="shared" si="10"/>
        <v>7792</v>
      </c>
      <c r="AT42" s="69">
        <f>SUM(AS$5:AS42)</f>
        <v>102952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9">
        <v>39</v>
      </c>
      <c r="AP43" s="69">
        <v>16</v>
      </c>
      <c r="AQ43" s="22">
        <f t="shared" si="9"/>
        <v>0.128</v>
      </c>
      <c r="AR43" s="69">
        <v>3</v>
      </c>
      <c r="AS43" s="69">
        <f t="shared" si="10"/>
        <v>8312</v>
      </c>
      <c r="AT43" s="69">
        <f>SUM(AS$5:AS43)</f>
        <v>111264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65500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9">
        <v>40</v>
      </c>
      <c r="AP44" s="69">
        <v>17</v>
      </c>
      <c r="AQ44" s="22">
        <f t="shared" si="9"/>
        <v>0.13600000000000001</v>
      </c>
      <c r="AR44" s="69">
        <v>3</v>
      </c>
      <c r="AS44" s="69">
        <f t="shared" si="10"/>
        <v>8831</v>
      </c>
      <c r="AT44" s="69">
        <f>SUM(AS$5:AS44)</f>
        <v>120095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9" t="s">
        <v>749</v>
      </c>
      <c r="AN45" s="69">
        <v>5</v>
      </c>
      <c r="AO45" s="69">
        <v>41</v>
      </c>
      <c r="AP45" s="69">
        <v>10</v>
      </c>
      <c r="AQ45" s="22">
        <f>AP45/AN$48</f>
        <v>6.8493150684931503E-2</v>
      </c>
      <c r="AR45" s="69">
        <v>3.1</v>
      </c>
      <c r="AS45" s="69">
        <f>INT(AN$46*AQ45/AR45)</f>
        <v>10032</v>
      </c>
      <c r="AT45" s="69">
        <f>SUM(AS$5:AS45)</f>
        <v>130127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454080</v>
      </c>
      <c r="AO46" s="69">
        <v>42</v>
      </c>
      <c r="AP46" s="69">
        <v>11</v>
      </c>
      <c r="AQ46" s="22">
        <f t="shared" ref="AQ46:AQ54" si="16">AP46/AN$48</f>
        <v>7.5342465753424653E-2</v>
      </c>
      <c r="AR46" s="69">
        <v>3.2</v>
      </c>
      <c r="AS46" s="69">
        <f t="shared" ref="AS46:AS55" si="17">INT(AN$46*AQ46/AR46)</f>
        <v>10691</v>
      </c>
      <c r="AT46" s="69">
        <f>SUM(AS$5:AS46)</f>
        <v>140818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9" t="s">
        <v>747</v>
      </c>
      <c r="AN47" s="15">
        <f>INDEX($AJ$5:$AJ$19,AN45)</f>
        <v>4</v>
      </c>
      <c r="AO47" s="69">
        <v>43</v>
      </c>
      <c r="AP47" s="69">
        <v>12</v>
      </c>
      <c r="AQ47" s="22">
        <f t="shared" si="16"/>
        <v>8.2191780821917804E-2</v>
      </c>
      <c r="AR47" s="69">
        <v>3.3</v>
      </c>
      <c r="AS47" s="69">
        <f t="shared" si="17"/>
        <v>11309</v>
      </c>
      <c r="AT47" s="69">
        <f>SUM(AS$5:AS47)</f>
        <v>152127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9">
        <v>44</v>
      </c>
      <c r="AP48" s="69">
        <v>13</v>
      </c>
      <c r="AQ48" s="22">
        <f t="shared" si="16"/>
        <v>8.9041095890410954E-2</v>
      </c>
      <c r="AR48" s="69">
        <v>3.4</v>
      </c>
      <c r="AS48" s="69">
        <f t="shared" si="17"/>
        <v>11891</v>
      </c>
      <c r="AT48" s="69">
        <f>SUM(AS$5:AS48)</f>
        <v>164018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9">
        <v>45</v>
      </c>
      <c r="AP49" s="69">
        <v>14</v>
      </c>
      <c r="AQ49" s="22">
        <f t="shared" si="16"/>
        <v>9.5890410958904104E-2</v>
      </c>
      <c r="AR49" s="69">
        <v>3.5</v>
      </c>
      <c r="AS49" s="69">
        <f t="shared" si="17"/>
        <v>12440</v>
      </c>
      <c r="AT49" s="69">
        <f>SUM(AS$5:AS49)</f>
        <v>176458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9">
        <v>46</v>
      </c>
      <c r="AP50" s="69">
        <v>15</v>
      </c>
      <c r="AQ50" s="22">
        <f t="shared" si="16"/>
        <v>0.10273972602739725</v>
      </c>
      <c r="AR50" s="69">
        <v>3.6</v>
      </c>
      <c r="AS50" s="69">
        <f t="shared" si="17"/>
        <v>12958</v>
      </c>
      <c r="AT50" s="69">
        <f>SUM(AS$5:AS50)</f>
        <v>189416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9">
        <v>47</v>
      </c>
      <c r="AP51" s="69">
        <v>16</v>
      </c>
      <c r="AQ51" s="22">
        <f t="shared" si="16"/>
        <v>0.1095890410958904</v>
      </c>
      <c r="AR51" s="69">
        <v>3.7</v>
      </c>
      <c r="AS51" s="69">
        <f t="shared" si="17"/>
        <v>13449</v>
      </c>
      <c r="AT51" s="69">
        <f>SUM(AS$5:AS51)</f>
        <v>202865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9">
        <v>48</v>
      </c>
      <c r="AP52" s="69">
        <v>17</v>
      </c>
      <c r="AQ52" s="22">
        <f t="shared" si="16"/>
        <v>0.11643835616438356</v>
      </c>
      <c r="AR52" s="69">
        <v>3.8</v>
      </c>
      <c r="AS52" s="69">
        <f t="shared" si="17"/>
        <v>13913</v>
      </c>
      <c r="AT52" s="69">
        <f>SUM(AS$5:AS52)</f>
        <v>216778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9">
        <v>49</v>
      </c>
      <c r="AP53" s="69">
        <v>18</v>
      </c>
      <c r="AQ53" s="22">
        <f t="shared" si="16"/>
        <v>0.12328767123287671</v>
      </c>
      <c r="AR53" s="69">
        <v>3.9</v>
      </c>
      <c r="AS53" s="69">
        <f t="shared" si="17"/>
        <v>14354</v>
      </c>
      <c r="AT53" s="69">
        <f>SUM(AS$5:AS53)</f>
        <v>231132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9">
        <v>50</v>
      </c>
      <c r="AP54" s="69">
        <v>20</v>
      </c>
      <c r="AQ54" s="22">
        <f t="shared" si="16"/>
        <v>0.13698630136986301</v>
      </c>
      <c r="AR54" s="69">
        <v>4</v>
      </c>
      <c r="AS54" s="69">
        <f t="shared" si="17"/>
        <v>15550</v>
      </c>
      <c r="AT54" s="69">
        <f>SUM(AS$5:AS54)</f>
        <v>246682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9" t="s">
        <v>749</v>
      </c>
      <c r="AN55" s="69">
        <v>6</v>
      </c>
      <c r="AO55" s="69">
        <v>51</v>
      </c>
      <c r="AP55" s="69">
        <v>15</v>
      </c>
      <c r="AQ55" s="22">
        <f>AP55/AN$58</f>
        <v>7.6923076923076927E-2</v>
      </c>
      <c r="AR55" s="69">
        <v>4.0999999999999996</v>
      </c>
      <c r="AS55" s="69">
        <f>INT(AN$56*AQ55/AR55)</f>
        <v>16750</v>
      </c>
      <c r="AT55" s="69">
        <f>SUM(AS$5:AS55)</f>
        <v>263432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892800</v>
      </c>
      <c r="AO56" s="69">
        <v>52</v>
      </c>
      <c r="AP56" s="69">
        <v>16</v>
      </c>
      <c r="AQ56" s="22">
        <f t="shared" ref="AQ56:AQ64" si="18">AP56/AN$58</f>
        <v>8.2051282051282051E-2</v>
      </c>
      <c r="AR56" s="69">
        <v>4.2</v>
      </c>
      <c r="AS56" s="69">
        <f t="shared" ref="AS56:AS65" si="19">INT(AN$56*AQ56/AR56)</f>
        <v>17441</v>
      </c>
      <c r="AT56" s="69">
        <f>SUM(AS$5:AS56)</f>
        <v>280873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9" t="s">
        <v>747</v>
      </c>
      <c r="AN57" s="15">
        <f>INDEX($AJ$5:$AJ$19,AN55)</f>
        <v>5</v>
      </c>
      <c r="AO57" s="69">
        <v>53</v>
      </c>
      <c r="AP57" s="69">
        <v>17</v>
      </c>
      <c r="AQ57" s="22">
        <f t="shared" si="18"/>
        <v>8.7179487179487175E-2</v>
      </c>
      <c r="AR57" s="69">
        <v>4.3</v>
      </c>
      <c r="AS57" s="69">
        <f t="shared" si="19"/>
        <v>18100</v>
      </c>
      <c r="AT57" s="69">
        <f>SUM(AS$5:AS57)</f>
        <v>298973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9">
        <v>54</v>
      </c>
      <c r="AP58" s="69">
        <v>18</v>
      </c>
      <c r="AQ58" s="22">
        <f t="shared" si="18"/>
        <v>9.2307692307692313E-2</v>
      </c>
      <c r="AR58" s="69">
        <v>4.4000000000000004</v>
      </c>
      <c r="AS58" s="69">
        <f t="shared" si="19"/>
        <v>18730</v>
      </c>
      <c r="AT58" s="69">
        <f>SUM(AS$5:AS58)</f>
        <v>317703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9">
        <v>55</v>
      </c>
      <c r="AP59" s="69">
        <v>19</v>
      </c>
      <c r="AQ59" s="22">
        <f t="shared" si="18"/>
        <v>9.7435897435897437E-2</v>
      </c>
      <c r="AR59" s="69">
        <v>4.5</v>
      </c>
      <c r="AS59" s="69">
        <f t="shared" si="19"/>
        <v>19331</v>
      </c>
      <c r="AT59" s="69">
        <f>SUM(AS$5:AS59)</f>
        <v>337034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8000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9">
        <v>56</v>
      </c>
      <c r="AP60" s="69">
        <v>20</v>
      </c>
      <c r="AQ60" s="22">
        <f t="shared" si="18"/>
        <v>0.10256410256410256</v>
      </c>
      <c r="AR60" s="69">
        <v>4.5999999999999996</v>
      </c>
      <c r="AS60" s="69">
        <f t="shared" si="19"/>
        <v>19906</v>
      </c>
      <c r="AT60" s="69">
        <f>SUM(AS$5:AS60)</f>
        <v>356940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16500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9">
        <v>57</v>
      </c>
      <c r="AP61" s="69">
        <v>21</v>
      </c>
      <c r="AQ61" s="22">
        <f t="shared" si="18"/>
        <v>0.1076923076923077</v>
      </c>
      <c r="AR61" s="69">
        <v>4.7</v>
      </c>
      <c r="AS61" s="69">
        <f t="shared" si="19"/>
        <v>20456</v>
      </c>
      <c r="AT61" s="69">
        <f>SUM(AS$5:AS61)</f>
        <v>377396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9">
        <v>58</v>
      </c>
      <c r="AP62" s="69">
        <v>22</v>
      </c>
      <c r="AQ62" s="22">
        <f t="shared" si="18"/>
        <v>0.11282051282051282</v>
      </c>
      <c r="AR62" s="69">
        <v>4.8</v>
      </c>
      <c r="AS62" s="69">
        <f t="shared" si="19"/>
        <v>20984</v>
      </c>
      <c r="AT62" s="69">
        <f>SUM(AS$5:AS62)</f>
        <v>398380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9">
        <v>59</v>
      </c>
      <c r="AP63" s="69">
        <v>23</v>
      </c>
      <c r="AQ63" s="22">
        <f t="shared" si="18"/>
        <v>0.11794871794871795</v>
      </c>
      <c r="AR63" s="69">
        <v>4.9000000000000004</v>
      </c>
      <c r="AS63" s="69">
        <f t="shared" si="19"/>
        <v>21490</v>
      </c>
      <c r="AT63" s="69">
        <f>SUM(AS$5:AS63)</f>
        <v>419870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9">
        <v>60</v>
      </c>
      <c r="AP64" s="69">
        <v>24</v>
      </c>
      <c r="AQ64" s="22">
        <f t="shared" si="18"/>
        <v>0.12307692307692308</v>
      </c>
      <c r="AR64" s="69">
        <v>5</v>
      </c>
      <c r="AS64" s="69">
        <f t="shared" si="19"/>
        <v>21976</v>
      </c>
      <c r="AT64" s="69">
        <f>SUM(AS$5:AS64)</f>
        <v>441846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65500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9" t="s">
        <v>749</v>
      </c>
      <c r="AN65" s="69">
        <v>7</v>
      </c>
      <c r="AO65" s="69">
        <v>61</v>
      </c>
      <c r="AP65" s="69">
        <v>15</v>
      </c>
      <c r="AQ65" s="22">
        <f>AP65/AN$68</f>
        <v>7.6923076923076927E-2</v>
      </c>
      <c r="AR65" s="69">
        <v>5.0999999999999996</v>
      </c>
      <c r="AS65" s="69">
        <f>INT(AN$66*AQ65/AR65)</f>
        <v>22285</v>
      </c>
      <c r="AT65" s="69">
        <f>SUM(AS$5:AS65)</f>
        <v>464131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1477500</v>
      </c>
      <c r="AO66" s="69">
        <v>62</v>
      </c>
      <c r="AP66" s="69">
        <v>16</v>
      </c>
      <c r="AQ66" s="22">
        <f t="shared" ref="AQ66:AQ74" si="20">AP66/AN$68</f>
        <v>8.2051282051282051E-2</v>
      </c>
      <c r="AR66" s="69">
        <v>5.2</v>
      </c>
      <c r="AS66" s="69">
        <f t="shared" ref="AS66:AS75" si="21">INT(AN$66*AQ66/AR66)</f>
        <v>23313</v>
      </c>
      <c r="AT66" s="69">
        <f>SUM(AS$5:AS66)</f>
        <v>487444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9" t="s">
        <v>747</v>
      </c>
      <c r="AN67" s="15">
        <f>INDEX($AJ$5:$AJ$19,AN65)</f>
        <v>6</v>
      </c>
      <c r="AO67" s="69">
        <v>63</v>
      </c>
      <c r="AP67" s="69">
        <v>17</v>
      </c>
      <c r="AQ67" s="22">
        <f t="shared" si="20"/>
        <v>8.7179487179487175E-2</v>
      </c>
      <c r="AR67" s="69">
        <v>5.3</v>
      </c>
      <c r="AS67" s="69">
        <f t="shared" si="21"/>
        <v>24303</v>
      </c>
      <c r="AT67" s="69">
        <f>SUM(AS$5:AS67)</f>
        <v>511747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9">
        <v>64</v>
      </c>
      <c r="AP68" s="69">
        <v>18</v>
      </c>
      <c r="AQ68" s="22">
        <f t="shared" si="20"/>
        <v>9.2307692307692313E-2</v>
      </c>
      <c r="AR68" s="69">
        <v>5.4</v>
      </c>
      <c r="AS68" s="69">
        <f t="shared" si="21"/>
        <v>25256</v>
      </c>
      <c r="AT68" s="69">
        <f>SUM(AS$5:AS68)</f>
        <v>537003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9">
        <v>65</v>
      </c>
      <c r="AP69" s="69">
        <v>19</v>
      </c>
      <c r="AQ69" s="22">
        <f t="shared" si="20"/>
        <v>9.7435897435897437E-2</v>
      </c>
      <c r="AR69" s="69">
        <v>5.5</v>
      </c>
      <c r="AS69" s="69">
        <f t="shared" si="21"/>
        <v>26174</v>
      </c>
      <c r="AT69" s="69">
        <f>SUM(AS$5:AS69)</f>
        <v>563177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9">
        <v>66</v>
      </c>
      <c r="AP70" s="69">
        <v>20</v>
      </c>
      <c r="AQ70" s="22">
        <f t="shared" si="20"/>
        <v>0.10256410256410256</v>
      </c>
      <c r="AR70" s="69">
        <v>5.6</v>
      </c>
      <c r="AS70" s="69">
        <f t="shared" si="21"/>
        <v>27060</v>
      </c>
      <c r="AT70" s="69">
        <f>SUM(AS$5:AS70)</f>
        <v>590237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9">
        <v>67</v>
      </c>
      <c r="AP71" s="69">
        <v>21</v>
      </c>
      <c r="AQ71" s="22">
        <f t="shared" si="20"/>
        <v>0.1076923076923077</v>
      </c>
      <c r="AR71" s="69">
        <v>5.7</v>
      </c>
      <c r="AS71" s="69">
        <f t="shared" si="21"/>
        <v>27914</v>
      </c>
      <c r="AT71" s="69">
        <f>SUM(AS$5:AS71)</f>
        <v>618151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9">
        <v>68</v>
      </c>
      <c r="AP72" s="69">
        <v>22</v>
      </c>
      <c r="AQ72" s="22">
        <f t="shared" si="20"/>
        <v>0.11282051282051282</v>
      </c>
      <c r="AR72" s="69">
        <v>5.8</v>
      </c>
      <c r="AS72" s="69">
        <f t="shared" si="21"/>
        <v>28740</v>
      </c>
      <c r="AT72" s="69">
        <f>SUM(AS$5:AS72)</f>
        <v>646891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9">
        <v>69</v>
      </c>
      <c r="AP73" s="69">
        <v>23</v>
      </c>
      <c r="AQ73" s="22">
        <f t="shared" si="20"/>
        <v>0.11794871794871795</v>
      </c>
      <c r="AR73" s="69">
        <v>5.9</v>
      </c>
      <c r="AS73" s="69">
        <f t="shared" si="21"/>
        <v>29537</v>
      </c>
      <c r="AT73" s="69">
        <f>SUM(AS$5:AS73)</f>
        <v>676428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9">
        <v>70</v>
      </c>
      <c r="AP74" s="69">
        <v>24</v>
      </c>
      <c r="AQ74" s="22">
        <f>AP74/AN$68</f>
        <v>0.12307692307692308</v>
      </c>
      <c r="AR74" s="69">
        <v>6</v>
      </c>
      <c r="AS74" s="69">
        <f t="shared" si="21"/>
        <v>30307</v>
      </c>
      <c r="AT74" s="69">
        <f>SUM(AS$5:AS74)</f>
        <v>706735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9" t="s">
        <v>749</v>
      </c>
      <c r="AN75" s="69">
        <v>8</v>
      </c>
      <c r="AO75" s="69">
        <v>71</v>
      </c>
      <c r="AP75" s="69">
        <v>20</v>
      </c>
      <c r="AQ75" s="22">
        <f>AP75/AN$78</f>
        <v>8.1632653061224483E-2</v>
      </c>
      <c r="AR75" s="69">
        <v>6</v>
      </c>
      <c r="AS75" s="69">
        <f>INT(AN$76*AQ75/AR75)</f>
        <v>31908</v>
      </c>
      <c r="AT75" s="69">
        <f>SUM(AS$5:AS75)</f>
        <v>738643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2345250</v>
      </c>
      <c r="AO76" s="69">
        <v>72</v>
      </c>
      <c r="AP76" s="69">
        <v>21</v>
      </c>
      <c r="AQ76" s="22">
        <f t="shared" ref="AQ76:AQ85" si="22">AP76/AN$78</f>
        <v>8.5714285714285715E-2</v>
      </c>
      <c r="AR76" s="69">
        <v>6</v>
      </c>
      <c r="AS76" s="69">
        <f t="shared" ref="AS76:AS85" si="23">INT(AN$76*AQ76/AR76)</f>
        <v>33503</v>
      </c>
      <c r="AT76" s="69">
        <f>SUM(AS$5:AS76)</f>
        <v>772146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9" t="s">
        <v>747</v>
      </c>
      <c r="AN77" s="15">
        <f>INDEX($AJ$5:$AJ$19,AN75)</f>
        <v>6</v>
      </c>
      <c r="AO77" s="69">
        <v>73</v>
      </c>
      <c r="AP77" s="69">
        <v>22</v>
      </c>
      <c r="AQ77" s="22">
        <f t="shared" si="22"/>
        <v>8.9795918367346933E-2</v>
      </c>
      <c r="AR77" s="69">
        <v>6</v>
      </c>
      <c r="AS77" s="69">
        <f t="shared" si="23"/>
        <v>35098</v>
      </c>
      <c r="AT77" s="69">
        <f>SUM(AS$5:AS77)</f>
        <v>807244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9">
        <v>74</v>
      </c>
      <c r="AP78" s="69">
        <v>23</v>
      </c>
      <c r="AQ78" s="22">
        <f t="shared" si="22"/>
        <v>9.3877551020408165E-2</v>
      </c>
      <c r="AR78" s="69">
        <v>6</v>
      </c>
      <c r="AS78" s="69">
        <f t="shared" si="23"/>
        <v>36694</v>
      </c>
      <c r="AT78" s="69">
        <f>SUM(AS$5:AS78)</f>
        <v>843938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9">
        <v>75</v>
      </c>
      <c r="AP79" s="69">
        <v>24</v>
      </c>
      <c r="AQ79" s="22">
        <f t="shared" si="22"/>
        <v>9.7959183673469383E-2</v>
      </c>
      <c r="AR79" s="69">
        <v>6</v>
      </c>
      <c r="AS79" s="69">
        <f t="shared" si="23"/>
        <v>38289</v>
      </c>
      <c r="AT79" s="69">
        <f>SUM(AS$5:AS79)</f>
        <v>882227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9">
        <v>76</v>
      </c>
      <c r="AP80" s="69">
        <v>25</v>
      </c>
      <c r="AQ80" s="22">
        <f t="shared" si="22"/>
        <v>0.10204081632653061</v>
      </c>
      <c r="AR80" s="69">
        <v>6</v>
      </c>
      <c r="AS80" s="69">
        <f t="shared" si="23"/>
        <v>39885</v>
      </c>
      <c r="AT80" s="69">
        <f>SUM(AS$5:AS80)</f>
        <v>922112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8000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9">
        <v>77</v>
      </c>
      <c r="AP81" s="69">
        <v>26</v>
      </c>
      <c r="AQ81" s="22">
        <f t="shared" si="22"/>
        <v>0.10612244897959183</v>
      </c>
      <c r="AR81" s="69">
        <v>6</v>
      </c>
      <c r="AS81" s="69">
        <f t="shared" si="23"/>
        <v>41480</v>
      </c>
      <c r="AT81" s="69">
        <f>SUM(AS$5:AS81)</f>
        <v>963592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16500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9">
        <v>78</v>
      </c>
      <c r="AP82" s="69">
        <v>27</v>
      </c>
      <c r="AQ82" s="22">
        <f t="shared" si="22"/>
        <v>0.11020408163265306</v>
      </c>
      <c r="AR82" s="69">
        <v>6</v>
      </c>
      <c r="AS82" s="69">
        <f t="shared" si="23"/>
        <v>43076</v>
      </c>
      <c r="AT82" s="69">
        <f>SUM(AS$5:AS82)</f>
        <v>1006668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9">
        <v>79</v>
      </c>
      <c r="AP83" s="69">
        <v>28</v>
      </c>
      <c r="AQ83" s="22">
        <f t="shared" si="22"/>
        <v>0.11428571428571428</v>
      </c>
      <c r="AR83" s="69">
        <v>6</v>
      </c>
      <c r="AS83" s="69">
        <f t="shared" si="23"/>
        <v>44671</v>
      </c>
      <c r="AT83" s="69">
        <f>SUM(AS$5:AS83)</f>
        <v>1051339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9">
        <v>80</v>
      </c>
      <c r="AP84" s="69">
        <v>29</v>
      </c>
      <c r="AQ84" s="22">
        <f t="shared" si="22"/>
        <v>0.11836734693877551</v>
      </c>
      <c r="AR84" s="69">
        <v>6</v>
      </c>
      <c r="AS84" s="69">
        <f t="shared" si="23"/>
        <v>46266</v>
      </c>
      <c r="AT84" s="69">
        <f>SUM(AS$5:AS84)</f>
        <v>1097605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9" t="s">
        <v>749</v>
      </c>
      <c r="AN85" s="69">
        <v>9</v>
      </c>
      <c r="AO85" s="69">
        <v>81</v>
      </c>
      <c r="AP85" s="69">
        <v>20</v>
      </c>
      <c r="AQ85" s="22">
        <f>AP85/AN$88</f>
        <v>8.1632653061224483E-2</v>
      </c>
      <c r="AR85" s="69">
        <v>6.1</v>
      </c>
      <c r="AS85" s="69">
        <f>INT(AN$86*AQ85/AR85)</f>
        <v>55499</v>
      </c>
      <c r="AT85" s="69">
        <f>SUM(AS$5:AS85)</f>
        <v>1153104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65500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4147200</v>
      </c>
      <c r="AO86" s="69">
        <v>82</v>
      </c>
      <c r="AP86" s="69">
        <v>21</v>
      </c>
      <c r="AQ86" s="22">
        <f t="shared" ref="AQ86:AQ95" si="24">AP86/AN$88</f>
        <v>8.5714285714285715E-2</v>
      </c>
      <c r="AR86" s="69">
        <v>6.2</v>
      </c>
      <c r="AS86" s="69">
        <f t="shared" ref="AS86:AS95" si="25">INT(AN$86*AQ86/AR86)</f>
        <v>57334</v>
      </c>
      <c r="AT86" s="69">
        <f>SUM(AS$5:AS86)</f>
        <v>1210438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9" t="s">
        <v>747</v>
      </c>
      <c r="AN87" s="15">
        <f>INDEX($AJ$5:$AJ$19,AN85)</f>
        <v>7</v>
      </c>
      <c r="AO87" s="69">
        <v>83</v>
      </c>
      <c r="AP87" s="69">
        <v>22</v>
      </c>
      <c r="AQ87" s="22">
        <f t="shared" si="24"/>
        <v>8.9795918367346933E-2</v>
      </c>
      <c r="AR87" s="69">
        <v>6.3</v>
      </c>
      <c r="AS87" s="69">
        <f t="shared" si="25"/>
        <v>59111</v>
      </c>
      <c r="AT87" s="69">
        <f>SUM(AS$5:AS87)</f>
        <v>1269549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9">
        <v>84</v>
      </c>
      <c r="AP88" s="69">
        <v>23</v>
      </c>
      <c r="AQ88" s="22">
        <f t="shared" si="24"/>
        <v>9.3877551020408165E-2</v>
      </c>
      <c r="AR88" s="69">
        <v>6.4</v>
      </c>
      <c r="AS88" s="69">
        <f t="shared" si="25"/>
        <v>60832</v>
      </c>
      <c r="AT88" s="69">
        <f>SUM(AS$5:AS88)</f>
        <v>1330381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9">
        <v>85</v>
      </c>
      <c r="AP89" s="69">
        <v>24</v>
      </c>
      <c r="AQ89" s="22">
        <f t="shared" si="24"/>
        <v>9.7959183673469383E-2</v>
      </c>
      <c r="AR89" s="69">
        <v>6.5</v>
      </c>
      <c r="AS89" s="69">
        <f t="shared" si="25"/>
        <v>62500</v>
      </c>
      <c r="AT89" s="69">
        <f>SUM(AS$5:AS89)</f>
        <v>1392881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9">
        <v>86</v>
      </c>
      <c r="AP90" s="69">
        <v>25</v>
      </c>
      <c r="AQ90" s="22">
        <f t="shared" si="24"/>
        <v>0.10204081632653061</v>
      </c>
      <c r="AR90" s="69">
        <v>6.6</v>
      </c>
      <c r="AS90" s="69">
        <f t="shared" si="25"/>
        <v>64118</v>
      </c>
      <c r="AT90" s="69">
        <f>SUM(AS$5:AS90)</f>
        <v>1456999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9">
        <v>87</v>
      </c>
      <c r="AP91" s="69">
        <v>26</v>
      </c>
      <c r="AQ91" s="22">
        <f t="shared" si="24"/>
        <v>0.10612244897959183</v>
      </c>
      <c r="AR91" s="69">
        <v>6.7</v>
      </c>
      <c r="AS91" s="69">
        <f t="shared" si="25"/>
        <v>65688</v>
      </c>
      <c r="AT91" s="69">
        <f>SUM(AS$5:AS91)</f>
        <v>1522687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9">
        <v>88</v>
      </c>
      <c r="AP92" s="69">
        <v>27</v>
      </c>
      <c r="AQ92" s="22">
        <f t="shared" si="24"/>
        <v>0.11020408163265306</v>
      </c>
      <c r="AR92" s="69">
        <v>6.8</v>
      </c>
      <c r="AS92" s="69">
        <f t="shared" si="25"/>
        <v>67211</v>
      </c>
      <c r="AT92" s="69">
        <f>SUM(AS$5:AS92)</f>
        <v>1589898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9">
        <v>89</v>
      </c>
      <c r="AP93" s="69">
        <v>28</v>
      </c>
      <c r="AQ93" s="22">
        <f t="shared" si="24"/>
        <v>0.11428571428571428</v>
      </c>
      <c r="AR93" s="69">
        <v>6.9</v>
      </c>
      <c r="AS93" s="69">
        <f t="shared" si="25"/>
        <v>68690</v>
      </c>
      <c r="AT93" s="69">
        <f>SUM(AS$5:AS93)</f>
        <v>1658588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9">
        <v>90</v>
      </c>
      <c r="AP94" s="69">
        <v>29</v>
      </c>
      <c r="AQ94" s="22">
        <f t="shared" si="24"/>
        <v>0.11836734693877551</v>
      </c>
      <c r="AR94" s="69">
        <v>7</v>
      </c>
      <c r="AS94" s="69">
        <f t="shared" si="25"/>
        <v>70127</v>
      </c>
      <c r="AT94" s="69">
        <f>SUM(AS$5:AS94)</f>
        <v>1728715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9" t="s">
        <v>749</v>
      </c>
      <c r="AN95" s="69">
        <v>10</v>
      </c>
      <c r="AO95" s="69">
        <v>91</v>
      </c>
      <c r="AP95" s="69">
        <v>20</v>
      </c>
      <c r="AQ95" s="22">
        <f>AP95/AN$98</f>
        <v>8.1632653061224483E-2</v>
      </c>
      <c r="AR95" s="69">
        <v>7.1</v>
      </c>
      <c r="AS95" s="69">
        <f>INT(AN$96*AQ95/AR95)</f>
        <v>94351</v>
      </c>
      <c r="AT95" s="69">
        <f>SUM(AS$5:AS95)</f>
        <v>1823066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8206200</v>
      </c>
      <c r="AO96" s="69">
        <v>92</v>
      </c>
      <c r="AP96" s="69">
        <v>21</v>
      </c>
      <c r="AQ96" s="22">
        <f t="shared" ref="AQ96:AQ105" si="26">AP96/AN$98</f>
        <v>8.5714285714285715E-2</v>
      </c>
      <c r="AR96" s="69">
        <v>7.2</v>
      </c>
      <c r="AS96" s="69">
        <f t="shared" ref="AS96:AS105" si="27">INT(AN$96*AQ96/AR96)</f>
        <v>97692</v>
      </c>
      <c r="AT96" s="69">
        <f>SUM(AS$5:AS96)</f>
        <v>1920758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9" t="s">
        <v>747</v>
      </c>
      <c r="AN97" s="15">
        <f>INDEX($AJ$5:$AJ$19,AN95)</f>
        <v>8</v>
      </c>
      <c r="AO97" s="69">
        <v>93</v>
      </c>
      <c r="AP97" s="69">
        <v>22</v>
      </c>
      <c r="AQ97" s="22">
        <f t="shared" si="26"/>
        <v>8.9795918367346933E-2</v>
      </c>
      <c r="AR97" s="69">
        <v>7.3</v>
      </c>
      <c r="AS97" s="69">
        <f t="shared" si="27"/>
        <v>100942</v>
      </c>
      <c r="AT97" s="69">
        <f>SUM(AS$5:AS97)</f>
        <v>2021700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9">
        <v>94</v>
      </c>
      <c r="AP98" s="69">
        <v>23</v>
      </c>
      <c r="AQ98" s="22">
        <f t="shared" si="26"/>
        <v>9.3877551020408165E-2</v>
      </c>
      <c r="AR98" s="69">
        <v>7.4</v>
      </c>
      <c r="AS98" s="69">
        <f t="shared" si="27"/>
        <v>104105</v>
      </c>
      <c r="AT98" s="69">
        <f>SUM(AS$5:AS98)</f>
        <v>2125805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9">
        <v>95</v>
      </c>
      <c r="AP99" s="69">
        <v>24</v>
      </c>
      <c r="AQ99" s="22">
        <f t="shared" si="26"/>
        <v>9.7959183673469383E-2</v>
      </c>
      <c r="AR99" s="69">
        <v>7.4999999999999902</v>
      </c>
      <c r="AS99" s="69">
        <f t="shared" si="27"/>
        <v>107183</v>
      </c>
      <c r="AT99" s="69">
        <f>SUM(AS$5:AS99)</f>
        <v>2232988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9">
        <v>96</v>
      </c>
      <c r="AP100" s="69">
        <v>25</v>
      </c>
      <c r="AQ100" s="22">
        <f t="shared" si="26"/>
        <v>0.10204081632653061</v>
      </c>
      <c r="AR100" s="69">
        <v>7.5999999999999899</v>
      </c>
      <c r="AS100" s="69">
        <f t="shared" si="27"/>
        <v>110179</v>
      </c>
      <c r="AT100" s="69">
        <f>SUM(AS$5:AS100)</f>
        <v>2343167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9">
        <v>97</v>
      </c>
      <c r="AP101" s="69">
        <v>26</v>
      </c>
      <c r="AQ101" s="22">
        <f t="shared" si="26"/>
        <v>0.10612244897959183</v>
      </c>
      <c r="AR101" s="69">
        <v>7.6999999999999904</v>
      </c>
      <c r="AS101" s="69">
        <f t="shared" si="27"/>
        <v>113098</v>
      </c>
      <c r="AT101" s="69">
        <f>SUM(AS$5:AS101)</f>
        <v>2456265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8000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9">
        <v>98</v>
      </c>
      <c r="AP102" s="69">
        <v>27</v>
      </c>
      <c r="AQ102" s="22">
        <f t="shared" si="26"/>
        <v>0.11020408163265306</v>
      </c>
      <c r="AR102" s="69">
        <v>7.7999999999999901</v>
      </c>
      <c r="AS102" s="69">
        <f t="shared" si="27"/>
        <v>115943</v>
      </c>
      <c r="AT102" s="69">
        <f>SUM(AS$5:AS102)</f>
        <v>2572208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16500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9">
        <v>99</v>
      </c>
      <c r="AP103" s="69">
        <v>28</v>
      </c>
      <c r="AQ103" s="22">
        <f t="shared" si="26"/>
        <v>0.11428571428571428</v>
      </c>
      <c r="AR103" s="69">
        <v>7.8999999999999897</v>
      </c>
      <c r="AS103" s="69">
        <f t="shared" si="27"/>
        <v>118715</v>
      </c>
      <c r="AT103" s="69">
        <f>SUM(AS$5:AS103)</f>
        <v>2690923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9">
        <v>100</v>
      </c>
      <c r="AP104" s="69">
        <v>29</v>
      </c>
      <c r="AQ104" s="22">
        <f t="shared" si="26"/>
        <v>0.11836734693877551</v>
      </c>
      <c r="AR104" s="69">
        <v>7.9999999999999902</v>
      </c>
      <c r="AS104" s="69">
        <f t="shared" si="27"/>
        <v>121418</v>
      </c>
      <c r="AT104" s="69">
        <f>SUM(AS$5:AS104)</f>
        <v>2812341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9" t="s">
        <v>749</v>
      </c>
      <c r="AN105" s="69">
        <v>11</v>
      </c>
      <c r="AO105" s="69">
        <v>101</v>
      </c>
      <c r="AP105" s="69">
        <v>20</v>
      </c>
      <c r="AQ105" s="22">
        <f>AP105/AN$108</f>
        <v>8.1632653061224483E-2</v>
      </c>
      <c r="AR105" s="69">
        <v>8.0999999999999908</v>
      </c>
      <c r="AS105" s="69">
        <f>INT(AN$106*AQ105/AR105)</f>
        <v>164586</v>
      </c>
      <c r="AT105" s="69">
        <f>SUM(AS$5:AS105)</f>
        <v>2976927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16331100</v>
      </c>
      <c r="AO106" s="69">
        <v>102</v>
      </c>
      <c r="AP106" s="69">
        <v>21</v>
      </c>
      <c r="AQ106" s="22">
        <f t="shared" ref="AQ106:AQ115" si="33">AP106/AN$108</f>
        <v>8.5714285714285715E-2</v>
      </c>
      <c r="AR106" s="69">
        <v>8.1999999999999904</v>
      </c>
      <c r="AS106" s="69">
        <f t="shared" ref="AS106:AS115" si="34">INT(AN$106*AQ106/AR106)</f>
        <v>170708</v>
      </c>
      <c r="AT106" s="69">
        <f>SUM(AS$5:AS106)</f>
        <v>3147635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65500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9" t="s">
        <v>747</v>
      </c>
      <c r="AN107" s="15">
        <f>INDEX($AJ$5:$AJ$19,AN105)</f>
        <v>9</v>
      </c>
      <c r="AO107" s="69">
        <v>103</v>
      </c>
      <c r="AP107" s="69">
        <v>22</v>
      </c>
      <c r="AQ107" s="22">
        <f t="shared" si="33"/>
        <v>8.9795918367346933E-2</v>
      </c>
      <c r="AR107" s="69">
        <v>8.2999999999999901</v>
      </c>
      <c r="AS107" s="69">
        <f t="shared" si="34"/>
        <v>176682</v>
      </c>
      <c r="AT107" s="69">
        <f>SUM(AS$5:AS107)</f>
        <v>3324317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9">
        <v>104</v>
      </c>
      <c r="AP108" s="69">
        <v>23</v>
      </c>
      <c r="AQ108" s="22">
        <f t="shared" si="33"/>
        <v>9.3877551020408165E-2</v>
      </c>
      <c r="AR108" s="69">
        <v>8.3999999999999897</v>
      </c>
      <c r="AS108" s="69">
        <f t="shared" si="34"/>
        <v>182514</v>
      </c>
      <c r="AT108" s="69">
        <f>SUM(AS$5:AS108)</f>
        <v>3506831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9">
        <v>105</v>
      </c>
      <c r="AP109" s="69">
        <v>24</v>
      </c>
      <c r="AQ109" s="22">
        <f t="shared" si="33"/>
        <v>9.7959183673469383E-2</v>
      </c>
      <c r="AR109" s="69">
        <v>8.4999999999999893</v>
      </c>
      <c r="AS109" s="69">
        <f t="shared" si="34"/>
        <v>188209</v>
      </c>
      <c r="AT109" s="69">
        <f>SUM(AS$5:AS109)</f>
        <v>3695040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9">
        <v>106</v>
      </c>
      <c r="AP110" s="69">
        <v>25</v>
      </c>
      <c r="AQ110" s="22">
        <f t="shared" si="33"/>
        <v>0.10204081632653061</v>
      </c>
      <c r="AR110" s="69">
        <v>8.5999999999999908</v>
      </c>
      <c r="AS110" s="69">
        <f t="shared" si="34"/>
        <v>193771</v>
      </c>
      <c r="AT110" s="69">
        <f>SUM(AS$5:AS110)</f>
        <v>3888811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9">
        <v>107</v>
      </c>
      <c r="AP111" s="69">
        <v>26</v>
      </c>
      <c r="AQ111" s="22">
        <f t="shared" si="33"/>
        <v>0.10612244897959183</v>
      </c>
      <c r="AR111" s="69">
        <v>8.6999999999999904</v>
      </c>
      <c r="AS111" s="69">
        <f t="shared" si="34"/>
        <v>199206</v>
      </c>
      <c r="AT111" s="69">
        <f>SUM(AS$5:AS111)</f>
        <v>4088017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9">
        <v>108</v>
      </c>
      <c r="AP112" s="69">
        <v>27</v>
      </c>
      <c r="AQ112" s="22">
        <f t="shared" si="33"/>
        <v>0.11020408163265306</v>
      </c>
      <c r="AR112" s="69">
        <v>8.7999999999999901</v>
      </c>
      <c r="AS112" s="69">
        <f t="shared" si="34"/>
        <v>204517</v>
      </c>
      <c r="AT112" s="69">
        <f>SUM(AS$5:AS112)</f>
        <v>4292534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9">
        <v>109</v>
      </c>
      <c r="AP113" s="69">
        <v>28</v>
      </c>
      <c r="AQ113" s="22">
        <f t="shared" si="33"/>
        <v>0.11428571428571428</v>
      </c>
      <c r="AR113" s="69">
        <v>8.8999999999999897</v>
      </c>
      <c r="AS113" s="69">
        <f t="shared" si="34"/>
        <v>209709</v>
      </c>
      <c r="AT113" s="69">
        <f>SUM(AS$5:AS113)</f>
        <v>4502243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9">
        <v>110</v>
      </c>
      <c r="AP114" s="69">
        <v>29</v>
      </c>
      <c r="AQ114" s="22">
        <f t="shared" si="33"/>
        <v>0.11836734693877551</v>
      </c>
      <c r="AR114" s="69">
        <v>8.9999999999999893</v>
      </c>
      <c r="AS114" s="69">
        <f t="shared" si="34"/>
        <v>214785</v>
      </c>
      <c r="AT114" s="69">
        <f>SUM(AS$5:AS114)</f>
        <v>4717028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9" t="s">
        <v>749</v>
      </c>
      <c r="AN115" s="69">
        <v>12</v>
      </c>
      <c r="AO115" s="69">
        <v>111</v>
      </c>
      <c r="AP115" s="69">
        <v>10</v>
      </c>
      <c r="AQ115" s="22">
        <f>AP115/AN$118</f>
        <v>6.8965517241379309E-2</v>
      </c>
      <c r="AR115" s="69">
        <v>8.9999999999999893</v>
      </c>
      <c r="AS115" s="69">
        <f>INT(AN$116*AQ115/AR115)</f>
        <v>216431</v>
      </c>
      <c r="AT115" s="69">
        <f>SUM(AS$5:AS115)</f>
        <v>4933459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28244250</v>
      </c>
      <c r="AO116" s="69">
        <v>112</v>
      </c>
      <c r="AP116" s="69">
        <v>11</v>
      </c>
      <c r="AQ116" s="22">
        <f t="shared" ref="AQ116:AQ125" si="35">AP116/AN$118</f>
        <v>7.586206896551724E-2</v>
      </c>
      <c r="AR116" s="69">
        <v>8.9999999999999893</v>
      </c>
      <c r="AS116" s="69">
        <f t="shared" ref="AS116:AS125" si="36">INT(AN$116*AQ116/AR116)</f>
        <v>238074</v>
      </c>
      <c r="AT116" s="69">
        <f>SUM(AS$5:AS116)</f>
        <v>5171533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9" t="s">
        <v>747</v>
      </c>
      <c r="AN117" s="15">
        <f>INDEX($AJ$5:$AJ$19,AN115)</f>
        <v>9</v>
      </c>
      <c r="AO117" s="69">
        <v>113</v>
      </c>
      <c r="AP117" s="69">
        <v>12</v>
      </c>
      <c r="AQ117" s="22">
        <f t="shared" si="35"/>
        <v>8.2758620689655171E-2</v>
      </c>
      <c r="AR117" s="69">
        <v>8.9999999999999893</v>
      </c>
      <c r="AS117" s="69">
        <f t="shared" si="36"/>
        <v>259717</v>
      </c>
      <c r="AT117" s="69">
        <f>SUM(AS$5:AS117)</f>
        <v>5431250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9">
        <v>114</v>
      </c>
      <c r="AP118" s="69">
        <v>13</v>
      </c>
      <c r="AQ118" s="22">
        <f t="shared" si="35"/>
        <v>8.9655172413793102E-2</v>
      </c>
      <c r="AR118" s="69">
        <v>8.9999999999999893</v>
      </c>
      <c r="AS118" s="69">
        <f t="shared" si="36"/>
        <v>281360</v>
      </c>
      <c r="AT118" s="69">
        <f>SUM(AS$5:AS118)</f>
        <v>5712610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9">
        <v>115</v>
      </c>
      <c r="AP119" s="69">
        <v>14</v>
      </c>
      <c r="AQ119" s="22">
        <f t="shared" si="35"/>
        <v>9.6551724137931033E-2</v>
      </c>
      <c r="AR119" s="69">
        <v>8.9999999999999893</v>
      </c>
      <c r="AS119" s="69">
        <f t="shared" si="36"/>
        <v>303003</v>
      </c>
      <c r="AT119" s="69">
        <f>SUM(AS$5:AS119)</f>
        <v>6015613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9">
        <v>116</v>
      </c>
      <c r="AP120" s="69">
        <v>15</v>
      </c>
      <c r="AQ120" s="22">
        <f t="shared" si="35"/>
        <v>0.10344827586206896</v>
      </c>
      <c r="AR120" s="69">
        <v>8.9999999999999893</v>
      </c>
      <c r="AS120" s="69">
        <f t="shared" si="36"/>
        <v>324646</v>
      </c>
      <c r="AT120" s="69">
        <f>SUM(AS$5:AS120)</f>
        <v>6340259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9">
        <v>117</v>
      </c>
      <c r="AP121" s="69">
        <v>16</v>
      </c>
      <c r="AQ121" s="22">
        <f t="shared" si="35"/>
        <v>0.1103448275862069</v>
      </c>
      <c r="AR121" s="69">
        <v>8.9999999999999893</v>
      </c>
      <c r="AS121" s="69">
        <f t="shared" si="36"/>
        <v>346289</v>
      </c>
      <c r="AT121" s="69">
        <f>SUM(AS$5:AS121)</f>
        <v>6686548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9">
        <v>118</v>
      </c>
      <c r="AP122" s="69">
        <v>17</v>
      </c>
      <c r="AQ122" s="22">
        <f t="shared" si="35"/>
        <v>0.11724137931034483</v>
      </c>
      <c r="AR122" s="69">
        <v>8.9999999999999893</v>
      </c>
      <c r="AS122" s="69">
        <f t="shared" si="36"/>
        <v>367932</v>
      </c>
      <c r="AT122" s="69">
        <f>SUM(AS$5:AS122)</f>
        <v>7054480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8000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9">
        <v>119</v>
      </c>
      <c r="AP123" s="69">
        <v>18</v>
      </c>
      <c r="AQ123" s="22">
        <f t="shared" si="35"/>
        <v>0.12413793103448276</v>
      </c>
      <c r="AR123" s="69">
        <v>8.9999999999999893</v>
      </c>
      <c r="AS123" s="69">
        <f t="shared" si="36"/>
        <v>389575</v>
      </c>
      <c r="AT123" s="69">
        <f>SUM(AS$5:AS123)</f>
        <v>7444055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16500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9">
        <v>120</v>
      </c>
      <c r="AP124" s="69">
        <v>19</v>
      </c>
      <c r="AQ124" s="22">
        <f t="shared" si="35"/>
        <v>0.1310344827586207</v>
      </c>
      <c r="AR124" s="69">
        <v>8.9999999999999893</v>
      </c>
      <c r="AS124" s="69">
        <f t="shared" si="36"/>
        <v>411218</v>
      </c>
      <c r="AT124" s="69">
        <f>SUM(AS$5:AS124)</f>
        <v>7855273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9" t="s">
        <v>749</v>
      </c>
      <c r="AN125" s="69">
        <v>13</v>
      </c>
      <c r="AO125" s="69">
        <v>121</v>
      </c>
      <c r="AP125" s="69">
        <v>10</v>
      </c>
      <c r="AQ125" s="22">
        <f>AP125/AN$128</f>
        <v>6.8965517241379309E-2</v>
      </c>
      <c r="AR125" s="69">
        <v>8.9999999999999893</v>
      </c>
      <c r="AS125" s="69">
        <f>INT(AN$126*AQ125/AR125)</f>
        <v>354850</v>
      </c>
      <c r="AT125" s="69">
        <f>SUM(AS$5:AS125)</f>
        <v>8210123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46308000</v>
      </c>
      <c r="AO126" s="69">
        <v>122</v>
      </c>
      <c r="AP126" s="69">
        <v>11</v>
      </c>
      <c r="AQ126" s="22">
        <f t="shared" ref="AQ126:AQ135" si="37">AP126/AN$128</f>
        <v>7.586206896551724E-2</v>
      </c>
      <c r="AR126" s="69">
        <v>8.9999999999999893</v>
      </c>
      <c r="AS126" s="69">
        <f t="shared" ref="AS126:AS135" si="38">INT(AN$126*AQ126/AR126)</f>
        <v>390335</v>
      </c>
      <c r="AT126" s="69">
        <f>SUM(AS$5:AS126)</f>
        <v>8600458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9" t="s">
        <v>747</v>
      </c>
      <c r="AN127" s="15">
        <f>INDEX($AJ$5:$AJ$19,AN125)</f>
        <v>9</v>
      </c>
      <c r="AO127" s="69">
        <v>123</v>
      </c>
      <c r="AP127" s="69">
        <v>12</v>
      </c>
      <c r="AQ127" s="22">
        <f t="shared" si="37"/>
        <v>8.2758620689655171E-2</v>
      </c>
      <c r="AR127" s="69">
        <v>8.9999999999999893</v>
      </c>
      <c r="AS127" s="69">
        <f t="shared" si="38"/>
        <v>425820</v>
      </c>
      <c r="AT127" s="69">
        <f>SUM(AS$5:AS127)</f>
        <v>9026278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65500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9">
        <v>124</v>
      </c>
      <c r="AP128" s="69">
        <v>13</v>
      </c>
      <c r="AQ128" s="22">
        <f t="shared" si="37"/>
        <v>8.9655172413793102E-2</v>
      </c>
      <c r="AR128" s="69">
        <v>8.9999999999999893</v>
      </c>
      <c r="AS128" s="69">
        <f t="shared" si="38"/>
        <v>461305</v>
      </c>
      <c r="AT128" s="69">
        <f>SUM(AS$5:AS128)</f>
        <v>9487583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9">
        <v>125</v>
      </c>
      <c r="AP129" s="69">
        <v>14</v>
      </c>
      <c r="AQ129" s="22">
        <f t="shared" si="37"/>
        <v>9.6551724137931033E-2</v>
      </c>
      <c r="AR129" s="69">
        <v>8.9999999999999893</v>
      </c>
      <c r="AS129" s="69">
        <f t="shared" si="38"/>
        <v>496790</v>
      </c>
      <c r="AT129" s="69">
        <f>SUM(AS$5:AS129)</f>
        <v>9984373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9">
        <v>126</v>
      </c>
      <c r="AP130" s="69">
        <v>15</v>
      </c>
      <c r="AQ130" s="22">
        <f t="shared" si="37"/>
        <v>0.10344827586206896</v>
      </c>
      <c r="AR130" s="69">
        <v>8.9999999999999893</v>
      </c>
      <c r="AS130" s="69">
        <f t="shared" si="38"/>
        <v>532275</v>
      </c>
      <c r="AT130" s="69">
        <f>SUM(AS$5:AS130)</f>
        <v>10516648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9">
        <v>127</v>
      </c>
      <c r="AP131" s="69">
        <v>16</v>
      </c>
      <c r="AQ131" s="22">
        <f t="shared" si="37"/>
        <v>0.1103448275862069</v>
      </c>
      <c r="AR131" s="69">
        <v>8.9999999999999893</v>
      </c>
      <c r="AS131" s="69">
        <f t="shared" si="38"/>
        <v>567760</v>
      </c>
      <c r="AT131" s="69">
        <f>SUM(AS$5:AS131)</f>
        <v>11084408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9">
        <v>128</v>
      </c>
      <c r="AP132" s="69">
        <v>17</v>
      </c>
      <c r="AQ132" s="22">
        <f t="shared" si="37"/>
        <v>0.11724137931034483</v>
      </c>
      <c r="AR132" s="69">
        <v>8.9999999999999893</v>
      </c>
      <c r="AS132" s="69">
        <f t="shared" si="38"/>
        <v>603245</v>
      </c>
      <c r="AT132" s="69">
        <f>SUM(AS$5:AS132)</f>
        <v>11687653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9">
        <v>129</v>
      </c>
      <c r="AP133" s="69">
        <v>18</v>
      </c>
      <c r="AQ133" s="22">
        <f t="shared" si="37"/>
        <v>0.12413793103448276</v>
      </c>
      <c r="AR133" s="69">
        <v>8.9999999999999893</v>
      </c>
      <c r="AS133" s="69">
        <f t="shared" si="38"/>
        <v>638731</v>
      </c>
      <c r="AT133" s="69">
        <f>SUM(AS$5:AS133)</f>
        <v>12326384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9">
        <v>130</v>
      </c>
      <c r="AP134" s="69">
        <v>19</v>
      </c>
      <c r="AQ134" s="22">
        <f t="shared" si="37"/>
        <v>0.1310344827586207</v>
      </c>
      <c r="AR134" s="69">
        <v>8.9999999999999893</v>
      </c>
      <c r="AS134" s="69">
        <f t="shared" si="38"/>
        <v>674216</v>
      </c>
      <c r="AT134" s="69">
        <f>SUM(AS$5:AS134)</f>
        <v>13000600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9" t="s">
        <v>749</v>
      </c>
      <c r="AN135" s="69">
        <v>14</v>
      </c>
      <c r="AO135" s="69">
        <v>131</v>
      </c>
      <c r="AP135" s="69">
        <v>10</v>
      </c>
      <c r="AQ135" s="22">
        <f>AP135/AN$138</f>
        <v>6.8965517241379309E-2</v>
      </c>
      <c r="AR135" s="69">
        <v>8.9999999999999893</v>
      </c>
      <c r="AS135" s="69">
        <f>INT(AN$136*AQ135/AR135)</f>
        <v>651770</v>
      </c>
      <c r="AT135" s="69">
        <f>SUM(AS$5:AS135)</f>
        <v>13652370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85056000</v>
      </c>
      <c r="AO136" s="69">
        <v>132</v>
      </c>
      <c r="AP136" s="69">
        <v>11</v>
      </c>
      <c r="AQ136" s="22">
        <f t="shared" ref="AQ136:AQ145" si="39">AP136/AN$138</f>
        <v>7.586206896551724E-2</v>
      </c>
      <c r="AR136" s="69">
        <v>8.9999999999999893</v>
      </c>
      <c r="AS136" s="69">
        <f t="shared" ref="AS136:AS145" si="40">INT(AN$136*AQ136/AR136)</f>
        <v>716947</v>
      </c>
      <c r="AT136" s="69">
        <f>SUM(AS$5:AS136)</f>
        <v>14369317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9" t="s">
        <v>747</v>
      </c>
      <c r="AN137" s="15">
        <f>INDEX($AJ$5:$AJ$19,AN135)</f>
        <v>9</v>
      </c>
      <c r="AO137" s="69">
        <v>133</v>
      </c>
      <c r="AP137" s="69">
        <v>12</v>
      </c>
      <c r="AQ137" s="22">
        <f t="shared" si="39"/>
        <v>8.2758620689655171E-2</v>
      </c>
      <c r="AR137" s="69">
        <v>8.9999999999999893</v>
      </c>
      <c r="AS137" s="69">
        <f t="shared" si="40"/>
        <v>782124</v>
      </c>
      <c r="AT137" s="69">
        <f>SUM(AS$5:AS137)</f>
        <v>15151441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9">
        <v>134</v>
      </c>
      <c r="AP138" s="69">
        <v>13</v>
      </c>
      <c r="AQ138" s="22">
        <f t="shared" si="39"/>
        <v>8.9655172413793102E-2</v>
      </c>
      <c r="AR138" s="69">
        <v>8.9999999999999893</v>
      </c>
      <c r="AS138" s="69">
        <f t="shared" si="40"/>
        <v>847301</v>
      </c>
      <c r="AT138" s="69">
        <f>SUM(AS$5:AS138)</f>
        <v>15998742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9">
        <v>135</v>
      </c>
      <c r="AP139" s="69">
        <v>14</v>
      </c>
      <c r="AQ139" s="22">
        <f t="shared" si="39"/>
        <v>9.6551724137931033E-2</v>
      </c>
      <c r="AR139" s="69">
        <v>8.9999999999999893</v>
      </c>
      <c r="AS139" s="69">
        <f t="shared" si="40"/>
        <v>912478</v>
      </c>
      <c r="AT139" s="69">
        <f>SUM(AS$5:AS139)</f>
        <v>16911220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9">
        <v>136</v>
      </c>
      <c r="AP140" s="69">
        <v>15</v>
      </c>
      <c r="AQ140" s="22">
        <f t="shared" si="39"/>
        <v>0.10344827586206896</v>
      </c>
      <c r="AR140" s="69">
        <v>8.9999999999999893</v>
      </c>
      <c r="AS140" s="69">
        <f t="shared" si="40"/>
        <v>977655</v>
      </c>
      <c r="AT140" s="69">
        <f>SUM(AS$5:AS140)</f>
        <v>17888875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9">
        <v>137</v>
      </c>
      <c r="AP141" s="69">
        <v>16</v>
      </c>
      <c r="AQ141" s="22">
        <f t="shared" si="39"/>
        <v>0.1103448275862069</v>
      </c>
      <c r="AR141" s="69">
        <v>8.9999999999999893</v>
      </c>
      <c r="AS141" s="69">
        <f t="shared" si="40"/>
        <v>1042832</v>
      </c>
      <c r="AT141" s="69">
        <f>SUM(AS$5:AS141)</f>
        <v>18931707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9">
        <v>138</v>
      </c>
      <c r="AP142" s="69">
        <v>17</v>
      </c>
      <c r="AQ142" s="22">
        <f t="shared" si="39"/>
        <v>0.11724137931034483</v>
      </c>
      <c r="AR142" s="69">
        <v>8.9999999999999893</v>
      </c>
      <c r="AS142" s="69">
        <f t="shared" si="40"/>
        <v>1108009</v>
      </c>
      <c r="AT142" s="69">
        <f>SUM(AS$5:AS142)</f>
        <v>20039716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9">
        <v>139</v>
      </c>
      <c r="AP143" s="69">
        <v>18</v>
      </c>
      <c r="AQ143" s="22">
        <f t="shared" si="39"/>
        <v>0.12413793103448276</v>
      </c>
      <c r="AR143" s="69">
        <v>8.9999999999999893</v>
      </c>
      <c r="AS143" s="69">
        <f t="shared" si="40"/>
        <v>1173186</v>
      </c>
      <c r="AT143" s="69">
        <f>SUM(AS$5:AS143)</f>
        <v>21212902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8000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9">
        <v>140</v>
      </c>
      <c r="AP144" s="69">
        <v>19</v>
      </c>
      <c r="AQ144" s="22">
        <f t="shared" si="39"/>
        <v>0.1310344827586207</v>
      </c>
      <c r="AR144" s="69">
        <v>8.9999999999999893</v>
      </c>
      <c r="AS144" s="69">
        <f t="shared" si="40"/>
        <v>1238363</v>
      </c>
      <c r="AT144" s="69">
        <f>SUM(AS$5:AS144)</f>
        <v>22451265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16500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9" t="s">
        <v>749</v>
      </c>
      <c r="AN145" s="69">
        <v>15</v>
      </c>
      <c r="AO145" s="69">
        <v>141</v>
      </c>
      <c r="AP145" s="69">
        <v>10</v>
      </c>
      <c r="AQ145" s="22">
        <f>AP145/AN$148</f>
        <v>6.8965517241379309E-2</v>
      </c>
      <c r="AR145" s="69">
        <v>8.9999999999999893</v>
      </c>
      <c r="AS145" s="69">
        <f>INT(AN$146*AQ145/AR145)</f>
        <v>1277241</v>
      </c>
      <c r="AT145" s="69">
        <f>SUM(AS$5:AS145)</f>
        <v>23728506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166680000</v>
      </c>
      <c r="AO146" s="69">
        <v>142</v>
      </c>
      <c r="AP146" s="69">
        <v>11</v>
      </c>
      <c r="AQ146" s="22">
        <f t="shared" ref="AQ146:AQ154" si="41">AP146/AN$148</f>
        <v>7.586206896551724E-2</v>
      </c>
      <c r="AR146" s="69">
        <v>8.9999999999999893</v>
      </c>
      <c r="AS146" s="69">
        <f t="shared" ref="AS146:AS154" si="42">INT(AN$146*AQ146/AR146)</f>
        <v>1404965</v>
      </c>
      <c r="AT146" s="69">
        <f>SUM(AS$5:AS146)</f>
        <v>25133471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9" t="s">
        <v>747</v>
      </c>
      <c r="AN147" s="15">
        <f>INDEX($AJ$5:$AJ$19,AN145)</f>
        <v>9</v>
      </c>
      <c r="AO147" s="69">
        <v>143</v>
      </c>
      <c r="AP147" s="69">
        <v>12</v>
      </c>
      <c r="AQ147" s="22">
        <f t="shared" si="41"/>
        <v>8.2758620689655171E-2</v>
      </c>
      <c r="AR147" s="69">
        <v>8.9999999999999893</v>
      </c>
      <c r="AS147" s="69">
        <f t="shared" si="42"/>
        <v>1532689</v>
      </c>
      <c r="AT147" s="69">
        <f>SUM(AS$5:AS147)</f>
        <v>26666160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9">
        <v>144</v>
      </c>
      <c r="AP148" s="69">
        <v>13</v>
      </c>
      <c r="AQ148" s="22">
        <f t="shared" si="41"/>
        <v>8.9655172413793102E-2</v>
      </c>
      <c r="AR148" s="69">
        <v>8.9999999999999893</v>
      </c>
      <c r="AS148" s="69">
        <f t="shared" si="42"/>
        <v>1660413</v>
      </c>
      <c r="AT148" s="69">
        <f>SUM(AS$5:AS148)</f>
        <v>28326573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65500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9">
        <v>145</v>
      </c>
      <c r="AP149" s="69">
        <v>14</v>
      </c>
      <c r="AQ149" s="22">
        <f t="shared" si="41"/>
        <v>9.6551724137931033E-2</v>
      </c>
      <c r="AR149" s="69">
        <v>8.9999999999999893</v>
      </c>
      <c r="AS149" s="69">
        <f t="shared" si="42"/>
        <v>1788137</v>
      </c>
      <c r="AT149" s="69">
        <f>SUM(AS$5:AS149)</f>
        <v>30114710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9">
        <v>146</v>
      </c>
      <c r="AP150" s="69">
        <v>15</v>
      </c>
      <c r="AQ150" s="22">
        <f t="shared" si="41"/>
        <v>0.10344827586206896</v>
      </c>
      <c r="AR150" s="69">
        <v>8.9999999999999893</v>
      </c>
      <c r="AS150" s="69">
        <f t="shared" si="42"/>
        <v>1915862</v>
      </c>
      <c r="AT150" s="69">
        <f>SUM(AS$5:AS150)</f>
        <v>32030572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9">
        <v>147</v>
      </c>
      <c r="AP151" s="69">
        <v>16</v>
      </c>
      <c r="AQ151" s="22">
        <f t="shared" si="41"/>
        <v>0.1103448275862069</v>
      </c>
      <c r="AR151" s="69">
        <v>8.9999999999999893</v>
      </c>
      <c r="AS151" s="69">
        <f t="shared" si="42"/>
        <v>2043586</v>
      </c>
      <c r="AT151" s="69">
        <f>SUM(AS$5:AS151)</f>
        <v>34074158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9">
        <v>148</v>
      </c>
      <c r="AP152" s="69">
        <v>17</v>
      </c>
      <c r="AQ152" s="22">
        <f t="shared" si="41"/>
        <v>0.11724137931034483</v>
      </c>
      <c r="AR152" s="69">
        <v>8.9999999999999893</v>
      </c>
      <c r="AS152" s="69">
        <f t="shared" si="42"/>
        <v>2171310</v>
      </c>
      <c r="AT152" s="69">
        <f>SUM(AS$5:AS152)</f>
        <v>36245468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9">
        <v>149</v>
      </c>
      <c r="AP153" s="69">
        <v>18</v>
      </c>
      <c r="AQ153" s="22">
        <f t="shared" si="41"/>
        <v>0.12413793103448276</v>
      </c>
      <c r="AR153" s="69">
        <v>8.9999999999999893</v>
      </c>
      <c r="AS153" s="69">
        <f t="shared" si="42"/>
        <v>2299034</v>
      </c>
      <c r="AT153" s="69">
        <f>SUM(AS$5:AS153)</f>
        <v>38544502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9">
        <v>150</v>
      </c>
      <c r="AP154" s="69">
        <v>19</v>
      </c>
      <c r="AQ154" s="22">
        <f t="shared" si="41"/>
        <v>0.1310344827586207</v>
      </c>
      <c r="AR154" s="69">
        <v>8.9999999999999893</v>
      </c>
      <c r="AS154" s="69">
        <f t="shared" si="42"/>
        <v>2426758</v>
      </c>
      <c r="AT154" s="69">
        <f>SUM(AS$5:AS154)</f>
        <v>40971260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8000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16500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65500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8000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16500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65500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8000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16500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65500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8000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16500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65500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8000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16500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65500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8000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16500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65500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8000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16500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65500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8000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16500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65500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8000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16500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65500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8000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16500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65500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8000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16500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65500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8000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16500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65500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8000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16500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65500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8000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16500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65500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8000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16500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65500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406</v>
      </c>
      <c r="C3" s="12" t="s">
        <v>409</v>
      </c>
      <c r="D3" s="12" t="s">
        <v>401</v>
      </c>
      <c r="E3" s="12" t="s">
        <v>402</v>
      </c>
      <c r="F3" s="12" t="s">
        <v>415</v>
      </c>
      <c r="G3" s="12" t="s">
        <v>416</v>
      </c>
      <c r="H3" s="12" t="s">
        <v>408</v>
      </c>
      <c r="I3" s="12" t="s">
        <v>410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403</v>
      </c>
      <c r="B5" s="41">
        <f>金币总产!O25</f>
        <v>4522900</v>
      </c>
      <c r="C5" s="41">
        <f>SUM(节奏总表!R8:R11)</f>
        <v>7</v>
      </c>
      <c r="D5" s="15">
        <f>INT($B5*D$4)</f>
        <v>1809160</v>
      </c>
      <c r="E5" s="15">
        <f>INT($B5*E$4)</f>
        <v>2713740</v>
      </c>
      <c r="F5" s="42"/>
      <c r="G5" s="42"/>
      <c r="H5" s="41">
        <v>10</v>
      </c>
      <c r="I5" s="41" t="s">
        <v>411</v>
      </c>
    </row>
    <row r="6" spans="1:9" ht="16.5" x14ac:dyDescent="0.2">
      <c r="A6" s="43" t="s">
        <v>404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412</v>
      </c>
    </row>
    <row r="7" spans="1:9" ht="16.5" x14ac:dyDescent="0.2">
      <c r="A7" s="43" t="s">
        <v>405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413</v>
      </c>
    </row>
    <row r="8" spans="1:9" ht="16.5" x14ac:dyDescent="0.2">
      <c r="A8" s="43" t="s">
        <v>407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414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213"/>
  <sheetViews>
    <sheetView workbookViewId="0">
      <selection activeCell="P9" sqref="P9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4" max="14" width="8.75" customWidth="1"/>
    <col min="15" max="15" width="9" customWidth="1"/>
    <col min="16" max="16" width="7.875" customWidth="1"/>
    <col min="17" max="17" width="10.75" customWidth="1"/>
    <col min="18" max="18" width="13.125" customWidth="1"/>
    <col min="29" max="29" width="9.625" bestFit="1" customWidth="1"/>
    <col min="30" max="30" width="15" customWidth="1"/>
    <col min="31" max="31" width="11.125" customWidth="1"/>
    <col min="32" max="32" width="24.875" customWidth="1"/>
    <col min="36" max="36" width="10.375" customWidth="1"/>
    <col min="37" max="37" width="30.75" customWidth="1"/>
    <col min="40" max="40" width="18.125" customWidth="1"/>
    <col min="41" max="41" width="11.625" customWidth="1"/>
    <col min="42" max="42" width="12.75" customWidth="1"/>
    <col min="43" max="44" width="14.625" customWidth="1"/>
    <col min="45" max="45" width="12.25" customWidth="1"/>
    <col min="52" max="56" width="9.125" customWidth="1"/>
    <col min="57" max="57" width="8.5" customWidth="1"/>
    <col min="59" max="59" width="9.625" bestFit="1" customWidth="1"/>
  </cols>
  <sheetData>
    <row r="2" spans="1:70" ht="17.25" x14ac:dyDescent="0.2">
      <c r="AV2" s="12" t="s">
        <v>665</v>
      </c>
      <c r="AW2" s="12" t="s">
        <v>666</v>
      </c>
      <c r="AX2" s="12" t="s">
        <v>667</v>
      </c>
      <c r="AY2" s="12" t="s">
        <v>710</v>
      </c>
      <c r="AZ2" s="12" t="s">
        <v>669</v>
      </c>
      <c r="BA2" s="12" t="s">
        <v>670</v>
      </c>
      <c r="BB2" s="12" t="s">
        <v>671</v>
      </c>
      <c r="BC2" s="16"/>
      <c r="BD2" s="24" t="s">
        <v>667</v>
      </c>
      <c r="BE2" s="24" t="s">
        <v>668</v>
      </c>
    </row>
    <row r="3" spans="1:70" ht="17.25" x14ac:dyDescent="0.2">
      <c r="A3" s="12" t="s">
        <v>565</v>
      </c>
      <c r="B3" s="12" t="s">
        <v>563</v>
      </c>
      <c r="C3" s="12" t="s">
        <v>564</v>
      </c>
      <c r="E3" s="12" t="s">
        <v>566</v>
      </c>
      <c r="F3" s="12" t="s">
        <v>564</v>
      </c>
      <c r="G3" s="12" t="s">
        <v>573</v>
      </c>
      <c r="I3" s="12" t="s">
        <v>567</v>
      </c>
      <c r="J3" s="12" t="s">
        <v>108</v>
      </c>
      <c r="K3" s="12" t="s">
        <v>569</v>
      </c>
      <c r="L3" s="12" t="s">
        <v>568</v>
      </c>
      <c r="N3" s="62" t="s">
        <v>649</v>
      </c>
      <c r="O3" s="61">
        <v>300</v>
      </c>
      <c r="P3" s="16"/>
      <c r="Q3" s="16"/>
      <c r="R3" s="16"/>
      <c r="Z3" s="12" t="s">
        <v>581</v>
      </c>
      <c r="AA3" s="12" t="s">
        <v>645</v>
      </c>
      <c r="AB3" s="12" t="s">
        <v>582</v>
      </c>
      <c r="AC3" s="12" t="s">
        <v>580</v>
      </c>
      <c r="AD3" s="12" t="s">
        <v>583</v>
      </c>
      <c r="AE3" s="12" t="s">
        <v>583</v>
      </c>
      <c r="AF3" s="12" t="s">
        <v>583</v>
      </c>
      <c r="AV3" s="64">
        <v>1</v>
      </c>
      <c r="AW3" s="64">
        <v>20</v>
      </c>
      <c r="AX3" s="64">
        <v>2</v>
      </c>
      <c r="AY3" s="66">
        <f>AW3*AX3</f>
        <v>40</v>
      </c>
      <c r="AZ3" s="64">
        <f>1/AW3</f>
        <v>0.05</v>
      </c>
      <c r="BA3" s="64">
        <f>SUMPRODUCT(AZ3:AZ9,AX3:AX9)</f>
        <v>0.4238095238095238</v>
      </c>
      <c r="BB3" s="64">
        <f>AZ3/$BA$3</f>
        <v>0.11797752808988765</v>
      </c>
      <c r="BD3" s="64">
        <v>1</v>
      </c>
      <c r="BE3" s="20">
        <v>0.5</v>
      </c>
    </row>
    <row r="4" spans="1:70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1/芦花古楼!$BN$9*芦花古楼!BN6</f>
        <v>8.4033613445378148E-3</v>
      </c>
      <c r="N4" s="62" t="s">
        <v>648</v>
      </c>
      <c r="O4" s="15">
        <f>SUMIFS(芦花古楼!$BF$6:$BF$105,芦花古楼!$BB$6:$BB$105,"&lt;="&amp;神器!O3)+芦花古楼!BF105*MAX(O3-芦花古楼!BB105,0)</f>
        <v>330400</v>
      </c>
      <c r="P4" s="16"/>
      <c r="Q4" s="16"/>
      <c r="R4" s="16"/>
      <c r="Z4" s="60">
        <v>101</v>
      </c>
      <c r="AA4" s="60">
        <v>1</v>
      </c>
      <c r="AB4" s="60">
        <v>1</v>
      </c>
      <c r="AC4" s="60">
        <v>1606003</v>
      </c>
      <c r="AD4" s="60" t="s">
        <v>643</v>
      </c>
      <c r="AE4" s="60" t="s">
        <v>584</v>
      </c>
      <c r="AF4" s="60" t="str">
        <f>AD4&amp;"-"&amp;AE4</f>
        <v>初级神器1配件1-两仪剑鞘</v>
      </c>
      <c r="AV4" s="64">
        <v>2</v>
      </c>
      <c r="AW4" s="64">
        <v>30</v>
      </c>
      <c r="AX4" s="64">
        <v>2</v>
      </c>
      <c r="AY4" s="66">
        <f t="shared" ref="AY4:AY9" si="0">AW4*AX4</f>
        <v>60</v>
      </c>
      <c r="AZ4" s="64">
        <f t="shared" ref="AZ4:AZ9" si="1">1/AW4</f>
        <v>3.3333333333333333E-2</v>
      </c>
      <c r="BB4" s="64">
        <f t="shared" ref="BB4:BB9" si="2">AZ4/$BA$3</f>
        <v>7.8651685393258425E-2</v>
      </c>
      <c r="BD4" s="64">
        <v>2</v>
      </c>
      <c r="BE4" s="20">
        <v>0.3</v>
      </c>
    </row>
    <row r="5" spans="1:70" ht="16.5" x14ac:dyDescent="0.2">
      <c r="A5" s="60">
        <v>40</v>
      </c>
      <c r="B5" s="15" t="str">
        <f>金币总产!A24</f>
        <v>1~40</v>
      </c>
      <c r="C5" s="15">
        <f>金币总产!N24</f>
        <v>73548</v>
      </c>
      <c r="E5" s="15">
        <v>10</v>
      </c>
      <c r="F5" s="15">
        <f>C5+C6/2</f>
        <v>525838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1/芦花古楼!$BN$9*芦花古楼!BO6</f>
        <v>1.2605042016806723E-2</v>
      </c>
      <c r="N5" s="16"/>
      <c r="O5" s="16"/>
      <c r="P5" s="16"/>
      <c r="Q5" s="16"/>
      <c r="R5" s="16"/>
      <c r="Z5" s="60">
        <v>101</v>
      </c>
      <c r="AA5" s="60">
        <v>1</v>
      </c>
      <c r="AB5" s="60">
        <v>2</v>
      </c>
      <c r="AC5" s="60">
        <v>1606004</v>
      </c>
      <c r="AD5" s="60" t="s">
        <v>614</v>
      </c>
      <c r="AE5" s="60" t="s">
        <v>585</v>
      </c>
      <c r="AF5" s="60" t="str">
        <f t="shared" ref="AF5:AF33" si="3">AD5&amp;"-"&amp;AE5</f>
        <v>初级神器1配件2-剑结</v>
      </c>
      <c r="AV5" s="64">
        <v>3</v>
      </c>
      <c r="AW5" s="64">
        <v>50</v>
      </c>
      <c r="AX5" s="64">
        <v>4</v>
      </c>
      <c r="AY5" s="66">
        <f t="shared" si="0"/>
        <v>200</v>
      </c>
      <c r="AZ5" s="64">
        <f t="shared" si="1"/>
        <v>0.02</v>
      </c>
      <c r="BB5" s="64">
        <f t="shared" si="2"/>
        <v>4.7191011235955059E-2</v>
      </c>
      <c r="BD5" s="64">
        <v>3</v>
      </c>
      <c r="BE5" s="20">
        <v>0.2</v>
      </c>
    </row>
    <row r="6" spans="1:70" ht="16.5" x14ac:dyDescent="0.2">
      <c r="A6" s="60">
        <v>80</v>
      </c>
      <c r="B6" s="15" t="str">
        <f>金币总产!A25</f>
        <v>40~80</v>
      </c>
      <c r="C6" s="15">
        <f>金币总产!N25</f>
        <v>904580</v>
      </c>
      <c r="E6" s="15">
        <v>20</v>
      </c>
      <c r="F6" s="15">
        <f>C7+C6/2</f>
        <v>2119770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1/芦花古楼!$BN$9*芦花古楼!BP6</f>
        <v>2.1008403361344536E-2</v>
      </c>
      <c r="N6" s="16"/>
      <c r="O6" s="16"/>
      <c r="P6" s="16"/>
      <c r="Q6" s="16"/>
      <c r="R6" s="16"/>
      <c r="Z6" s="60">
        <v>102</v>
      </c>
      <c r="AA6" s="60">
        <v>2</v>
      </c>
      <c r="AB6" s="60">
        <v>1</v>
      </c>
      <c r="AC6" s="60">
        <v>1606005</v>
      </c>
      <c r="AD6" s="60" t="s">
        <v>615</v>
      </c>
      <c r="AE6" s="60" t="s">
        <v>586</v>
      </c>
      <c r="AF6" s="60" t="str">
        <f t="shared" si="3"/>
        <v>初级神器2配件1-护木</v>
      </c>
      <c r="AV6" s="64">
        <v>4</v>
      </c>
      <c r="AW6" s="64">
        <v>70</v>
      </c>
      <c r="AX6" s="64">
        <v>4</v>
      </c>
      <c r="AY6" s="66">
        <f t="shared" si="0"/>
        <v>280</v>
      </c>
      <c r="AZ6" s="64">
        <f t="shared" si="1"/>
        <v>1.4285714285714285E-2</v>
      </c>
      <c r="BB6" s="64">
        <f t="shared" si="2"/>
        <v>3.3707865168539325E-2</v>
      </c>
    </row>
    <row r="7" spans="1:70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30</v>
      </c>
      <c r="F7" s="15">
        <f>C8</f>
        <v>4345420</v>
      </c>
      <c r="G7" s="15">
        <f t="shared" ref="G7:G8" si="4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1/芦花古楼!$BN$9*芦花古楼!BQ6</f>
        <v>2.9411764705882353E-2</v>
      </c>
      <c r="N7" s="16"/>
      <c r="O7" s="16"/>
      <c r="P7" s="16"/>
      <c r="Q7" s="16"/>
      <c r="R7" s="16"/>
      <c r="Z7" s="60">
        <v>102</v>
      </c>
      <c r="AA7" s="60">
        <v>2</v>
      </c>
      <c r="AB7" s="60">
        <v>2</v>
      </c>
      <c r="AC7" s="60">
        <v>1606006</v>
      </c>
      <c r="AD7" s="60" t="s">
        <v>616</v>
      </c>
      <c r="AE7" s="60" t="s">
        <v>587</v>
      </c>
      <c r="AF7" s="60" t="str">
        <f t="shared" si="3"/>
        <v>初级神器2配件2-爪刃</v>
      </c>
      <c r="AV7" s="64">
        <v>5</v>
      </c>
      <c r="AW7" s="64">
        <v>150</v>
      </c>
      <c r="AX7" s="64">
        <v>6</v>
      </c>
      <c r="AY7" s="66">
        <f t="shared" si="0"/>
        <v>900</v>
      </c>
      <c r="AZ7" s="64">
        <f t="shared" si="1"/>
        <v>6.6666666666666671E-3</v>
      </c>
      <c r="BB7" s="64">
        <f t="shared" si="2"/>
        <v>1.5730337078651686E-2</v>
      </c>
    </row>
    <row r="8" spans="1:70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40</v>
      </c>
      <c r="F8" s="15">
        <f>C9</f>
        <v>17044300</v>
      </c>
      <c r="G8" s="15">
        <f t="shared" si="4"/>
        <v>33</v>
      </c>
      <c r="I8" s="60">
        <v>5</v>
      </c>
      <c r="J8" s="60">
        <v>6</v>
      </c>
      <c r="K8" s="60">
        <f>SUM(J$4:J8)</f>
        <v>18</v>
      </c>
      <c r="L8" s="60">
        <f>1/芦花古楼!$BN$9*芦花古楼!BR6</f>
        <v>4.2016806722689072E-2</v>
      </c>
      <c r="N8" s="16"/>
      <c r="O8" s="16"/>
      <c r="P8" s="16"/>
      <c r="Q8" s="16"/>
      <c r="R8" s="16"/>
      <c r="Z8" s="60">
        <v>201</v>
      </c>
      <c r="AA8" s="60">
        <v>3</v>
      </c>
      <c r="AB8" s="60">
        <v>1</v>
      </c>
      <c r="AC8" s="60">
        <v>1606007</v>
      </c>
      <c r="AD8" s="60" t="s">
        <v>617</v>
      </c>
      <c r="AE8" s="60" t="s">
        <v>588</v>
      </c>
      <c r="AF8" s="60" t="str">
        <f t="shared" si="3"/>
        <v>中级神器1配件1-绦带</v>
      </c>
      <c r="AV8" s="64">
        <v>6</v>
      </c>
      <c r="AW8" s="64">
        <v>150</v>
      </c>
      <c r="AX8" s="64">
        <v>6</v>
      </c>
      <c r="AY8" s="66">
        <f t="shared" si="0"/>
        <v>900</v>
      </c>
      <c r="AZ8" s="64">
        <f t="shared" si="1"/>
        <v>6.6666666666666671E-3</v>
      </c>
      <c r="BB8" s="64">
        <f t="shared" si="2"/>
        <v>1.5730337078651686E-2</v>
      </c>
    </row>
    <row r="9" spans="1:70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I9" s="60">
        <v>6</v>
      </c>
      <c r="J9" s="60">
        <v>6</v>
      </c>
      <c r="K9" s="60">
        <f>SUM(J$4:J9)</f>
        <v>24</v>
      </c>
      <c r="L9" s="60">
        <f>1/芦花古楼!$BN$9*芦花古楼!BS6</f>
        <v>4.2016806722689072E-2</v>
      </c>
      <c r="Z9" s="60">
        <v>201</v>
      </c>
      <c r="AA9" s="60">
        <v>3</v>
      </c>
      <c r="AB9" s="60">
        <v>2</v>
      </c>
      <c r="AC9" s="60">
        <v>1606008</v>
      </c>
      <c r="AD9" s="60" t="s">
        <v>618</v>
      </c>
      <c r="AE9" s="60" t="s">
        <v>589</v>
      </c>
      <c r="AF9" s="60" t="str">
        <f t="shared" si="3"/>
        <v>中级神器1配件2-文饰</v>
      </c>
      <c r="AV9" s="64">
        <v>7</v>
      </c>
      <c r="AW9" s="64">
        <v>150</v>
      </c>
      <c r="AX9" s="64">
        <v>6</v>
      </c>
      <c r="AY9" s="66">
        <f t="shared" si="0"/>
        <v>900</v>
      </c>
      <c r="AZ9" s="64">
        <f t="shared" si="1"/>
        <v>6.6666666666666671E-3</v>
      </c>
      <c r="BB9" s="64">
        <f t="shared" si="2"/>
        <v>1.5730337078651686E-2</v>
      </c>
    </row>
    <row r="10" spans="1:70" ht="16.5" x14ac:dyDescent="0.2">
      <c r="I10" s="60">
        <v>7</v>
      </c>
      <c r="J10" s="60">
        <v>6</v>
      </c>
      <c r="K10" s="60">
        <f>SUM(J$4:J10)</f>
        <v>30</v>
      </c>
      <c r="L10" s="60">
        <f>1/芦花古楼!$BN$9*芦花古楼!BT6</f>
        <v>4.2016806722689072E-2</v>
      </c>
      <c r="Z10" s="60">
        <v>201</v>
      </c>
      <c r="AA10" s="60">
        <v>3</v>
      </c>
      <c r="AB10" s="60">
        <v>3</v>
      </c>
      <c r="AC10" s="60">
        <v>1606009</v>
      </c>
      <c r="AD10" s="60" t="s">
        <v>619</v>
      </c>
      <c r="AE10" s="60" t="s">
        <v>590</v>
      </c>
      <c r="AF10" s="60" t="str">
        <f t="shared" si="3"/>
        <v>中级神器1配件3-骨圈</v>
      </c>
    </row>
    <row r="11" spans="1:70" ht="16.5" x14ac:dyDescent="0.2">
      <c r="N11" s="61">
        <v>1.05</v>
      </c>
      <c r="Z11" s="60">
        <v>201</v>
      </c>
      <c r="AA11" s="60">
        <v>3</v>
      </c>
      <c r="AB11" s="60">
        <v>4</v>
      </c>
      <c r="AC11" s="60">
        <v>1606010</v>
      </c>
      <c r="AD11" s="60" t="s">
        <v>620</v>
      </c>
      <c r="AE11" s="60" t="s">
        <v>591</v>
      </c>
      <c r="AF11" s="60" t="str">
        <f t="shared" si="3"/>
        <v>中级神器1配件4-玉结</v>
      </c>
    </row>
    <row r="12" spans="1:70" ht="16.5" x14ac:dyDescent="0.2">
      <c r="F12" s="15">
        <f>芦花古楼!BN6/芦花古楼!$BN$9</f>
        <v>8.4033613445378148E-3</v>
      </c>
      <c r="G12" s="15">
        <f>芦花古楼!BO6/芦花古楼!$BN$9</f>
        <v>1.2605042016806723E-2</v>
      </c>
      <c r="H12" s="15">
        <f>芦花古楼!BP6/芦花古楼!$BN$9</f>
        <v>2.100840336134454E-2</v>
      </c>
      <c r="I12" s="15">
        <f>芦花古楼!BQ6/芦花古楼!$BN$9</f>
        <v>2.9411764705882353E-2</v>
      </c>
      <c r="J12" s="15">
        <f>芦花古楼!BR6/芦花古楼!$BN$9</f>
        <v>4.2016806722689079E-2</v>
      </c>
      <c r="K12" s="15">
        <f>芦花古楼!BS6/芦花古楼!$BN$9</f>
        <v>4.2016806722689079E-2</v>
      </c>
      <c r="L12" s="15">
        <f>芦花古楼!BT6/芦花古楼!$BN$9</f>
        <v>4.2016806722689079E-2</v>
      </c>
      <c r="N12" s="61">
        <v>0.25</v>
      </c>
      <c r="O12" s="15">
        <f>SUM($N$14:$N$53)</f>
        <v>524.79864545495798</v>
      </c>
      <c r="P12" s="15">
        <f>芦花古楼!BN6/芦花古楼!$BN$9</f>
        <v>8.4033613445378148E-3</v>
      </c>
      <c r="Q12" s="15">
        <f>芦花古楼!BO6/芦花古楼!$BN$9</f>
        <v>1.2605042016806723E-2</v>
      </c>
      <c r="R12" s="15">
        <f>芦花古楼!BP6/芦花古楼!$BN$9</f>
        <v>2.100840336134454E-2</v>
      </c>
      <c r="S12" s="15">
        <f>芦花古楼!BQ6/芦花古楼!$BN$9</f>
        <v>2.9411764705882353E-2</v>
      </c>
      <c r="T12" s="15">
        <f>芦花古楼!BR6/芦花古楼!$BN$9</f>
        <v>4.2016806722689079E-2</v>
      </c>
      <c r="U12" s="15">
        <f>芦花古楼!BS6/芦花古楼!$BN$9</f>
        <v>4.2016806722689079E-2</v>
      </c>
      <c r="V12" s="15">
        <f>芦花古楼!BT6/芦花古楼!$BN$9</f>
        <v>4.2016806722689079E-2</v>
      </c>
      <c r="Z12" s="60">
        <v>202</v>
      </c>
      <c r="AA12" s="60">
        <v>4</v>
      </c>
      <c r="AB12" s="60">
        <v>1</v>
      </c>
      <c r="AC12" s="60">
        <v>1606011</v>
      </c>
      <c r="AD12" s="60" t="s">
        <v>621</v>
      </c>
      <c r="AE12" s="60" t="s">
        <v>592</v>
      </c>
      <c r="AF12" s="60" t="str">
        <f t="shared" si="3"/>
        <v>中级神器2配件1-指虎</v>
      </c>
      <c r="BF12" s="65" t="s">
        <v>706</v>
      </c>
      <c r="BG12" s="15">
        <f>SUMPRODUCT(BD14:BD103,BE14:BE103,BG14:BG103)/10000</f>
        <v>120.066</v>
      </c>
    </row>
    <row r="13" spans="1:70" ht="17.25" x14ac:dyDescent="0.2">
      <c r="A13" s="12" t="s">
        <v>570</v>
      </c>
      <c r="B13" s="12" t="s">
        <v>571</v>
      </c>
      <c r="C13" s="12" t="s">
        <v>572</v>
      </c>
      <c r="D13" s="12" t="s">
        <v>255</v>
      </c>
      <c r="F13" s="59" t="s">
        <v>574</v>
      </c>
      <c r="G13" s="59" t="s">
        <v>99</v>
      </c>
      <c r="H13" s="59" t="s">
        <v>100</v>
      </c>
      <c r="I13" s="59" t="s">
        <v>101</v>
      </c>
      <c r="J13" s="59" t="s">
        <v>102</v>
      </c>
      <c r="K13" s="59" t="s">
        <v>103</v>
      </c>
      <c r="L13" s="59" t="s">
        <v>104</v>
      </c>
      <c r="N13" s="12" t="s">
        <v>571</v>
      </c>
      <c r="O13" s="12" t="s">
        <v>650</v>
      </c>
      <c r="P13" s="59" t="s">
        <v>109</v>
      </c>
      <c r="Q13" s="59" t="s">
        <v>99</v>
      </c>
      <c r="R13" s="59" t="s">
        <v>100</v>
      </c>
      <c r="S13" s="59" t="s">
        <v>101</v>
      </c>
      <c r="T13" s="59" t="s">
        <v>102</v>
      </c>
      <c r="U13" s="59" t="s">
        <v>103</v>
      </c>
      <c r="V13" s="59" t="s">
        <v>104</v>
      </c>
      <c r="Z13" s="60">
        <v>202</v>
      </c>
      <c r="AA13" s="60">
        <v>4</v>
      </c>
      <c r="AB13" s="60">
        <v>2</v>
      </c>
      <c r="AC13" s="60">
        <v>1606012</v>
      </c>
      <c r="AD13" s="60" t="s">
        <v>622</v>
      </c>
      <c r="AE13" s="60" t="s">
        <v>593</v>
      </c>
      <c r="AF13" s="60" t="str">
        <f t="shared" si="3"/>
        <v>中级神器2配件2-手镖</v>
      </c>
      <c r="AI13" s="12" t="s">
        <v>33</v>
      </c>
      <c r="AJ13" s="12" t="s">
        <v>295</v>
      </c>
      <c r="AK13" s="12" t="s">
        <v>575</v>
      </c>
      <c r="AL13" s="12" t="s">
        <v>514</v>
      </c>
      <c r="AM13" s="12" t="s">
        <v>37</v>
      </c>
      <c r="AN13" s="12" t="s">
        <v>576</v>
      </c>
      <c r="AO13" s="12" t="s">
        <v>577</v>
      </c>
      <c r="AP13" s="12" t="s">
        <v>578</v>
      </c>
      <c r="AQ13" s="12" t="s">
        <v>579</v>
      </c>
      <c r="AR13" s="12" t="s">
        <v>651</v>
      </c>
      <c r="AS13" s="12" t="s">
        <v>652</v>
      </c>
      <c r="AV13" s="12" t="s">
        <v>661</v>
      </c>
      <c r="AW13" s="12" t="s">
        <v>664</v>
      </c>
      <c r="AX13" s="12" t="s">
        <v>662</v>
      </c>
      <c r="AY13" s="16"/>
      <c r="BB13" s="24" t="s">
        <v>672</v>
      </c>
      <c r="BC13" s="24" t="s">
        <v>704</v>
      </c>
      <c r="BD13" s="24" t="s">
        <v>707</v>
      </c>
      <c r="BE13" s="24" t="s">
        <v>667</v>
      </c>
      <c r="BF13" s="24" t="s">
        <v>703</v>
      </c>
      <c r="BG13" s="24" t="s">
        <v>705</v>
      </c>
      <c r="BI13" s="24" t="s">
        <v>711</v>
      </c>
      <c r="BJ13" s="24" t="s">
        <v>712</v>
      </c>
      <c r="BL13" s="24" t="s">
        <v>709</v>
      </c>
      <c r="BM13" s="24" t="s">
        <v>99</v>
      </c>
      <c r="BN13" s="24" t="s">
        <v>100</v>
      </c>
      <c r="BO13" s="24" t="s">
        <v>101</v>
      </c>
      <c r="BP13" s="24" t="s">
        <v>102</v>
      </c>
      <c r="BQ13" s="24" t="s">
        <v>103</v>
      </c>
      <c r="BR13" s="24" t="s">
        <v>104</v>
      </c>
    </row>
    <row r="14" spans="1:70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15934</v>
      </c>
      <c r="F14" s="15">
        <f>INT($D14*F$12/5)*5</f>
        <v>130</v>
      </c>
      <c r="G14" s="15">
        <f t="shared" ref="G14:L29" si="5">INT($D14*G$12/5)*5</f>
        <v>200</v>
      </c>
      <c r="H14" s="15">
        <f t="shared" si="5"/>
        <v>330</v>
      </c>
      <c r="I14" s="15">
        <f t="shared" si="5"/>
        <v>465</v>
      </c>
      <c r="J14" s="15">
        <f t="shared" si="5"/>
        <v>665</v>
      </c>
      <c r="K14" s="15">
        <f t="shared" si="5"/>
        <v>665</v>
      </c>
      <c r="L14" s="15">
        <f t="shared" si="5"/>
        <v>665</v>
      </c>
      <c r="N14">
        <v>1</v>
      </c>
      <c r="O14" s="21">
        <f>N14/O$12</f>
        <v>1.9054927230863579E-3</v>
      </c>
      <c r="P14" s="15">
        <f>INT($O$4*$O14*P$12)</f>
        <v>5</v>
      </c>
      <c r="Q14" s="15">
        <f t="shared" ref="Q14:S29" si="6">INT($O$4*$O14*Q$12)</f>
        <v>7</v>
      </c>
      <c r="R14" s="15">
        <f t="shared" si="6"/>
        <v>13</v>
      </c>
      <c r="S14" s="15">
        <f t="shared" si="6"/>
        <v>18</v>
      </c>
      <c r="T14" s="15">
        <f>INT($O$4*$O14*T$12/5)*5</f>
        <v>25</v>
      </c>
      <c r="U14" s="15">
        <f t="shared" ref="U14:V29" si="7">INT($O$4*$O14*U$12/5)*5</f>
        <v>25</v>
      </c>
      <c r="V14" s="15">
        <f t="shared" si="7"/>
        <v>25</v>
      </c>
      <c r="Z14" s="60">
        <v>202</v>
      </c>
      <c r="AA14" s="60">
        <v>4</v>
      </c>
      <c r="AB14" s="60">
        <v>3</v>
      </c>
      <c r="AC14" s="60">
        <v>1606013</v>
      </c>
      <c r="AD14" s="60" t="s">
        <v>623</v>
      </c>
      <c r="AE14" s="60" t="s">
        <v>594</v>
      </c>
      <c r="AF14" s="60" t="str">
        <f t="shared" si="3"/>
        <v>中级神器2配件3-雷钻</v>
      </c>
      <c r="AI14" s="60">
        <v>1</v>
      </c>
      <c r="AJ14" s="15">
        <f>INDEX($AC$4:$AC$33,INT((AI14-1)/40)+1)</f>
        <v>1606003</v>
      </c>
      <c r="AK14" s="15" t="str">
        <f>INDEX($AF$4:$AF$33,INT((AI14-1)/40)+1)&amp;AL14&amp;AM14</f>
        <v>初级神器1配件1-两仪剑鞘Lvs1</v>
      </c>
      <c r="AL14" s="60" t="s">
        <v>644</v>
      </c>
      <c r="AM14" s="15">
        <f>MOD(AI14-1,40)+1</f>
        <v>1</v>
      </c>
      <c r="AN14" s="15" t="str">
        <f>INDEX($AD$4:$AD$33,INT((AI14-1)/40)+1)</f>
        <v>初级神器1配件1</v>
      </c>
      <c r="AO14" s="15">
        <f>INDEX(芦花古楼!$BY$19:$BY$58,神器!AM14)</f>
        <v>1</v>
      </c>
      <c r="AP14" s="15" t="s">
        <v>88</v>
      </c>
      <c r="AQ14" s="15">
        <f>INDEX($F$14:$L$53,AM14,INDEX($AB$4:$AB$33,INT((AI14-1)/40)+1))</f>
        <v>130</v>
      </c>
      <c r="AR14" s="15" t="s">
        <v>653</v>
      </c>
      <c r="AS14" s="15">
        <f>INDEX($P$14:$V$53,AM14,INDEX($AB$4:$AB$33,INT((AI14-1)/40)+1))</f>
        <v>5</v>
      </c>
      <c r="AV14" s="64">
        <v>1</v>
      </c>
      <c r="AW14" s="64">
        <f>INDEX(节奏总表!$I$4:$I$18,MATCH(AV14,节奏总表!$S$4:$S$18,1))</f>
        <v>4</v>
      </c>
      <c r="AX14" s="15">
        <f>芦花古楼!BC6</f>
        <v>75</v>
      </c>
      <c r="AY14" s="16"/>
      <c r="BB14" s="67" t="s">
        <v>673</v>
      </c>
      <c r="BC14" s="64">
        <v>1</v>
      </c>
      <c r="BD14" s="64">
        <v>20</v>
      </c>
      <c r="BE14" s="64">
        <v>1</v>
      </c>
      <c r="BF14" s="64">
        <f t="shared" ref="BF14:BF43" si="8">ROUND(INDEX($BB$3:$BB$9,BC14)*$BE$3*10000,0)</f>
        <v>590</v>
      </c>
      <c r="BG14" s="64">
        <v>590</v>
      </c>
      <c r="BI14" s="66">
        <v>1</v>
      </c>
      <c r="BJ14" s="66">
        <v>1</v>
      </c>
      <c r="BL14" s="66">
        <v>1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</row>
    <row r="15" spans="1:70" ht="16.5" x14ac:dyDescent="0.2">
      <c r="A15" s="60">
        <v>2</v>
      </c>
      <c r="B15" s="60">
        <v>1.5</v>
      </c>
      <c r="C15" s="22">
        <f t="shared" ref="C15:C53" si="9">B15/INDEX($G$5:$G$8,MATCH(A15-1,$E$4:$E$8,1))</f>
        <v>4.5454545454545456E-2</v>
      </c>
      <c r="D15" s="60">
        <f t="shared" ref="D15:D53" si="10">INT(INDEX($F$5:$F$8,MATCH(A15-1,$E$4:$E$8,1))*C15)</f>
        <v>23901</v>
      </c>
      <c r="F15" s="15">
        <f t="shared" ref="F15:L53" si="11">INT($D15*F$12/5)*5</f>
        <v>200</v>
      </c>
      <c r="G15" s="15">
        <f t="shared" si="5"/>
        <v>300</v>
      </c>
      <c r="H15" s="15">
        <f t="shared" si="5"/>
        <v>500</v>
      </c>
      <c r="I15" s="15">
        <f t="shared" si="5"/>
        <v>700</v>
      </c>
      <c r="J15" s="15">
        <f t="shared" si="5"/>
        <v>1000</v>
      </c>
      <c r="K15" s="15">
        <f t="shared" si="5"/>
        <v>1000</v>
      </c>
      <c r="L15" s="15">
        <f t="shared" si="5"/>
        <v>1000</v>
      </c>
      <c r="N15" s="15">
        <f t="shared" ref="N15:N53" si="12">N14*N$11+N$12</f>
        <v>1.3</v>
      </c>
      <c r="O15" s="21">
        <f t="shared" ref="O15:O53" si="13">N15/O$12</f>
        <v>2.4771405400122654E-3</v>
      </c>
      <c r="P15" s="15">
        <f t="shared" ref="P15:S53" si="14">INT($O$4*$O15*P$12)</f>
        <v>6</v>
      </c>
      <c r="Q15" s="15">
        <f t="shared" si="6"/>
        <v>10</v>
      </c>
      <c r="R15" s="15">
        <f t="shared" si="6"/>
        <v>17</v>
      </c>
      <c r="S15" s="15">
        <f t="shared" si="6"/>
        <v>24</v>
      </c>
      <c r="T15" s="15">
        <f t="shared" ref="T15:V53" si="15">INT($O$4*$O15*T$12/5)*5</f>
        <v>30</v>
      </c>
      <c r="U15" s="15">
        <f t="shared" si="7"/>
        <v>30</v>
      </c>
      <c r="V15" s="15">
        <f t="shared" si="7"/>
        <v>30</v>
      </c>
      <c r="Z15" s="60">
        <v>202</v>
      </c>
      <c r="AA15" s="60">
        <v>4</v>
      </c>
      <c r="AB15" s="60">
        <v>4</v>
      </c>
      <c r="AC15" s="60">
        <v>1606014</v>
      </c>
      <c r="AD15" s="60" t="s">
        <v>624</v>
      </c>
      <c r="AE15" s="60" t="s">
        <v>595</v>
      </c>
      <c r="AF15" s="60" t="str">
        <f t="shared" si="3"/>
        <v>中级神器2配件4-臂刃</v>
      </c>
      <c r="AI15" s="60">
        <v>2</v>
      </c>
      <c r="AJ15" s="15">
        <f t="shared" ref="AJ15:AJ78" si="16">INDEX($AC$4:$AC$33,INT((AI15-1)/40)+1)</f>
        <v>1606003</v>
      </c>
      <c r="AK15" s="15" t="str">
        <f t="shared" ref="AK15:AK78" si="17">INDEX($AF$4:$AF$33,INT((AI15-1)/40)+1)&amp;AL15&amp;AM15</f>
        <v>初级神器1配件1-两仪剑鞘Lvs2</v>
      </c>
      <c r="AL15" s="60" t="s">
        <v>644</v>
      </c>
      <c r="AM15" s="15">
        <f t="shared" ref="AM15:AM78" si="18">MOD(AI15-1,40)+1</f>
        <v>2</v>
      </c>
      <c r="AN15" s="15" t="str">
        <f t="shared" ref="AN15:AN78" si="19">INDEX($AD$4:$AD$33,INT((AI15-1)/40)+1)</f>
        <v>初级神器1配件1</v>
      </c>
      <c r="AO15" s="15">
        <f>INDEX(芦花古楼!$BY$19:$BY$58,神器!AM15)</f>
        <v>1</v>
      </c>
      <c r="AP15" s="15" t="s">
        <v>88</v>
      </c>
      <c r="AQ15" s="15">
        <f t="shared" ref="AQ15:AQ78" si="20">INDEX($F$14:$L$53,AM15,INDEX($AB$4:$AB$33,INT((AI15-1)/40)+1))</f>
        <v>200</v>
      </c>
      <c r="AR15" s="15" t="s">
        <v>653</v>
      </c>
      <c r="AS15" s="15">
        <f t="shared" ref="AS15:AS78" si="21">INDEX($P$14:$V$53,AM15,INDEX($AB$4:$AB$33,INT((AI15-1)/40)+1))</f>
        <v>6</v>
      </c>
      <c r="AV15" s="64">
        <v>2</v>
      </c>
      <c r="AW15" s="64">
        <f>INDEX(节奏总表!$I$4:$I$18,MATCH(AV15,节奏总表!$S$4:$S$18,1))</f>
        <v>5</v>
      </c>
      <c r="AX15" s="15">
        <f>芦花古楼!BC7+芦花古楼!BD6</f>
        <v>330</v>
      </c>
      <c r="AY15" s="16"/>
      <c r="BB15" s="67" t="s">
        <v>674</v>
      </c>
      <c r="BC15" s="64">
        <v>1</v>
      </c>
      <c r="BD15" s="64">
        <v>20</v>
      </c>
      <c r="BE15" s="64">
        <v>1</v>
      </c>
      <c r="BF15" s="64">
        <f t="shared" si="8"/>
        <v>590</v>
      </c>
      <c r="BG15" s="64">
        <v>590</v>
      </c>
      <c r="BI15" s="66">
        <v>2</v>
      </c>
      <c r="BJ15" s="66">
        <v>1</v>
      </c>
      <c r="BL15" s="66">
        <v>1</v>
      </c>
      <c r="BM15" s="66">
        <v>1</v>
      </c>
      <c r="BN15" s="66">
        <v>0</v>
      </c>
      <c r="BO15" s="66">
        <v>0</v>
      </c>
      <c r="BP15" s="66">
        <v>0</v>
      </c>
      <c r="BQ15" s="66">
        <v>0</v>
      </c>
      <c r="BR15" s="66">
        <v>0</v>
      </c>
    </row>
    <row r="16" spans="1:70" ht="16.5" x14ac:dyDescent="0.2">
      <c r="A16" s="60">
        <v>3</v>
      </c>
      <c r="B16" s="60">
        <v>2</v>
      </c>
      <c r="C16" s="22">
        <f t="shared" si="9"/>
        <v>6.0606060606060608E-2</v>
      </c>
      <c r="D16" s="60">
        <f t="shared" si="10"/>
        <v>31868</v>
      </c>
      <c r="F16" s="15">
        <f t="shared" si="11"/>
        <v>265</v>
      </c>
      <c r="G16" s="15">
        <f t="shared" si="5"/>
        <v>400</v>
      </c>
      <c r="H16" s="15">
        <f t="shared" si="5"/>
        <v>665</v>
      </c>
      <c r="I16" s="15">
        <f t="shared" si="5"/>
        <v>935</v>
      </c>
      <c r="J16" s="15">
        <f t="shared" si="5"/>
        <v>1335</v>
      </c>
      <c r="K16" s="15">
        <f t="shared" si="5"/>
        <v>1335</v>
      </c>
      <c r="L16" s="15">
        <f t="shared" si="5"/>
        <v>1335</v>
      </c>
      <c r="N16" s="15">
        <f t="shared" si="12"/>
        <v>1.6150000000000002</v>
      </c>
      <c r="O16" s="21">
        <f t="shared" si="13"/>
        <v>3.0773707477844687E-3</v>
      </c>
      <c r="P16" s="15">
        <f t="shared" si="14"/>
        <v>8</v>
      </c>
      <c r="Q16" s="15">
        <f t="shared" si="6"/>
        <v>12</v>
      </c>
      <c r="R16" s="15">
        <f t="shared" si="6"/>
        <v>21</v>
      </c>
      <c r="S16" s="15">
        <f t="shared" si="6"/>
        <v>29</v>
      </c>
      <c r="T16" s="15">
        <f t="shared" si="15"/>
        <v>40</v>
      </c>
      <c r="U16" s="15">
        <f t="shared" si="7"/>
        <v>40</v>
      </c>
      <c r="V16" s="15">
        <f t="shared" si="7"/>
        <v>40</v>
      </c>
      <c r="Z16" s="60">
        <v>301</v>
      </c>
      <c r="AA16" s="60">
        <v>5</v>
      </c>
      <c r="AB16" s="60">
        <v>1</v>
      </c>
      <c r="AC16" s="60">
        <v>1606015</v>
      </c>
      <c r="AD16" s="60" t="s">
        <v>625</v>
      </c>
      <c r="AE16" s="60" t="s">
        <v>596</v>
      </c>
      <c r="AF16" s="60" t="str">
        <f t="shared" si="3"/>
        <v>高级神器1配件1-鬼王咒</v>
      </c>
      <c r="AI16" s="60">
        <v>3</v>
      </c>
      <c r="AJ16" s="15">
        <f t="shared" si="16"/>
        <v>1606003</v>
      </c>
      <c r="AK16" s="15" t="str">
        <f t="shared" si="17"/>
        <v>初级神器1配件1-两仪剑鞘Lvs3</v>
      </c>
      <c r="AL16" s="60" t="s">
        <v>644</v>
      </c>
      <c r="AM16" s="15">
        <f t="shared" si="18"/>
        <v>3</v>
      </c>
      <c r="AN16" s="15" t="str">
        <f t="shared" si="19"/>
        <v>初级神器1配件1</v>
      </c>
      <c r="AO16" s="15">
        <f>INDEX(芦花古楼!$BY$19:$BY$58,神器!AM16)</f>
        <v>2</v>
      </c>
      <c r="AP16" s="15" t="s">
        <v>88</v>
      </c>
      <c r="AQ16" s="15">
        <f t="shared" si="20"/>
        <v>265</v>
      </c>
      <c r="AR16" s="15" t="s">
        <v>653</v>
      </c>
      <c r="AS16" s="15">
        <f t="shared" si="21"/>
        <v>8</v>
      </c>
      <c r="AV16" s="64">
        <v>3</v>
      </c>
      <c r="AW16" s="64">
        <f>INDEX(节奏总表!$I$4:$I$18,MATCH(AV16,节奏总表!$S$4:$S$18,1))</f>
        <v>5</v>
      </c>
      <c r="AX16" s="15">
        <f>芦花古楼!BC8+芦花古楼!BD7</f>
        <v>540</v>
      </c>
      <c r="AY16" s="16"/>
      <c r="BB16" s="67" t="s">
        <v>675</v>
      </c>
      <c r="BC16" s="64">
        <v>2</v>
      </c>
      <c r="BD16" s="64">
        <v>30</v>
      </c>
      <c r="BE16" s="64">
        <v>1</v>
      </c>
      <c r="BF16" s="64">
        <f t="shared" si="8"/>
        <v>393</v>
      </c>
      <c r="BG16" s="64">
        <v>393</v>
      </c>
      <c r="BI16" s="66">
        <v>3</v>
      </c>
      <c r="BJ16" s="66">
        <v>2</v>
      </c>
      <c r="BL16" s="66">
        <v>2</v>
      </c>
      <c r="BM16" s="66">
        <v>1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</row>
    <row r="17" spans="1:70" ht="16.5" x14ac:dyDescent="0.2">
      <c r="A17" s="60">
        <v>4</v>
      </c>
      <c r="B17" s="60">
        <v>2.5</v>
      </c>
      <c r="C17" s="22">
        <f t="shared" si="9"/>
        <v>7.575757575757576E-2</v>
      </c>
      <c r="D17" s="60">
        <f t="shared" si="10"/>
        <v>39836</v>
      </c>
      <c r="F17" s="15">
        <f t="shared" si="11"/>
        <v>330</v>
      </c>
      <c r="G17" s="15">
        <f t="shared" si="5"/>
        <v>500</v>
      </c>
      <c r="H17" s="15">
        <f t="shared" si="5"/>
        <v>835</v>
      </c>
      <c r="I17" s="15">
        <f t="shared" si="5"/>
        <v>1170</v>
      </c>
      <c r="J17" s="15">
        <f t="shared" si="5"/>
        <v>1670</v>
      </c>
      <c r="K17" s="15">
        <f t="shared" si="5"/>
        <v>1670</v>
      </c>
      <c r="L17" s="15">
        <f t="shared" si="5"/>
        <v>1670</v>
      </c>
      <c r="N17" s="15">
        <f t="shared" si="12"/>
        <v>1.9457500000000003</v>
      </c>
      <c r="O17" s="21">
        <f t="shared" si="13"/>
        <v>3.7076124659452818E-3</v>
      </c>
      <c r="P17" s="15">
        <f t="shared" si="14"/>
        <v>10</v>
      </c>
      <c r="Q17" s="15">
        <f t="shared" si="6"/>
        <v>15</v>
      </c>
      <c r="R17" s="15">
        <f t="shared" si="6"/>
        <v>25</v>
      </c>
      <c r="S17" s="15">
        <f t="shared" si="6"/>
        <v>36</v>
      </c>
      <c r="T17" s="15">
        <f t="shared" si="15"/>
        <v>50</v>
      </c>
      <c r="U17" s="15">
        <f t="shared" si="7"/>
        <v>50</v>
      </c>
      <c r="V17" s="15">
        <f t="shared" si="7"/>
        <v>50</v>
      </c>
      <c r="Z17" s="60">
        <v>301</v>
      </c>
      <c r="AA17" s="60">
        <v>5</v>
      </c>
      <c r="AB17" s="60">
        <v>2</v>
      </c>
      <c r="AC17" s="60">
        <v>1606016</v>
      </c>
      <c r="AD17" s="60" t="s">
        <v>626</v>
      </c>
      <c r="AE17" s="60" t="s">
        <v>597</v>
      </c>
      <c r="AF17" s="60" t="str">
        <f t="shared" si="3"/>
        <v>高级神器1配件2-虎獠</v>
      </c>
      <c r="AI17" s="60">
        <v>4</v>
      </c>
      <c r="AJ17" s="15">
        <f t="shared" si="16"/>
        <v>1606003</v>
      </c>
      <c r="AK17" s="15" t="str">
        <f t="shared" si="17"/>
        <v>初级神器1配件1-两仪剑鞘Lvs4</v>
      </c>
      <c r="AL17" s="60" t="s">
        <v>644</v>
      </c>
      <c r="AM17" s="15">
        <f t="shared" si="18"/>
        <v>4</v>
      </c>
      <c r="AN17" s="15" t="str">
        <f t="shared" si="19"/>
        <v>初级神器1配件1</v>
      </c>
      <c r="AO17" s="15">
        <f>INDEX(芦花古楼!$BY$19:$BY$58,神器!AM17)</f>
        <v>3</v>
      </c>
      <c r="AP17" s="15" t="s">
        <v>88</v>
      </c>
      <c r="AQ17" s="15">
        <f t="shared" si="20"/>
        <v>330</v>
      </c>
      <c r="AR17" s="15" t="s">
        <v>653</v>
      </c>
      <c r="AS17" s="15">
        <f t="shared" si="21"/>
        <v>10</v>
      </c>
      <c r="AV17" s="64">
        <v>4</v>
      </c>
      <c r="AW17" s="64">
        <f>INDEX(节奏总表!$I$4:$I$18,MATCH(AV17,节奏总表!$S$4:$S$18,1))</f>
        <v>6</v>
      </c>
      <c r="AX17" s="15">
        <f>芦花古楼!BC9+芦花古楼!BD8</f>
        <v>805</v>
      </c>
      <c r="AY17" s="16"/>
      <c r="BB17" s="67" t="s">
        <v>676</v>
      </c>
      <c r="BC17" s="64">
        <v>2</v>
      </c>
      <c r="BD17" s="64">
        <v>30</v>
      </c>
      <c r="BE17" s="64">
        <v>1</v>
      </c>
      <c r="BF17" s="64">
        <f t="shared" si="8"/>
        <v>393</v>
      </c>
      <c r="BG17" s="64">
        <v>393</v>
      </c>
      <c r="BI17" s="66">
        <v>4</v>
      </c>
      <c r="BJ17" s="66">
        <v>3</v>
      </c>
      <c r="BL17" s="66">
        <v>2</v>
      </c>
      <c r="BM17" s="66">
        <v>2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</row>
    <row r="18" spans="1:70" ht="16.5" x14ac:dyDescent="0.2">
      <c r="A18" s="60">
        <v>5</v>
      </c>
      <c r="B18" s="60">
        <v>3</v>
      </c>
      <c r="C18" s="22">
        <f t="shared" si="9"/>
        <v>9.0909090909090912E-2</v>
      </c>
      <c r="D18" s="60">
        <f t="shared" si="10"/>
        <v>47803</v>
      </c>
      <c r="F18" s="15">
        <f t="shared" si="11"/>
        <v>400</v>
      </c>
      <c r="G18" s="15">
        <f t="shared" si="5"/>
        <v>600</v>
      </c>
      <c r="H18" s="15">
        <f t="shared" si="5"/>
        <v>1000</v>
      </c>
      <c r="I18" s="15">
        <f t="shared" si="5"/>
        <v>1405</v>
      </c>
      <c r="J18" s="15">
        <f t="shared" si="5"/>
        <v>2005</v>
      </c>
      <c r="K18" s="15">
        <f t="shared" si="5"/>
        <v>2005</v>
      </c>
      <c r="L18" s="15">
        <f t="shared" si="5"/>
        <v>2005</v>
      </c>
      <c r="N18" s="15">
        <f t="shared" si="12"/>
        <v>2.2930375000000005</v>
      </c>
      <c r="O18" s="21">
        <f t="shared" si="13"/>
        <v>4.3693662700141356E-3</v>
      </c>
      <c r="P18" s="15">
        <f t="shared" si="14"/>
        <v>12</v>
      </c>
      <c r="Q18" s="15">
        <f t="shared" si="6"/>
        <v>18</v>
      </c>
      <c r="R18" s="15">
        <f t="shared" si="6"/>
        <v>30</v>
      </c>
      <c r="S18" s="15">
        <f t="shared" si="6"/>
        <v>42</v>
      </c>
      <c r="T18" s="15">
        <f t="shared" si="15"/>
        <v>60</v>
      </c>
      <c r="U18" s="15">
        <f t="shared" si="7"/>
        <v>60</v>
      </c>
      <c r="V18" s="15">
        <f t="shared" si="7"/>
        <v>60</v>
      </c>
      <c r="Z18" s="60">
        <v>301</v>
      </c>
      <c r="AA18" s="60">
        <v>5</v>
      </c>
      <c r="AB18" s="60">
        <v>3</v>
      </c>
      <c r="AC18" s="60">
        <v>1606017</v>
      </c>
      <c r="AD18" s="60" t="s">
        <v>627</v>
      </c>
      <c r="AE18" s="60" t="s">
        <v>598</v>
      </c>
      <c r="AF18" s="60" t="str">
        <f t="shared" si="3"/>
        <v>高级神器1配件3-阎王炮</v>
      </c>
      <c r="AI18" s="60">
        <v>5</v>
      </c>
      <c r="AJ18" s="15">
        <f t="shared" si="16"/>
        <v>1606003</v>
      </c>
      <c r="AK18" s="15" t="str">
        <f t="shared" si="17"/>
        <v>初级神器1配件1-两仪剑鞘Lvs5</v>
      </c>
      <c r="AL18" s="60" t="s">
        <v>644</v>
      </c>
      <c r="AM18" s="15">
        <f t="shared" si="18"/>
        <v>5</v>
      </c>
      <c r="AN18" s="15" t="str">
        <f t="shared" si="19"/>
        <v>初级神器1配件1</v>
      </c>
      <c r="AO18" s="15">
        <f>INDEX(芦花古楼!$BY$19:$BY$58,神器!AM18)</f>
        <v>3</v>
      </c>
      <c r="AP18" s="15" t="s">
        <v>88</v>
      </c>
      <c r="AQ18" s="15">
        <f t="shared" si="20"/>
        <v>400</v>
      </c>
      <c r="AR18" s="15" t="s">
        <v>653</v>
      </c>
      <c r="AS18" s="15">
        <f t="shared" si="21"/>
        <v>12</v>
      </c>
      <c r="AV18" s="64">
        <v>5</v>
      </c>
      <c r="AW18" s="64">
        <f>INDEX(节奏总表!$I$4:$I$18,MATCH(AV18,节奏总表!$S$4:$S$18,1))</f>
        <v>6</v>
      </c>
      <c r="AX18" s="15">
        <f>芦花古楼!BC10+芦花古楼!BD9</f>
        <v>815</v>
      </c>
      <c r="AY18" s="16"/>
      <c r="BB18" s="67" t="s">
        <v>677</v>
      </c>
      <c r="BC18" s="64">
        <v>3</v>
      </c>
      <c r="BD18" s="64">
        <v>50</v>
      </c>
      <c r="BE18" s="64">
        <v>1</v>
      </c>
      <c r="BF18" s="64">
        <f t="shared" si="8"/>
        <v>236</v>
      </c>
      <c r="BG18" s="64">
        <v>236</v>
      </c>
      <c r="BI18" s="66">
        <v>5</v>
      </c>
      <c r="BJ18" s="66">
        <v>3</v>
      </c>
      <c r="BL18" s="66">
        <v>3</v>
      </c>
      <c r="BM18" s="66">
        <v>2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</row>
    <row r="19" spans="1:70" ht="16.5" x14ac:dyDescent="0.2">
      <c r="A19" s="60">
        <v>6</v>
      </c>
      <c r="B19" s="60">
        <v>3.5</v>
      </c>
      <c r="C19" s="22">
        <f t="shared" si="9"/>
        <v>0.10606060606060606</v>
      </c>
      <c r="D19" s="60">
        <f t="shared" si="10"/>
        <v>55770</v>
      </c>
      <c r="F19" s="15">
        <f t="shared" si="11"/>
        <v>465</v>
      </c>
      <c r="G19" s="15">
        <f t="shared" si="5"/>
        <v>700</v>
      </c>
      <c r="H19" s="15">
        <f t="shared" si="5"/>
        <v>1170</v>
      </c>
      <c r="I19" s="15">
        <f t="shared" si="5"/>
        <v>1640</v>
      </c>
      <c r="J19" s="15">
        <f t="shared" si="5"/>
        <v>2340</v>
      </c>
      <c r="K19" s="15">
        <f t="shared" si="5"/>
        <v>2340</v>
      </c>
      <c r="L19" s="15">
        <f t="shared" si="5"/>
        <v>2340</v>
      </c>
      <c r="N19" s="15">
        <f t="shared" si="12"/>
        <v>2.6576893750000008</v>
      </c>
      <c r="O19" s="21">
        <f t="shared" si="13"/>
        <v>5.0642077642864321E-3</v>
      </c>
      <c r="P19" s="15">
        <f t="shared" si="14"/>
        <v>14</v>
      </c>
      <c r="Q19" s="15">
        <f t="shared" si="6"/>
        <v>21</v>
      </c>
      <c r="R19" s="15">
        <f t="shared" si="6"/>
        <v>35</v>
      </c>
      <c r="S19" s="15">
        <f t="shared" si="6"/>
        <v>49</v>
      </c>
      <c r="T19" s="15">
        <f t="shared" si="15"/>
        <v>70</v>
      </c>
      <c r="U19" s="15">
        <f t="shared" si="7"/>
        <v>70</v>
      </c>
      <c r="V19" s="15">
        <f t="shared" si="7"/>
        <v>70</v>
      </c>
      <c r="Z19" s="60">
        <v>301</v>
      </c>
      <c r="AA19" s="60">
        <v>5</v>
      </c>
      <c r="AB19" s="60">
        <v>4</v>
      </c>
      <c r="AC19" s="60">
        <v>1606018</v>
      </c>
      <c r="AD19" s="60" t="s">
        <v>628</v>
      </c>
      <c r="AE19" s="60" t="s">
        <v>599</v>
      </c>
      <c r="AF19" s="60" t="str">
        <f t="shared" si="3"/>
        <v>高级神器1配件4-狱火锤</v>
      </c>
      <c r="AI19" s="60">
        <v>6</v>
      </c>
      <c r="AJ19" s="15">
        <f t="shared" si="16"/>
        <v>1606003</v>
      </c>
      <c r="AK19" s="15" t="str">
        <f t="shared" si="17"/>
        <v>初级神器1配件1-两仪剑鞘Lvs6</v>
      </c>
      <c r="AL19" s="60" t="s">
        <v>644</v>
      </c>
      <c r="AM19" s="15">
        <f t="shared" si="18"/>
        <v>6</v>
      </c>
      <c r="AN19" s="15" t="str">
        <f t="shared" si="19"/>
        <v>初级神器1配件1</v>
      </c>
      <c r="AO19" s="15">
        <f>INDEX(芦花古楼!$BY$19:$BY$58,神器!AM19)</f>
        <v>5</v>
      </c>
      <c r="AP19" s="15" t="s">
        <v>88</v>
      </c>
      <c r="AQ19" s="15">
        <f t="shared" si="20"/>
        <v>465</v>
      </c>
      <c r="AR19" s="15" t="s">
        <v>653</v>
      </c>
      <c r="AS19" s="15">
        <f t="shared" si="21"/>
        <v>14</v>
      </c>
      <c r="AV19" s="64">
        <v>6</v>
      </c>
      <c r="AW19" s="64">
        <f>INDEX(节奏总表!$I$4:$I$18,MATCH(AV19,节奏总表!$S$4:$S$18,1))</f>
        <v>7</v>
      </c>
      <c r="AX19" s="15">
        <f>芦花古楼!BC11+芦花古楼!BD10</f>
        <v>825</v>
      </c>
      <c r="AY19" s="16"/>
      <c r="BB19" s="67" t="s">
        <v>678</v>
      </c>
      <c r="BC19" s="64">
        <v>3</v>
      </c>
      <c r="BD19" s="64">
        <v>50</v>
      </c>
      <c r="BE19" s="64">
        <v>1</v>
      </c>
      <c r="BF19" s="64">
        <f t="shared" si="8"/>
        <v>236</v>
      </c>
      <c r="BG19" s="64">
        <v>236</v>
      </c>
      <c r="BI19" s="66">
        <v>6</v>
      </c>
      <c r="BJ19" s="66">
        <v>4</v>
      </c>
      <c r="BL19" s="66">
        <v>3</v>
      </c>
      <c r="BM19" s="66">
        <v>3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</row>
    <row r="20" spans="1:70" ht="16.5" x14ac:dyDescent="0.2">
      <c r="A20" s="60">
        <v>7</v>
      </c>
      <c r="B20" s="60">
        <v>4</v>
      </c>
      <c r="C20" s="22">
        <f t="shared" si="9"/>
        <v>0.12121212121212122</v>
      </c>
      <c r="D20" s="60">
        <f t="shared" si="10"/>
        <v>63737</v>
      </c>
      <c r="F20" s="15">
        <f t="shared" si="11"/>
        <v>535</v>
      </c>
      <c r="G20" s="15">
        <f t="shared" si="5"/>
        <v>800</v>
      </c>
      <c r="H20" s="15">
        <f t="shared" si="5"/>
        <v>1335</v>
      </c>
      <c r="I20" s="15">
        <f t="shared" si="5"/>
        <v>1870</v>
      </c>
      <c r="J20" s="15">
        <f t="shared" si="5"/>
        <v>2675</v>
      </c>
      <c r="K20" s="15">
        <f t="shared" si="5"/>
        <v>2675</v>
      </c>
      <c r="L20" s="15">
        <f t="shared" si="5"/>
        <v>2675</v>
      </c>
      <c r="N20" s="15">
        <f t="shared" si="12"/>
        <v>3.0405738437500012</v>
      </c>
      <c r="O20" s="21">
        <f t="shared" si="13"/>
        <v>5.7937913332723441E-3</v>
      </c>
      <c r="P20" s="15">
        <f t="shared" si="14"/>
        <v>16</v>
      </c>
      <c r="Q20" s="15">
        <f t="shared" si="6"/>
        <v>24</v>
      </c>
      <c r="R20" s="15">
        <f t="shared" si="6"/>
        <v>40</v>
      </c>
      <c r="S20" s="15">
        <f t="shared" si="6"/>
        <v>56</v>
      </c>
      <c r="T20" s="15">
        <f t="shared" si="15"/>
        <v>80</v>
      </c>
      <c r="U20" s="15">
        <f t="shared" si="7"/>
        <v>80</v>
      </c>
      <c r="V20" s="15">
        <f t="shared" si="7"/>
        <v>80</v>
      </c>
      <c r="Z20" s="60">
        <v>301</v>
      </c>
      <c r="AA20" s="60">
        <v>5</v>
      </c>
      <c r="AB20" s="60">
        <v>5</v>
      </c>
      <c r="AC20" s="60">
        <v>1606019</v>
      </c>
      <c r="AD20" s="60" t="s">
        <v>629</v>
      </c>
      <c r="AE20" s="60" t="s">
        <v>600</v>
      </c>
      <c r="AF20" s="60" t="str">
        <f t="shared" si="3"/>
        <v>高级神器1配件5-魔骨</v>
      </c>
      <c r="AI20" s="60">
        <v>7</v>
      </c>
      <c r="AJ20" s="15">
        <f t="shared" si="16"/>
        <v>1606003</v>
      </c>
      <c r="AK20" s="15" t="str">
        <f t="shared" si="17"/>
        <v>初级神器1配件1-两仪剑鞘Lvs7</v>
      </c>
      <c r="AL20" s="60" t="s">
        <v>644</v>
      </c>
      <c r="AM20" s="15">
        <f t="shared" si="18"/>
        <v>7</v>
      </c>
      <c r="AN20" s="15" t="str">
        <f t="shared" si="19"/>
        <v>初级神器1配件1</v>
      </c>
      <c r="AO20" s="15">
        <f>INDEX(芦花古楼!$BY$19:$BY$58,神器!AM20)</f>
        <v>5</v>
      </c>
      <c r="AP20" s="15" t="s">
        <v>88</v>
      </c>
      <c r="AQ20" s="15">
        <f t="shared" si="20"/>
        <v>535</v>
      </c>
      <c r="AR20" s="15" t="s">
        <v>653</v>
      </c>
      <c r="AS20" s="15">
        <f t="shared" si="21"/>
        <v>16</v>
      </c>
      <c r="AV20" s="64">
        <v>7</v>
      </c>
      <c r="AW20" s="64">
        <f>INDEX(节奏总表!$I$4:$I$18,MATCH(AV20,节奏总表!$S$4:$S$18,1))</f>
        <v>7</v>
      </c>
      <c r="AX20" s="15">
        <f>芦花古楼!BC12+芦花古楼!BD11</f>
        <v>845</v>
      </c>
      <c r="AY20" s="16"/>
      <c r="BB20" s="67" t="s">
        <v>679</v>
      </c>
      <c r="BC20" s="64">
        <v>3</v>
      </c>
      <c r="BD20" s="64">
        <v>50</v>
      </c>
      <c r="BE20" s="64">
        <v>1</v>
      </c>
      <c r="BF20" s="64">
        <f t="shared" si="8"/>
        <v>236</v>
      </c>
      <c r="BG20" s="64">
        <v>236</v>
      </c>
      <c r="BI20" s="66">
        <v>7</v>
      </c>
      <c r="BJ20" s="66">
        <v>4</v>
      </c>
      <c r="BL20" s="66">
        <v>3</v>
      </c>
      <c r="BM20" s="66">
        <v>3</v>
      </c>
      <c r="BN20" s="66">
        <v>1</v>
      </c>
      <c r="BO20" s="66">
        <v>0</v>
      </c>
      <c r="BP20" s="66">
        <v>0</v>
      </c>
      <c r="BQ20" s="66">
        <v>0</v>
      </c>
      <c r="BR20" s="66">
        <v>0</v>
      </c>
    </row>
    <row r="21" spans="1:70" ht="16.5" x14ac:dyDescent="0.2">
      <c r="A21" s="60">
        <v>8</v>
      </c>
      <c r="B21" s="60">
        <v>4.5</v>
      </c>
      <c r="C21" s="22">
        <f t="shared" si="9"/>
        <v>0.13636363636363635</v>
      </c>
      <c r="D21" s="60">
        <f t="shared" si="10"/>
        <v>71705</v>
      </c>
      <c r="F21" s="15">
        <f t="shared" si="11"/>
        <v>600</v>
      </c>
      <c r="G21" s="15">
        <f t="shared" si="5"/>
        <v>900</v>
      </c>
      <c r="H21" s="15">
        <f t="shared" si="5"/>
        <v>1505</v>
      </c>
      <c r="I21" s="15">
        <f t="shared" si="5"/>
        <v>2105</v>
      </c>
      <c r="J21" s="15">
        <f t="shared" si="5"/>
        <v>3010</v>
      </c>
      <c r="K21" s="15">
        <f t="shared" si="5"/>
        <v>3010</v>
      </c>
      <c r="L21" s="15">
        <f t="shared" si="5"/>
        <v>3010</v>
      </c>
      <c r="N21" s="15">
        <f t="shared" si="12"/>
        <v>3.4426025359375014</v>
      </c>
      <c r="O21" s="21">
        <f t="shared" si="13"/>
        <v>6.5598540807075513E-3</v>
      </c>
      <c r="P21" s="15">
        <f t="shared" si="14"/>
        <v>18</v>
      </c>
      <c r="Q21" s="15">
        <f t="shared" si="6"/>
        <v>27</v>
      </c>
      <c r="R21" s="15">
        <f t="shared" si="6"/>
        <v>45</v>
      </c>
      <c r="S21" s="15">
        <f t="shared" si="6"/>
        <v>63</v>
      </c>
      <c r="T21" s="15">
        <f t="shared" si="15"/>
        <v>90</v>
      </c>
      <c r="U21" s="15">
        <f t="shared" si="7"/>
        <v>90</v>
      </c>
      <c r="V21" s="15">
        <f t="shared" si="7"/>
        <v>90</v>
      </c>
      <c r="Z21" s="60">
        <v>301</v>
      </c>
      <c r="AA21" s="60">
        <v>5</v>
      </c>
      <c r="AB21" s="60">
        <v>6</v>
      </c>
      <c r="AC21" s="60">
        <v>1606020</v>
      </c>
      <c r="AD21" s="60" t="s">
        <v>630</v>
      </c>
      <c r="AE21" s="60" t="s">
        <v>601</v>
      </c>
      <c r="AF21" s="60" t="str">
        <f t="shared" si="3"/>
        <v>高级神器1配件6-封魔匣</v>
      </c>
      <c r="AI21" s="60">
        <v>8</v>
      </c>
      <c r="AJ21" s="15">
        <f t="shared" si="16"/>
        <v>1606003</v>
      </c>
      <c r="AK21" s="15" t="str">
        <f t="shared" si="17"/>
        <v>初级神器1配件1-两仪剑鞘Lvs8</v>
      </c>
      <c r="AL21" s="60" t="s">
        <v>644</v>
      </c>
      <c r="AM21" s="15">
        <f t="shared" si="18"/>
        <v>8</v>
      </c>
      <c r="AN21" s="15" t="str">
        <f t="shared" si="19"/>
        <v>初级神器1配件1</v>
      </c>
      <c r="AO21" s="15">
        <f>INDEX(芦花古楼!$BY$19:$BY$58,神器!AM21)</f>
        <v>5</v>
      </c>
      <c r="AP21" s="15" t="s">
        <v>88</v>
      </c>
      <c r="AQ21" s="15">
        <f t="shared" si="20"/>
        <v>600</v>
      </c>
      <c r="AR21" s="15" t="s">
        <v>653</v>
      </c>
      <c r="AS21" s="15">
        <f t="shared" si="21"/>
        <v>18</v>
      </c>
      <c r="AV21" s="64">
        <v>8</v>
      </c>
      <c r="AW21" s="64">
        <f>INDEX(节奏总表!$I$4:$I$18,MATCH(AV21,节奏总表!$S$4:$S$18,1))</f>
        <v>8</v>
      </c>
      <c r="AX21" s="15">
        <f>芦花古楼!BC13+芦花古楼!BD12</f>
        <v>830</v>
      </c>
      <c r="AY21" s="16"/>
      <c r="BB21" s="67" t="s">
        <v>680</v>
      </c>
      <c r="BC21" s="64">
        <v>3</v>
      </c>
      <c r="BD21" s="64">
        <v>50</v>
      </c>
      <c r="BE21" s="64">
        <v>1</v>
      </c>
      <c r="BF21" s="64">
        <f t="shared" si="8"/>
        <v>236</v>
      </c>
      <c r="BG21" s="64">
        <v>236</v>
      </c>
      <c r="BI21" s="66">
        <v>8</v>
      </c>
      <c r="BJ21" s="66">
        <v>4</v>
      </c>
      <c r="BL21" s="66">
        <v>3</v>
      </c>
      <c r="BM21" s="66">
        <v>3</v>
      </c>
      <c r="BN21" s="66">
        <v>1</v>
      </c>
      <c r="BO21" s="66">
        <v>1</v>
      </c>
      <c r="BP21" s="66">
        <v>0</v>
      </c>
      <c r="BQ21" s="66">
        <v>0</v>
      </c>
      <c r="BR21" s="66">
        <v>0</v>
      </c>
    </row>
    <row r="22" spans="1:70" ht="16.5" x14ac:dyDescent="0.2">
      <c r="A22" s="60">
        <v>9</v>
      </c>
      <c r="B22" s="60">
        <v>5</v>
      </c>
      <c r="C22" s="22">
        <f t="shared" si="9"/>
        <v>0.15151515151515152</v>
      </c>
      <c r="D22" s="60">
        <f t="shared" si="10"/>
        <v>79672</v>
      </c>
      <c r="F22" s="15">
        <f t="shared" si="11"/>
        <v>665</v>
      </c>
      <c r="G22" s="15">
        <f t="shared" si="5"/>
        <v>1000</v>
      </c>
      <c r="H22" s="15">
        <f t="shared" si="5"/>
        <v>1670</v>
      </c>
      <c r="I22" s="15">
        <f t="shared" si="5"/>
        <v>2340</v>
      </c>
      <c r="J22" s="15">
        <f t="shared" si="5"/>
        <v>3345</v>
      </c>
      <c r="K22" s="15">
        <f t="shared" si="5"/>
        <v>3345</v>
      </c>
      <c r="L22" s="15">
        <f t="shared" si="5"/>
        <v>3345</v>
      </c>
      <c r="N22" s="15">
        <f t="shared" si="12"/>
        <v>3.8647326627343768</v>
      </c>
      <c r="O22" s="21">
        <f t="shared" si="13"/>
        <v>7.364219965514519E-3</v>
      </c>
      <c r="P22" s="15">
        <f t="shared" si="14"/>
        <v>20</v>
      </c>
      <c r="Q22" s="15">
        <f t="shared" si="6"/>
        <v>30</v>
      </c>
      <c r="R22" s="15">
        <f t="shared" si="6"/>
        <v>51</v>
      </c>
      <c r="S22" s="15">
        <f t="shared" si="6"/>
        <v>71</v>
      </c>
      <c r="T22" s="15">
        <f t="shared" si="15"/>
        <v>100</v>
      </c>
      <c r="U22" s="15">
        <f t="shared" si="7"/>
        <v>100</v>
      </c>
      <c r="V22" s="15">
        <f t="shared" si="7"/>
        <v>100</v>
      </c>
      <c r="Z22" s="60">
        <v>302</v>
      </c>
      <c r="AA22" s="60">
        <v>6</v>
      </c>
      <c r="AB22" s="60">
        <v>1</v>
      </c>
      <c r="AC22" s="60">
        <v>1606021</v>
      </c>
      <c r="AD22" s="60" t="s">
        <v>631</v>
      </c>
      <c r="AE22" s="60" t="s">
        <v>602</v>
      </c>
      <c r="AF22" s="60" t="str">
        <f t="shared" si="3"/>
        <v>高级神器2配件1-龙雀刀鞘</v>
      </c>
      <c r="AI22" s="60">
        <v>9</v>
      </c>
      <c r="AJ22" s="15">
        <f t="shared" si="16"/>
        <v>1606003</v>
      </c>
      <c r="AK22" s="15" t="str">
        <f t="shared" si="17"/>
        <v>初级神器1配件1-两仪剑鞘Lvs9</v>
      </c>
      <c r="AL22" s="60" t="s">
        <v>644</v>
      </c>
      <c r="AM22" s="15">
        <f t="shared" si="18"/>
        <v>9</v>
      </c>
      <c r="AN22" s="15" t="str">
        <f t="shared" si="19"/>
        <v>初级神器1配件1</v>
      </c>
      <c r="AO22" s="15">
        <f>INDEX(芦花古楼!$BY$19:$BY$58,神器!AM22)</f>
        <v>5</v>
      </c>
      <c r="AP22" s="15" t="s">
        <v>88</v>
      </c>
      <c r="AQ22" s="15">
        <f t="shared" si="20"/>
        <v>665</v>
      </c>
      <c r="AR22" s="15" t="s">
        <v>653</v>
      </c>
      <c r="AS22" s="15">
        <f t="shared" si="21"/>
        <v>20</v>
      </c>
      <c r="AV22" s="64">
        <v>9</v>
      </c>
      <c r="AW22" s="64">
        <f>INDEX(节奏总表!$I$4:$I$18,MATCH(AV22,节奏总表!$S$4:$S$18,1))</f>
        <v>8</v>
      </c>
      <c r="AX22" s="15">
        <f>芦花古楼!BC14+芦花古楼!BD13</f>
        <v>845</v>
      </c>
      <c r="AY22" s="16"/>
      <c r="BB22" s="67" t="s">
        <v>681</v>
      </c>
      <c r="BC22" s="64">
        <v>4</v>
      </c>
      <c r="BD22" s="64">
        <v>70</v>
      </c>
      <c r="BE22" s="64">
        <v>1</v>
      </c>
      <c r="BF22" s="64">
        <f t="shared" si="8"/>
        <v>169</v>
      </c>
      <c r="BG22" s="64">
        <v>169</v>
      </c>
      <c r="BI22" s="66">
        <v>9</v>
      </c>
      <c r="BJ22" s="66">
        <v>4</v>
      </c>
      <c r="BL22" s="66">
        <v>5</v>
      </c>
      <c r="BM22" s="66">
        <v>4</v>
      </c>
      <c r="BN22" s="66">
        <v>1</v>
      </c>
      <c r="BO22" s="66">
        <v>1</v>
      </c>
      <c r="BP22" s="66">
        <v>0</v>
      </c>
      <c r="BQ22" s="66">
        <v>0</v>
      </c>
      <c r="BR22" s="66">
        <v>0</v>
      </c>
    </row>
    <row r="23" spans="1:70" ht="16.5" x14ac:dyDescent="0.2">
      <c r="A23" s="60">
        <v>10</v>
      </c>
      <c r="B23" s="60">
        <v>6</v>
      </c>
      <c r="C23" s="22">
        <f t="shared" si="9"/>
        <v>0.18181818181818182</v>
      </c>
      <c r="D23" s="60">
        <f t="shared" si="10"/>
        <v>95606</v>
      </c>
      <c r="F23" s="15">
        <f t="shared" si="11"/>
        <v>800</v>
      </c>
      <c r="G23" s="15">
        <f t="shared" si="5"/>
        <v>1205</v>
      </c>
      <c r="H23" s="15">
        <f t="shared" si="5"/>
        <v>2005</v>
      </c>
      <c r="I23" s="15">
        <f t="shared" si="5"/>
        <v>2810</v>
      </c>
      <c r="J23" s="15">
        <f t="shared" si="5"/>
        <v>4015</v>
      </c>
      <c r="K23" s="15">
        <f t="shared" si="5"/>
        <v>4015</v>
      </c>
      <c r="L23" s="15">
        <f t="shared" si="5"/>
        <v>4015</v>
      </c>
      <c r="N23" s="15">
        <f t="shared" si="12"/>
        <v>4.3079692958710956</v>
      </c>
      <c r="O23" s="21">
        <f t="shared" si="13"/>
        <v>8.2088041445618348E-3</v>
      </c>
      <c r="P23" s="15">
        <f t="shared" si="14"/>
        <v>22</v>
      </c>
      <c r="Q23" s="15">
        <f t="shared" si="6"/>
        <v>34</v>
      </c>
      <c r="R23" s="15">
        <f t="shared" si="6"/>
        <v>56</v>
      </c>
      <c r="S23" s="15">
        <f t="shared" si="6"/>
        <v>79</v>
      </c>
      <c r="T23" s="15">
        <f t="shared" si="15"/>
        <v>110</v>
      </c>
      <c r="U23" s="15">
        <f t="shared" si="7"/>
        <v>110</v>
      </c>
      <c r="V23" s="15">
        <f t="shared" si="7"/>
        <v>110</v>
      </c>
      <c r="Z23" s="60">
        <v>302</v>
      </c>
      <c r="AA23" s="60">
        <v>6</v>
      </c>
      <c r="AB23" s="60">
        <v>2</v>
      </c>
      <c r="AC23" s="60">
        <v>1606022</v>
      </c>
      <c r="AD23" s="60" t="s">
        <v>632</v>
      </c>
      <c r="AE23" s="60" t="s">
        <v>603</v>
      </c>
      <c r="AF23" s="60" t="str">
        <f t="shared" si="3"/>
        <v>高级神器2配件2-雀环</v>
      </c>
      <c r="AI23" s="60">
        <v>10</v>
      </c>
      <c r="AJ23" s="15">
        <f t="shared" si="16"/>
        <v>1606003</v>
      </c>
      <c r="AK23" s="15" t="str">
        <f t="shared" si="17"/>
        <v>初级神器1配件1-两仪剑鞘Lvs10</v>
      </c>
      <c r="AL23" s="60" t="s">
        <v>644</v>
      </c>
      <c r="AM23" s="15">
        <f t="shared" si="18"/>
        <v>10</v>
      </c>
      <c r="AN23" s="15" t="str">
        <f t="shared" si="19"/>
        <v>初级神器1配件1</v>
      </c>
      <c r="AO23" s="15">
        <f>INDEX(芦花古楼!$BY$19:$BY$58,神器!AM23)</f>
        <v>7</v>
      </c>
      <c r="AP23" s="15" t="s">
        <v>88</v>
      </c>
      <c r="AQ23" s="15">
        <f t="shared" si="20"/>
        <v>800</v>
      </c>
      <c r="AR23" s="15" t="s">
        <v>653</v>
      </c>
      <c r="AS23" s="15">
        <f t="shared" si="21"/>
        <v>22</v>
      </c>
      <c r="AV23" s="64">
        <v>10</v>
      </c>
      <c r="AW23" s="64">
        <f>INDEX(节奏总表!$I$4:$I$18,MATCH(AV23,节奏总表!$S$4:$S$18,1))</f>
        <v>8</v>
      </c>
      <c r="AX23" s="15">
        <f>芦花古楼!BC15+芦花古楼!BD14</f>
        <v>700</v>
      </c>
      <c r="AY23" s="16"/>
      <c r="BB23" s="67" t="s">
        <v>682</v>
      </c>
      <c r="BC23" s="64">
        <v>4</v>
      </c>
      <c r="BD23" s="64">
        <v>70</v>
      </c>
      <c r="BE23" s="64">
        <v>1</v>
      </c>
      <c r="BF23" s="64">
        <f t="shared" si="8"/>
        <v>169</v>
      </c>
      <c r="BG23" s="64">
        <v>169</v>
      </c>
      <c r="BI23" s="66">
        <v>10</v>
      </c>
      <c r="BJ23" s="66">
        <v>7</v>
      </c>
      <c r="BL23" s="66">
        <v>5</v>
      </c>
      <c r="BM23" s="66">
        <v>5</v>
      </c>
      <c r="BN23" s="66">
        <v>1</v>
      </c>
      <c r="BO23" s="66">
        <v>1</v>
      </c>
      <c r="BP23" s="66">
        <v>0</v>
      </c>
      <c r="BQ23" s="66">
        <v>0</v>
      </c>
      <c r="BR23" s="66">
        <v>0</v>
      </c>
    </row>
    <row r="24" spans="1:70" ht="16.5" x14ac:dyDescent="0.2">
      <c r="A24" s="60">
        <v>11</v>
      </c>
      <c r="B24" s="60">
        <v>3</v>
      </c>
      <c r="C24" s="22">
        <f t="shared" si="9"/>
        <v>5.6603773584905662E-2</v>
      </c>
      <c r="D24" s="60">
        <f t="shared" si="10"/>
        <v>119986</v>
      </c>
      <c r="F24" s="15">
        <f t="shared" si="11"/>
        <v>1005</v>
      </c>
      <c r="G24" s="15">
        <f t="shared" si="5"/>
        <v>1510</v>
      </c>
      <c r="H24" s="15">
        <f t="shared" si="5"/>
        <v>2520</v>
      </c>
      <c r="I24" s="15">
        <f t="shared" si="5"/>
        <v>3525</v>
      </c>
      <c r="J24" s="15">
        <f t="shared" si="5"/>
        <v>5040</v>
      </c>
      <c r="K24" s="15">
        <f t="shared" si="5"/>
        <v>5040</v>
      </c>
      <c r="L24" s="15">
        <f t="shared" si="5"/>
        <v>5040</v>
      </c>
      <c r="N24" s="15">
        <f t="shared" si="12"/>
        <v>4.7733677606646507</v>
      </c>
      <c r="O24" s="21">
        <f t="shared" si="13"/>
        <v>9.095617532561516E-3</v>
      </c>
      <c r="P24" s="15">
        <f t="shared" si="14"/>
        <v>25</v>
      </c>
      <c r="Q24" s="15">
        <f t="shared" si="6"/>
        <v>37</v>
      </c>
      <c r="R24" s="15">
        <f t="shared" si="6"/>
        <v>63</v>
      </c>
      <c r="S24" s="15">
        <f t="shared" si="6"/>
        <v>88</v>
      </c>
      <c r="T24" s="15">
        <f t="shared" si="15"/>
        <v>125</v>
      </c>
      <c r="U24" s="15">
        <f t="shared" si="7"/>
        <v>125</v>
      </c>
      <c r="V24" s="15">
        <f t="shared" si="7"/>
        <v>125</v>
      </c>
      <c r="Z24" s="60">
        <v>302</v>
      </c>
      <c r="AA24" s="60">
        <v>6</v>
      </c>
      <c r="AB24" s="60">
        <v>3</v>
      </c>
      <c r="AC24" s="60">
        <v>1606023</v>
      </c>
      <c r="AD24" s="60" t="s">
        <v>633</v>
      </c>
      <c r="AE24" s="60" t="s">
        <v>604</v>
      </c>
      <c r="AF24" s="60" t="str">
        <f t="shared" si="3"/>
        <v>高级神器2配件3-龙印</v>
      </c>
      <c r="AI24" s="60">
        <v>11</v>
      </c>
      <c r="AJ24" s="15">
        <f t="shared" si="16"/>
        <v>1606003</v>
      </c>
      <c r="AK24" s="15" t="str">
        <f t="shared" si="17"/>
        <v>初级神器1配件1-两仪剑鞘Lvs11</v>
      </c>
      <c r="AL24" s="60" t="s">
        <v>644</v>
      </c>
      <c r="AM24" s="15">
        <f t="shared" si="18"/>
        <v>11</v>
      </c>
      <c r="AN24" s="15" t="str">
        <f t="shared" si="19"/>
        <v>初级神器1配件1</v>
      </c>
      <c r="AO24" s="15">
        <f>INDEX(芦花古楼!$BY$19:$BY$58,神器!AM24)</f>
        <v>7</v>
      </c>
      <c r="AP24" s="15" t="s">
        <v>88</v>
      </c>
      <c r="AQ24" s="15">
        <f t="shared" si="20"/>
        <v>1005</v>
      </c>
      <c r="AR24" s="15" t="s">
        <v>653</v>
      </c>
      <c r="AS24" s="15">
        <f t="shared" si="21"/>
        <v>25</v>
      </c>
      <c r="AV24" s="64">
        <v>11</v>
      </c>
      <c r="AW24" s="64">
        <f>INDEX(节奏总表!$I$4:$I$18,MATCH(AV24,节奏总表!$S$4:$S$18,1))</f>
        <v>8</v>
      </c>
      <c r="AX24" s="15">
        <f>芦花古楼!BC16+芦花古楼!BD15</f>
        <v>665</v>
      </c>
      <c r="AY24" s="16"/>
      <c r="BB24" s="67" t="s">
        <v>683</v>
      </c>
      <c r="BC24" s="64">
        <v>4</v>
      </c>
      <c r="BD24" s="64">
        <v>70</v>
      </c>
      <c r="BE24" s="64">
        <v>1</v>
      </c>
      <c r="BF24" s="64">
        <f t="shared" si="8"/>
        <v>169</v>
      </c>
      <c r="BG24" s="64">
        <v>169</v>
      </c>
      <c r="BI24" s="66">
        <v>11</v>
      </c>
      <c r="BJ24" s="66">
        <v>7</v>
      </c>
      <c r="BL24" s="66">
        <v>5</v>
      </c>
      <c r="BM24" s="66">
        <v>5</v>
      </c>
      <c r="BN24" s="66">
        <v>2</v>
      </c>
      <c r="BO24" s="66">
        <v>1</v>
      </c>
      <c r="BP24" s="66">
        <v>0</v>
      </c>
      <c r="BQ24" s="66">
        <v>0</v>
      </c>
      <c r="BR24" s="66">
        <v>0</v>
      </c>
    </row>
    <row r="25" spans="1:70" ht="16.5" x14ac:dyDescent="0.2">
      <c r="A25" s="60">
        <v>12</v>
      </c>
      <c r="B25" s="60">
        <v>3.5</v>
      </c>
      <c r="C25" s="22">
        <f t="shared" si="9"/>
        <v>6.6037735849056603E-2</v>
      </c>
      <c r="D25" s="60">
        <f t="shared" si="10"/>
        <v>139984</v>
      </c>
      <c r="F25" s="15">
        <f t="shared" si="11"/>
        <v>1175</v>
      </c>
      <c r="G25" s="15">
        <f t="shared" si="5"/>
        <v>1760</v>
      </c>
      <c r="H25" s="15">
        <f t="shared" si="5"/>
        <v>2940</v>
      </c>
      <c r="I25" s="15">
        <f t="shared" si="5"/>
        <v>4115</v>
      </c>
      <c r="J25" s="15">
        <f t="shared" si="5"/>
        <v>5880</v>
      </c>
      <c r="K25" s="15">
        <f t="shared" si="5"/>
        <v>5880</v>
      </c>
      <c r="L25" s="15">
        <f t="shared" si="5"/>
        <v>5880</v>
      </c>
      <c r="N25" s="15">
        <f t="shared" si="12"/>
        <v>5.2620361486978835</v>
      </c>
      <c r="O25" s="21">
        <f t="shared" si="13"/>
        <v>1.0026771589961181E-2</v>
      </c>
      <c r="P25" s="15">
        <f t="shared" si="14"/>
        <v>27</v>
      </c>
      <c r="Q25" s="15">
        <f t="shared" si="6"/>
        <v>41</v>
      </c>
      <c r="R25" s="15">
        <f t="shared" si="6"/>
        <v>69</v>
      </c>
      <c r="S25" s="15">
        <f t="shared" si="6"/>
        <v>97</v>
      </c>
      <c r="T25" s="15">
        <f t="shared" si="15"/>
        <v>135</v>
      </c>
      <c r="U25" s="15">
        <f t="shared" si="7"/>
        <v>135</v>
      </c>
      <c r="V25" s="15">
        <f t="shared" si="7"/>
        <v>135</v>
      </c>
      <c r="Z25" s="60">
        <v>302</v>
      </c>
      <c r="AA25" s="60">
        <v>6</v>
      </c>
      <c r="AB25" s="60">
        <v>4</v>
      </c>
      <c r="AC25" s="60">
        <v>1606024</v>
      </c>
      <c r="AD25" s="60" t="s">
        <v>634</v>
      </c>
      <c r="AE25" s="60" t="s">
        <v>605</v>
      </c>
      <c r="AF25" s="60" t="str">
        <f t="shared" si="3"/>
        <v>高级神器2配件4-上古篆文</v>
      </c>
      <c r="AI25" s="60">
        <v>12</v>
      </c>
      <c r="AJ25" s="15">
        <f t="shared" si="16"/>
        <v>1606003</v>
      </c>
      <c r="AK25" s="15" t="str">
        <f t="shared" si="17"/>
        <v>初级神器1配件1-两仪剑鞘Lvs12</v>
      </c>
      <c r="AL25" s="60" t="s">
        <v>644</v>
      </c>
      <c r="AM25" s="15">
        <f t="shared" si="18"/>
        <v>12</v>
      </c>
      <c r="AN25" s="15" t="str">
        <f t="shared" si="19"/>
        <v>初级神器1配件1</v>
      </c>
      <c r="AO25" s="15">
        <f>INDEX(芦花古楼!$BY$19:$BY$58,神器!AM25)</f>
        <v>7</v>
      </c>
      <c r="AP25" s="15" t="s">
        <v>88</v>
      </c>
      <c r="AQ25" s="15">
        <f t="shared" si="20"/>
        <v>1175</v>
      </c>
      <c r="AR25" s="15" t="s">
        <v>653</v>
      </c>
      <c r="AS25" s="15">
        <f t="shared" si="21"/>
        <v>27</v>
      </c>
      <c r="AV25" s="64">
        <v>12</v>
      </c>
      <c r="AW25" s="64">
        <f>INDEX(节奏总表!$I$4:$I$18,MATCH(AV25,节奏总表!$S$4:$S$18,1))</f>
        <v>9</v>
      </c>
      <c r="AX25" s="15">
        <f>芦花古楼!BC17+芦花古楼!BD16</f>
        <v>630</v>
      </c>
      <c r="AY25" s="16"/>
      <c r="BB25" s="67" t="s">
        <v>684</v>
      </c>
      <c r="BC25" s="64">
        <v>4</v>
      </c>
      <c r="BD25" s="64">
        <v>70</v>
      </c>
      <c r="BE25" s="64">
        <v>1</v>
      </c>
      <c r="BF25" s="64">
        <f t="shared" si="8"/>
        <v>169</v>
      </c>
      <c r="BG25" s="64">
        <v>169</v>
      </c>
      <c r="BI25" s="66">
        <v>12</v>
      </c>
      <c r="BJ25" s="66">
        <v>7</v>
      </c>
      <c r="BL25" s="66">
        <v>5</v>
      </c>
      <c r="BM25" s="66">
        <v>5</v>
      </c>
      <c r="BN25" s="66">
        <v>2</v>
      </c>
      <c r="BO25" s="66">
        <v>2</v>
      </c>
      <c r="BP25" s="66">
        <v>0</v>
      </c>
      <c r="BQ25" s="66">
        <v>0</v>
      </c>
      <c r="BR25" s="66">
        <v>0</v>
      </c>
    </row>
    <row r="26" spans="1:70" ht="16.5" x14ac:dyDescent="0.2">
      <c r="A26" s="60">
        <v>13</v>
      </c>
      <c r="B26" s="60">
        <v>4</v>
      </c>
      <c r="C26" s="22">
        <f t="shared" si="9"/>
        <v>7.5471698113207544E-2</v>
      </c>
      <c r="D26" s="60">
        <f t="shared" si="10"/>
        <v>159982</v>
      </c>
      <c r="F26" s="15">
        <f t="shared" si="11"/>
        <v>1340</v>
      </c>
      <c r="G26" s="15">
        <f t="shared" si="5"/>
        <v>2015</v>
      </c>
      <c r="H26" s="15">
        <f t="shared" si="5"/>
        <v>3360</v>
      </c>
      <c r="I26" s="15">
        <f t="shared" si="5"/>
        <v>4705</v>
      </c>
      <c r="J26" s="15">
        <f t="shared" si="5"/>
        <v>6720</v>
      </c>
      <c r="K26" s="15">
        <f t="shared" si="5"/>
        <v>6720</v>
      </c>
      <c r="L26" s="15">
        <f t="shared" si="5"/>
        <v>6720</v>
      </c>
      <c r="N26" s="15">
        <f t="shared" si="12"/>
        <v>5.7751379561327782</v>
      </c>
      <c r="O26" s="21">
        <f t="shared" si="13"/>
        <v>1.1004483350230831E-2</v>
      </c>
      <c r="P26" s="15">
        <f t="shared" si="14"/>
        <v>30</v>
      </c>
      <c r="Q26" s="15">
        <f t="shared" si="6"/>
        <v>45</v>
      </c>
      <c r="R26" s="15">
        <f t="shared" si="6"/>
        <v>76</v>
      </c>
      <c r="S26" s="15">
        <f t="shared" si="6"/>
        <v>106</v>
      </c>
      <c r="T26" s="15">
        <f t="shared" si="15"/>
        <v>150</v>
      </c>
      <c r="U26" s="15">
        <f t="shared" si="7"/>
        <v>150</v>
      </c>
      <c r="V26" s="15">
        <f t="shared" si="7"/>
        <v>150</v>
      </c>
      <c r="Z26" s="60">
        <v>302</v>
      </c>
      <c r="AA26" s="60">
        <v>6</v>
      </c>
      <c r="AB26" s="60">
        <v>5</v>
      </c>
      <c r="AC26" s="60">
        <v>1606025</v>
      </c>
      <c r="AD26" s="60" t="s">
        <v>635</v>
      </c>
      <c r="AE26" s="60" t="s">
        <v>606</v>
      </c>
      <c r="AF26" s="60" t="str">
        <f t="shared" si="3"/>
        <v>高级神器2配件5-吸魂石</v>
      </c>
      <c r="AI26" s="60">
        <v>13</v>
      </c>
      <c r="AJ26" s="15">
        <f t="shared" si="16"/>
        <v>1606003</v>
      </c>
      <c r="AK26" s="15" t="str">
        <f t="shared" si="17"/>
        <v>初级神器1配件1-两仪剑鞘Lvs13</v>
      </c>
      <c r="AL26" s="60" t="s">
        <v>644</v>
      </c>
      <c r="AM26" s="15">
        <f t="shared" si="18"/>
        <v>13</v>
      </c>
      <c r="AN26" s="15" t="str">
        <f t="shared" si="19"/>
        <v>初级神器1配件1</v>
      </c>
      <c r="AO26" s="15">
        <f>INDEX(芦花古楼!$BY$19:$BY$58,神器!AM26)</f>
        <v>7</v>
      </c>
      <c r="AP26" s="15" t="s">
        <v>88</v>
      </c>
      <c r="AQ26" s="15">
        <f t="shared" si="20"/>
        <v>1340</v>
      </c>
      <c r="AR26" s="15" t="s">
        <v>653</v>
      </c>
      <c r="AS26" s="15">
        <f t="shared" si="21"/>
        <v>30</v>
      </c>
      <c r="AV26" s="64">
        <v>13</v>
      </c>
      <c r="AW26" s="64">
        <f>INDEX(节奏总表!$I$4:$I$18,MATCH(AV26,节奏总表!$S$4:$S$18,1))</f>
        <v>9</v>
      </c>
      <c r="AX26" s="15">
        <f>芦花古楼!BC18+芦花古楼!BD17</f>
        <v>575</v>
      </c>
      <c r="AY26" s="16"/>
      <c r="BB26" s="67" t="s">
        <v>685</v>
      </c>
      <c r="BC26" s="64">
        <v>5</v>
      </c>
      <c r="BD26" s="64">
        <v>100</v>
      </c>
      <c r="BE26" s="64">
        <v>1</v>
      </c>
      <c r="BF26" s="64">
        <f t="shared" si="8"/>
        <v>79</v>
      </c>
      <c r="BG26" s="64">
        <v>79</v>
      </c>
      <c r="BI26" s="66">
        <v>13</v>
      </c>
      <c r="BJ26" s="66">
        <v>7</v>
      </c>
      <c r="BL26" s="66">
        <v>5</v>
      </c>
      <c r="BM26" s="66">
        <v>5</v>
      </c>
      <c r="BN26" s="66">
        <v>2</v>
      </c>
      <c r="BO26" s="66">
        <v>2</v>
      </c>
      <c r="BP26" s="66">
        <v>1</v>
      </c>
      <c r="BQ26" s="66">
        <v>0</v>
      </c>
      <c r="BR26" s="66">
        <v>0</v>
      </c>
    </row>
    <row r="27" spans="1:70" ht="16.5" x14ac:dyDescent="0.2">
      <c r="A27" s="60">
        <v>14</v>
      </c>
      <c r="B27" s="60">
        <v>4.5</v>
      </c>
      <c r="C27" s="22">
        <f t="shared" si="9"/>
        <v>8.4905660377358486E-2</v>
      </c>
      <c r="D27" s="60">
        <f t="shared" si="10"/>
        <v>179980</v>
      </c>
      <c r="F27" s="15">
        <f t="shared" si="11"/>
        <v>1510</v>
      </c>
      <c r="G27" s="15">
        <f t="shared" si="5"/>
        <v>2265</v>
      </c>
      <c r="H27" s="15">
        <f t="shared" si="5"/>
        <v>3780</v>
      </c>
      <c r="I27" s="15">
        <f t="shared" si="5"/>
        <v>5290</v>
      </c>
      <c r="J27" s="15">
        <f t="shared" si="5"/>
        <v>7560</v>
      </c>
      <c r="K27" s="15">
        <f t="shared" si="5"/>
        <v>7560</v>
      </c>
      <c r="L27" s="15">
        <f t="shared" si="5"/>
        <v>7560</v>
      </c>
      <c r="N27" s="15">
        <f t="shared" si="12"/>
        <v>6.3138948539394173</v>
      </c>
      <c r="O27" s="21">
        <f t="shared" si="13"/>
        <v>1.2031080698513963E-2</v>
      </c>
      <c r="P27" s="15">
        <f t="shared" si="14"/>
        <v>33</v>
      </c>
      <c r="Q27" s="15">
        <f t="shared" si="6"/>
        <v>50</v>
      </c>
      <c r="R27" s="15">
        <f t="shared" si="6"/>
        <v>83</v>
      </c>
      <c r="S27" s="15">
        <f t="shared" si="6"/>
        <v>116</v>
      </c>
      <c r="T27" s="15">
        <f t="shared" si="15"/>
        <v>165</v>
      </c>
      <c r="U27" s="15">
        <f t="shared" si="7"/>
        <v>165</v>
      </c>
      <c r="V27" s="15">
        <f t="shared" si="7"/>
        <v>165</v>
      </c>
      <c r="Z27" s="60">
        <v>302</v>
      </c>
      <c r="AA27" s="60">
        <v>6</v>
      </c>
      <c r="AB27" s="60">
        <v>6</v>
      </c>
      <c r="AC27" s="60">
        <v>1606026</v>
      </c>
      <c r="AD27" s="60" t="s">
        <v>636</v>
      </c>
      <c r="AE27" s="60" t="s">
        <v>607</v>
      </c>
      <c r="AF27" s="60" t="str">
        <f t="shared" si="3"/>
        <v>高级神器2配件6-卷云链</v>
      </c>
      <c r="AI27" s="60">
        <v>14</v>
      </c>
      <c r="AJ27" s="15">
        <f t="shared" si="16"/>
        <v>1606003</v>
      </c>
      <c r="AK27" s="15" t="str">
        <f t="shared" si="17"/>
        <v>初级神器1配件1-两仪剑鞘Lvs14</v>
      </c>
      <c r="AL27" s="60" t="s">
        <v>644</v>
      </c>
      <c r="AM27" s="15">
        <f t="shared" si="18"/>
        <v>14</v>
      </c>
      <c r="AN27" s="15" t="str">
        <f t="shared" si="19"/>
        <v>初级神器1配件1</v>
      </c>
      <c r="AO27" s="15">
        <f>INDEX(芦花古楼!$BY$19:$BY$58,神器!AM27)</f>
        <v>7</v>
      </c>
      <c r="AP27" s="15" t="s">
        <v>88</v>
      </c>
      <c r="AQ27" s="15">
        <f t="shared" si="20"/>
        <v>1510</v>
      </c>
      <c r="AR27" s="15" t="s">
        <v>653</v>
      </c>
      <c r="AS27" s="15">
        <f t="shared" si="21"/>
        <v>33</v>
      </c>
      <c r="AV27" s="64">
        <v>14</v>
      </c>
      <c r="AW27" s="64">
        <f>INDEX(节奏总表!$I$4:$I$18,MATCH(AV27,节奏总表!$S$4:$S$18,1))</f>
        <v>9</v>
      </c>
      <c r="AX27" s="15">
        <f>芦花古楼!BC19+芦花古楼!BD18</f>
        <v>725</v>
      </c>
      <c r="AY27" s="16"/>
      <c r="BB27" s="67" t="s">
        <v>686</v>
      </c>
      <c r="BC27" s="64">
        <v>5</v>
      </c>
      <c r="BD27" s="64">
        <v>100</v>
      </c>
      <c r="BE27" s="64">
        <v>1</v>
      </c>
      <c r="BF27" s="64">
        <f t="shared" si="8"/>
        <v>79</v>
      </c>
      <c r="BG27" s="64">
        <v>79</v>
      </c>
      <c r="BI27" s="66">
        <v>14</v>
      </c>
      <c r="BJ27" s="66">
        <v>7</v>
      </c>
      <c r="BL27" s="66">
        <v>5</v>
      </c>
      <c r="BM27" s="66">
        <v>5</v>
      </c>
      <c r="BN27" s="66">
        <v>2</v>
      </c>
      <c r="BO27" s="66">
        <v>2</v>
      </c>
      <c r="BP27" s="66">
        <v>1</v>
      </c>
      <c r="BQ27" s="66">
        <v>1</v>
      </c>
      <c r="BR27" s="66">
        <v>0</v>
      </c>
    </row>
    <row r="28" spans="1:70" ht="16.5" x14ac:dyDescent="0.2">
      <c r="A28" s="60">
        <v>15</v>
      </c>
      <c r="B28" s="60">
        <v>5</v>
      </c>
      <c r="C28" s="22">
        <f t="shared" si="9"/>
        <v>9.4339622641509441E-2</v>
      </c>
      <c r="D28" s="60">
        <f t="shared" si="10"/>
        <v>199978</v>
      </c>
      <c r="F28" s="15">
        <f t="shared" si="11"/>
        <v>1680</v>
      </c>
      <c r="G28" s="15">
        <f t="shared" si="5"/>
        <v>2520</v>
      </c>
      <c r="H28" s="15">
        <f t="shared" si="5"/>
        <v>4200</v>
      </c>
      <c r="I28" s="15">
        <f t="shared" si="5"/>
        <v>5880</v>
      </c>
      <c r="J28" s="15">
        <f t="shared" si="5"/>
        <v>8400</v>
      </c>
      <c r="K28" s="15">
        <f t="shared" si="5"/>
        <v>8400</v>
      </c>
      <c r="L28" s="15">
        <f t="shared" si="5"/>
        <v>8400</v>
      </c>
      <c r="N28" s="15">
        <f t="shared" si="12"/>
        <v>6.8795895966363885</v>
      </c>
      <c r="O28" s="21">
        <f t="shared" si="13"/>
        <v>1.3109007914211251E-2</v>
      </c>
      <c r="P28" s="15">
        <f t="shared" si="14"/>
        <v>36</v>
      </c>
      <c r="Q28" s="15">
        <f t="shared" si="6"/>
        <v>54</v>
      </c>
      <c r="R28" s="15">
        <f t="shared" si="6"/>
        <v>90</v>
      </c>
      <c r="S28" s="15">
        <f t="shared" si="6"/>
        <v>127</v>
      </c>
      <c r="T28" s="15">
        <f t="shared" si="15"/>
        <v>180</v>
      </c>
      <c r="U28" s="15">
        <f t="shared" si="7"/>
        <v>180</v>
      </c>
      <c r="V28" s="15">
        <f t="shared" si="7"/>
        <v>180</v>
      </c>
      <c r="Z28" s="60">
        <v>303</v>
      </c>
      <c r="AA28" s="60">
        <v>7</v>
      </c>
      <c r="AB28" s="60">
        <v>1</v>
      </c>
      <c r="AC28" s="60">
        <v>1606027</v>
      </c>
      <c r="AD28" s="60" t="s">
        <v>637</v>
      </c>
      <c r="AE28" s="60" t="s">
        <v>608</v>
      </c>
      <c r="AF28" s="60" t="str">
        <f t="shared" si="3"/>
        <v>高级神器3配件1-毁灭毒素</v>
      </c>
      <c r="AI28" s="60">
        <v>15</v>
      </c>
      <c r="AJ28" s="15">
        <f t="shared" si="16"/>
        <v>1606003</v>
      </c>
      <c r="AK28" s="15" t="str">
        <f t="shared" si="17"/>
        <v>初级神器1配件1-两仪剑鞘Lvs15</v>
      </c>
      <c r="AL28" s="60" t="s">
        <v>644</v>
      </c>
      <c r="AM28" s="15">
        <f t="shared" si="18"/>
        <v>15</v>
      </c>
      <c r="AN28" s="15" t="str">
        <f t="shared" si="19"/>
        <v>初级神器1配件1</v>
      </c>
      <c r="AO28" s="15">
        <f>INDEX(芦花古楼!$BY$19:$BY$58,神器!AM28)</f>
        <v>10</v>
      </c>
      <c r="AP28" s="15" t="s">
        <v>88</v>
      </c>
      <c r="AQ28" s="15">
        <f t="shared" si="20"/>
        <v>1680</v>
      </c>
      <c r="AR28" s="15" t="s">
        <v>653</v>
      </c>
      <c r="AS28" s="15">
        <f t="shared" si="21"/>
        <v>36</v>
      </c>
      <c r="AV28" s="64">
        <v>15</v>
      </c>
      <c r="AW28" s="64">
        <f>INDEX(节奏总表!$I$4:$I$18,MATCH(AV28,节奏总表!$S$4:$S$18,1))</f>
        <v>9</v>
      </c>
      <c r="AX28" s="15">
        <f>芦花古楼!BC20+芦花古楼!BD19</f>
        <v>750</v>
      </c>
      <c r="AY28" s="16"/>
      <c r="BB28" s="67" t="s">
        <v>687</v>
      </c>
      <c r="BC28" s="64">
        <v>5</v>
      </c>
      <c r="BD28" s="64">
        <v>100</v>
      </c>
      <c r="BE28" s="64">
        <v>1</v>
      </c>
      <c r="BF28" s="64">
        <f t="shared" si="8"/>
        <v>79</v>
      </c>
      <c r="BG28" s="64">
        <v>79</v>
      </c>
      <c r="BI28" s="66">
        <v>15</v>
      </c>
      <c r="BJ28" s="66">
        <v>10</v>
      </c>
      <c r="BL28" s="66">
        <v>5</v>
      </c>
      <c r="BM28" s="66">
        <v>5</v>
      </c>
      <c r="BN28" s="66">
        <v>2</v>
      </c>
      <c r="BO28" s="66">
        <v>2</v>
      </c>
      <c r="BP28" s="66">
        <v>1</v>
      </c>
      <c r="BQ28" s="66">
        <v>1</v>
      </c>
      <c r="BR28" s="66">
        <v>1</v>
      </c>
    </row>
    <row r="29" spans="1:70" ht="16.5" x14ac:dyDescent="0.2">
      <c r="A29" s="60">
        <v>16</v>
      </c>
      <c r="B29" s="60">
        <v>5.5</v>
      </c>
      <c r="C29" s="22">
        <f t="shared" si="9"/>
        <v>0.10377358490566038</v>
      </c>
      <c r="D29" s="60">
        <f t="shared" si="10"/>
        <v>219976</v>
      </c>
      <c r="F29" s="15">
        <f t="shared" si="11"/>
        <v>1845</v>
      </c>
      <c r="G29" s="15">
        <f t="shared" si="5"/>
        <v>2770</v>
      </c>
      <c r="H29" s="15">
        <f t="shared" si="5"/>
        <v>4620</v>
      </c>
      <c r="I29" s="15">
        <f t="shared" si="5"/>
        <v>6465</v>
      </c>
      <c r="J29" s="15">
        <f t="shared" si="5"/>
        <v>9240</v>
      </c>
      <c r="K29" s="15">
        <f t="shared" si="5"/>
        <v>9240</v>
      </c>
      <c r="L29" s="15">
        <f t="shared" si="5"/>
        <v>9240</v>
      </c>
      <c r="N29" s="15">
        <f t="shared" si="12"/>
        <v>7.4735690764682081</v>
      </c>
      <c r="O29" s="21">
        <f t="shared" si="13"/>
        <v>1.4240831490693403E-2</v>
      </c>
      <c r="P29" s="15">
        <f t="shared" si="14"/>
        <v>39</v>
      </c>
      <c r="Q29" s="15">
        <f t="shared" si="6"/>
        <v>59</v>
      </c>
      <c r="R29" s="15">
        <f t="shared" si="6"/>
        <v>98</v>
      </c>
      <c r="S29" s="15">
        <f t="shared" si="6"/>
        <v>138</v>
      </c>
      <c r="T29" s="15">
        <f t="shared" si="15"/>
        <v>195</v>
      </c>
      <c r="U29" s="15">
        <f t="shared" si="7"/>
        <v>195</v>
      </c>
      <c r="V29" s="15">
        <f t="shared" si="7"/>
        <v>195</v>
      </c>
      <c r="Z29" s="60">
        <v>303</v>
      </c>
      <c r="AA29" s="60">
        <v>7</v>
      </c>
      <c r="AB29" s="60">
        <v>2</v>
      </c>
      <c r="AC29" s="60">
        <v>1606028</v>
      </c>
      <c r="AD29" s="60" t="s">
        <v>638</v>
      </c>
      <c r="AE29" s="60" t="s">
        <v>609</v>
      </c>
      <c r="AF29" s="60" t="str">
        <f t="shared" si="3"/>
        <v>高级神器3配件2-阿波普之鞘</v>
      </c>
      <c r="AI29" s="60">
        <v>16</v>
      </c>
      <c r="AJ29" s="15">
        <f t="shared" si="16"/>
        <v>1606003</v>
      </c>
      <c r="AK29" s="15" t="str">
        <f t="shared" si="17"/>
        <v>初级神器1配件1-两仪剑鞘Lvs16</v>
      </c>
      <c r="AL29" s="60" t="s">
        <v>644</v>
      </c>
      <c r="AM29" s="15">
        <f t="shared" si="18"/>
        <v>16</v>
      </c>
      <c r="AN29" s="15" t="str">
        <f t="shared" si="19"/>
        <v>初级神器1配件1</v>
      </c>
      <c r="AO29" s="15">
        <f>INDEX(芦花古楼!$BY$19:$BY$58,神器!AM29)</f>
        <v>10</v>
      </c>
      <c r="AP29" s="15" t="s">
        <v>88</v>
      </c>
      <c r="AQ29" s="15">
        <f t="shared" si="20"/>
        <v>1845</v>
      </c>
      <c r="AR29" s="15" t="s">
        <v>653</v>
      </c>
      <c r="AS29" s="15">
        <f t="shared" si="21"/>
        <v>39</v>
      </c>
      <c r="AV29" s="64">
        <v>16</v>
      </c>
      <c r="AW29" s="64">
        <f>INDEX(节奏总表!$I$4:$I$18,MATCH(AV29,节奏总表!$S$4:$S$18,1))</f>
        <v>9</v>
      </c>
      <c r="AX29" s="15">
        <f>芦花古楼!BC21+芦花古楼!BD20</f>
        <v>770</v>
      </c>
      <c r="AY29" s="16"/>
      <c r="BB29" s="67" t="s">
        <v>688</v>
      </c>
      <c r="BC29" s="64">
        <v>5</v>
      </c>
      <c r="BD29" s="64">
        <v>100</v>
      </c>
      <c r="BE29" s="64">
        <v>1</v>
      </c>
      <c r="BF29" s="64">
        <f t="shared" si="8"/>
        <v>79</v>
      </c>
      <c r="BG29" s="64">
        <v>79</v>
      </c>
      <c r="BI29" s="66">
        <v>16</v>
      </c>
      <c r="BJ29" s="66">
        <v>10</v>
      </c>
      <c r="BL29" s="66">
        <v>5</v>
      </c>
      <c r="BM29" s="66">
        <v>5</v>
      </c>
      <c r="BN29" s="66">
        <v>2</v>
      </c>
      <c r="BO29" s="66">
        <v>2</v>
      </c>
      <c r="BP29" s="66">
        <v>1</v>
      </c>
      <c r="BQ29" s="66">
        <v>1</v>
      </c>
      <c r="BR29" s="66">
        <v>1</v>
      </c>
    </row>
    <row r="30" spans="1:70" ht="16.5" x14ac:dyDescent="0.2">
      <c r="A30" s="60">
        <v>17</v>
      </c>
      <c r="B30" s="60">
        <v>6</v>
      </c>
      <c r="C30" s="22">
        <f t="shared" si="9"/>
        <v>0.11320754716981132</v>
      </c>
      <c r="D30" s="60">
        <f t="shared" si="10"/>
        <v>239973</v>
      </c>
      <c r="F30" s="15">
        <f t="shared" si="11"/>
        <v>2015</v>
      </c>
      <c r="G30" s="15">
        <f t="shared" si="11"/>
        <v>3020</v>
      </c>
      <c r="H30" s="15">
        <f t="shared" si="11"/>
        <v>5040</v>
      </c>
      <c r="I30" s="15">
        <f t="shared" si="11"/>
        <v>7055</v>
      </c>
      <c r="J30" s="15">
        <f t="shared" si="11"/>
        <v>10080</v>
      </c>
      <c r="K30" s="15">
        <f t="shared" si="11"/>
        <v>10080</v>
      </c>
      <c r="L30" s="15">
        <f t="shared" si="11"/>
        <v>10080</v>
      </c>
      <c r="N30" s="15">
        <f t="shared" si="12"/>
        <v>8.097247530291618</v>
      </c>
      <c r="O30" s="21">
        <f t="shared" si="13"/>
        <v>1.5429246245999662E-2</v>
      </c>
      <c r="P30" s="15">
        <f t="shared" si="14"/>
        <v>42</v>
      </c>
      <c r="Q30" s="15">
        <f t="shared" si="14"/>
        <v>64</v>
      </c>
      <c r="R30" s="15">
        <f t="shared" si="14"/>
        <v>107</v>
      </c>
      <c r="S30" s="15">
        <f t="shared" si="14"/>
        <v>149</v>
      </c>
      <c r="T30" s="15">
        <f t="shared" si="15"/>
        <v>210</v>
      </c>
      <c r="U30" s="15">
        <f t="shared" si="15"/>
        <v>210</v>
      </c>
      <c r="V30" s="15">
        <f t="shared" si="15"/>
        <v>210</v>
      </c>
      <c r="Z30" s="60">
        <v>303</v>
      </c>
      <c r="AA30" s="60">
        <v>7</v>
      </c>
      <c r="AB30" s="60">
        <v>3</v>
      </c>
      <c r="AC30" s="60">
        <v>1606029</v>
      </c>
      <c r="AD30" s="60" t="s">
        <v>639</v>
      </c>
      <c r="AE30" s="60" t="s">
        <v>610</v>
      </c>
      <c r="AF30" s="60" t="str">
        <f t="shared" si="3"/>
        <v>高级神器3配件3-翼骨</v>
      </c>
      <c r="AI30" s="60">
        <v>17</v>
      </c>
      <c r="AJ30" s="15">
        <f t="shared" si="16"/>
        <v>1606003</v>
      </c>
      <c r="AK30" s="15" t="str">
        <f t="shared" si="17"/>
        <v>初级神器1配件1-两仪剑鞘Lvs17</v>
      </c>
      <c r="AL30" s="60" t="s">
        <v>644</v>
      </c>
      <c r="AM30" s="15">
        <f t="shared" si="18"/>
        <v>17</v>
      </c>
      <c r="AN30" s="15" t="str">
        <f t="shared" si="19"/>
        <v>初级神器1配件1</v>
      </c>
      <c r="AO30" s="15">
        <f>INDEX(芦花古楼!$BY$19:$BY$58,神器!AM30)</f>
        <v>10</v>
      </c>
      <c r="AP30" s="15" t="s">
        <v>88</v>
      </c>
      <c r="AQ30" s="15">
        <f t="shared" si="20"/>
        <v>2015</v>
      </c>
      <c r="AR30" s="15" t="s">
        <v>653</v>
      </c>
      <c r="AS30" s="15">
        <f t="shared" si="21"/>
        <v>42</v>
      </c>
      <c r="AV30" s="64">
        <v>17</v>
      </c>
      <c r="AW30" s="64">
        <f>INDEX(节奏总表!$I$4:$I$18,MATCH(AV30,节奏总表!$S$4:$S$18,1))</f>
        <v>9</v>
      </c>
      <c r="AX30" s="15">
        <f>芦花古楼!BC22+芦花古楼!BD21</f>
        <v>800</v>
      </c>
      <c r="AY30" s="16"/>
      <c r="BB30" s="67" t="s">
        <v>689</v>
      </c>
      <c r="BC30" s="64">
        <v>5</v>
      </c>
      <c r="BD30" s="64">
        <v>250</v>
      </c>
      <c r="BE30" s="64">
        <v>1</v>
      </c>
      <c r="BF30" s="64">
        <f t="shared" si="8"/>
        <v>79</v>
      </c>
      <c r="BG30" s="64">
        <v>80</v>
      </c>
      <c r="BI30" s="66">
        <v>17</v>
      </c>
      <c r="BJ30" s="66">
        <v>10</v>
      </c>
      <c r="BL30" s="66"/>
      <c r="BM30" s="66"/>
      <c r="BN30" s="66"/>
      <c r="BO30" s="66"/>
      <c r="BP30" s="66"/>
      <c r="BQ30" s="66"/>
      <c r="BR30" s="66"/>
    </row>
    <row r="31" spans="1:70" ht="16.5" x14ac:dyDescent="0.2">
      <c r="A31" s="60">
        <v>18</v>
      </c>
      <c r="B31" s="60">
        <v>6.5</v>
      </c>
      <c r="C31" s="22">
        <f t="shared" si="9"/>
        <v>0.12264150943396226</v>
      </c>
      <c r="D31" s="60">
        <f t="shared" si="10"/>
        <v>259971</v>
      </c>
      <c r="F31" s="15">
        <f t="shared" si="11"/>
        <v>2180</v>
      </c>
      <c r="G31" s="15">
        <f t="shared" si="11"/>
        <v>3275</v>
      </c>
      <c r="H31" s="15">
        <f t="shared" si="11"/>
        <v>5460</v>
      </c>
      <c r="I31" s="15">
        <f t="shared" si="11"/>
        <v>7645</v>
      </c>
      <c r="J31" s="15">
        <f t="shared" si="11"/>
        <v>10920</v>
      </c>
      <c r="K31" s="15">
        <f t="shared" si="11"/>
        <v>10920</v>
      </c>
      <c r="L31" s="15">
        <f t="shared" si="11"/>
        <v>10920</v>
      </c>
      <c r="N31" s="15">
        <f t="shared" si="12"/>
        <v>8.7521099068061989</v>
      </c>
      <c r="O31" s="21">
        <f t="shared" si="13"/>
        <v>1.6677081739071235E-2</v>
      </c>
      <c r="P31" s="15">
        <f t="shared" si="14"/>
        <v>46</v>
      </c>
      <c r="Q31" s="15">
        <f t="shared" si="14"/>
        <v>69</v>
      </c>
      <c r="R31" s="15">
        <f t="shared" si="14"/>
        <v>115</v>
      </c>
      <c r="S31" s="15">
        <f t="shared" si="14"/>
        <v>162</v>
      </c>
      <c r="T31" s="15">
        <f t="shared" si="15"/>
        <v>230</v>
      </c>
      <c r="U31" s="15">
        <f t="shared" si="15"/>
        <v>230</v>
      </c>
      <c r="V31" s="15">
        <f t="shared" si="15"/>
        <v>230</v>
      </c>
      <c r="Z31" s="60">
        <v>303</v>
      </c>
      <c r="AA31" s="60">
        <v>7</v>
      </c>
      <c r="AB31" s="60">
        <v>4</v>
      </c>
      <c r="AC31" s="60">
        <v>1606030</v>
      </c>
      <c r="AD31" s="60" t="s">
        <v>640</v>
      </c>
      <c r="AE31" s="60" t="s">
        <v>611</v>
      </c>
      <c r="AF31" s="60" t="str">
        <f t="shared" si="3"/>
        <v>高级神器3配件4-冥神刻印</v>
      </c>
      <c r="AI31" s="60">
        <v>18</v>
      </c>
      <c r="AJ31" s="15">
        <f t="shared" si="16"/>
        <v>1606003</v>
      </c>
      <c r="AK31" s="15" t="str">
        <f t="shared" si="17"/>
        <v>初级神器1配件1-两仪剑鞘Lvs18</v>
      </c>
      <c r="AL31" s="60" t="s">
        <v>644</v>
      </c>
      <c r="AM31" s="15">
        <f t="shared" si="18"/>
        <v>18</v>
      </c>
      <c r="AN31" s="15" t="str">
        <f t="shared" si="19"/>
        <v>初级神器1配件1</v>
      </c>
      <c r="AO31" s="15">
        <f>INDEX(芦花古楼!$BY$19:$BY$58,神器!AM31)</f>
        <v>10</v>
      </c>
      <c r="AP31" s="15" t="s">
        <v>88</v>
      </c>
      <c r="AQ31" s="15">
        <f t="shared" si="20"/>
        <v>2180</v>
      </c>
      <c r="AR31" s="15" t="s">
        <v>653</v>
      </c>
      <c r="AS31" s="15">
        <f t="shared" si="21"/>
        <v>46</v>
      </c>
      <c r="AV31" s="64">
        <v>18</v>
      </c>
      <c r="AW31" s="64">
        <f>INDEX(节奏总表!$I$4:$I$18,MATCH(AV31,节奏总表!$S$4:$S$18,1))</f>
        <v>10</v>
      </c>
      <c r="AX31" s="15">
        <f>芦花古楼!BC23+芦花古楼!BD22</f>
        <v>815</v>
      </c>
      <c r="AY31" s="16"/>
      <c r="BB31" s="67" t="s">
        <v>690</v>
      </c>
      <c r="BC31" s="64">
        <v>5</v>
      </c>
      <c r="BD31" s="64">
        <v>250</v>
      </c>
      <c r="BE31" s="64">
        <v>1</v>
      </c>
      <c r="BF31" s="64">
        <f t="shared" si="8"/>
        <v>79</v>
      </c>
      <c r="BG31" s="64">
        <v>80</v>
      </c>
      <c r="BI31" s="66">
        <v>18</v>
      </c>
      <c r="BJ31" s="66">
        <v>10</v>
      </c>
      <c r="BL31" s="66"/>
      <c r="BM31" s="66"/>
      <c r="BN31" s="66"/>
      <c r="BO31" s="66"/>
      <c r="BP31" s="66"/>
      <c r="BQ31" s="66"/>
      <c r="BR31" s="66"/>
    </row>
    <row r="32" spans="1:70" ht="16.5" x14ac:dyDescent="0.2">
      <c r="A32" s="60">
        <v>19</v>
      </c>
      <c r="B32" s="60">
        <v>7</v>
      </c>
      <c r="C32" s="22">
        <f t="shared" si="9"/>
        <v>0.13207547169811321</v>
      </c>
      <c r="D32" s="60">
        <f t="shared" si="10"/>
        <v>279969</v>
      </c>
      <c r="F32" s="15">
        <f t="shared" si="11"/>
        <v>2350</v>
      </c>
      <c r="G32" s="15">
        <f t="shared" si="11"/>
        <v>3525</v>
      </c>
      <c r="H32" s="15">
        <f t="shared" si="11"/>
        <v>5880</v>
      </c>
      <c r="I32" s="15">
        <f t="shared" si="11"/>
        <v>8230</v>
      </c>
      <c r="J32" s="15">
        <f t="shared" si="11"/>
        <v>11760</v>
      </c>
      <c r="K32" s="15">
        <f t="shared" si="11"/>
        <v>11760</v>
      </c>
      <c r="L32" s="15">
        <f t="shared" si="11"/>
        <v>11760</v>
      </c>
      <c r="N32" s="15">
        <f t="shared" si="12"/>
        <v>9.4397154021465095</v>
      </c>
      <c r="O32" s="21">
        <f t="shared" si="13"/>
        <v>1.7987309006796386E-2</v>
      </c>
      <c r="P32" s="15">
        <f t="shared" si="14"/>
        <v>49</v>
      </c>
      <c r="Q32" s="15">
        <f t="shared" si="14"/>
        <v>74</v>
      </c>
      <c r="R32" s="15">
        <f t="shared" si="14"/>
        <v>124</v>
      </c>
      <c r="S32" s="15">
        <f t="shared" si="14"/>
        <v>174</v>
      </c>
      <c r="T32" s="15">
        <f t="shared" si="15"/>
        <v>245</v>
      </c>
      <c r="U32" s="15">
        <f t="shared" si="15"/>
        <v>245</v>
      </c>
      <c r="V32" s="15">
        <f t="shared" si="15"/>
        <v>245</v>
      </c>
      <c r="Z32" s="60">
        <v>303</v>
      </c>
      <c r="AA32" s="60">
        <v>7</v>
      </c>
      <c r="AB32" s="60">
        <v>5</v>
      </c>
      <c r="AC32" s="60">
        <v>1606031</v>
      </c>
      <c r="AD32" s="60" t="s">
        <v>641</v>
      </c>
      <c r="AE32" s="60" t="s">
        <v>612</v>
      </c>
      <c r="AF32" s="60" t="str">
        <f t="shared" si="3"/>
        <v>高级神器3配件5-灼热磨沙</v>
      </c>
      <c r="AI32" s="60">
        <v>19</v>
      </c>
      <c r="AJ32" s="15">
        <f t="shared" si="16"/>
        <v>1606003</v>
      </c>
      <c r="AK32" s="15" t="str">
        <f t="shared" si="17"/>
        <v>初级神器1配件1-两仪剑鞘Lvs19</v>
      </c>
      <c r="AL32" s="60" t="s">
        <v>644</v>
      </c>
      <c r="AM32" s="15">
        <f t="shared" si="18"/>
        <v>19</v>
      </c>
      <c r="AN32" s="15" t="str">
        <f t="shared" si="19"/>
        <v>初级神器1配件1</v>
      </c>
      <c r="AO32" s="15">
        <f>INDEX(芦花古楼!$BY$19:$BY$58,神器!AM32)</f>
        <v>10</v>
      </c>
      <c r="AP32" s="15" t="s">
        <v>88</v>
      </c>
      <c r="AQ32" s="15">
        <f t="shared" si="20"/>
        <v>2350</v>
      </c>
      <c r="AR32" s="15" t="s">
        <v>653</v>
      </c>
      <c r="AS32" s="15">
        <f t="shared" si="21"/>
        <v>49</v>
      </c>
      <c r="AV32" s="64">
        <v>19</v>
      </c>
      <c r="AW32" s="64">
        <f>INDEX(节奏总表!$I$4:$I$18,MATCH(AV32,节奏总表!$S$4:$S$18,1))</f>
        <v>10</v>
      </c>
      <c r="AX32" s="15">
        <f>芦花古楼!BC24+芦花古楼!BD23</f>
        <v>780</v>
      </c>
      <c r="AY32" s="16"/>
      <c r="BB32" s="67" t="s">
        <v>691</v>
      </c>
      <c r="BC32" s="64">
        <v>6</v>
      </c>
      <c r="BD32" s="64">
        <v>100</v>
      </c>
      <c r="BE32" s="64">
        <v>1</v>
      </c>
      <c r="BF32" s="64">
        <f t="shared" si="8"/>
        <v>79</v>
      </c>
      <c r="BG32" s="64">
        <v>79</v>
      </c>
      <c r="BI32" s="66">
        <v>19</v>
      </c>
      <c r="BJ32" s="66">
        <v>10</v>
      </c>
      <c r="BL32" s="66"/>
      <c r="BM32" s="66"/>
      <c r="BN32" s="66"/>
      <c r="BO32" s="66"/>
      <c r="BP32" s="66"/>
      <c r="BQ32" s="66"/>
      <c r="BR32" s="66"/>
    </row>
    <row r="33" spans="1:70" ht="16.5" x14ac:dyDescent="0.2">
      <c r="A33" s="60">
        <v>20</v>
      </c>
      <c r="B33" s="60">
        <v>8</v>
      </c>
      <c r="C33" s="22">
        <f t="shared" si="9"/>
        <v>0.15094339622641509</v>
      </c>
      <c r="D33" s="60">
        <f t="shared" si="10"/>
        <v>319965</v>
      </c>
      <c r="F33" s="15">
        <f t="shared" si="11"/>
        <v>2685</v>
      </c>
      <c r="G33" s="15">
        <f t="shared" si="11"/>
        <v>4030</v>
      </c>
      <c r="H33" s="15">
        <f t="shared" si="11"/>
        <v>6720</v>
      </c>
      <c r="I33" s="15">
        <f t="shared" si="11"/>
        <v>9410</v>
      </c>
      <c r="J33" s="15">
        <f t="shared" si="11"/>
        <v>13440</v>
      </c>
      <c r="K33" s="15">
        <f t="shared" si="11"/>
        <v>13440</v>
      </c>
      <c r="L33" s="15">
        <f t="shared" si="11"/>
        <v>13440</v>
      </c>
      <c r="N33" s="15">
        <f t="shared" si="12"/>
        <v>10.161701172253835</v>
      </c>
      <c r="O33" s="21">
        <f t="shared" si="13"/>
        <v>1.9363047637907797E-2</v>
      </c>
      <c r="P33" s="15">
        <f t="shared" si="14"/>
        <v>53</v>
      </c>
      <c r="Q33" s="15">
        <f t="shared" si="14"/>
        <v>80</v>
      </c>
      <c r="R33" s="15">
        <f t="shared" si="14"/>
        <v>134</v>
      </c>
      <c r="S33" s="15">
        <f t="shared" si="14"/>
        <v>188</v>
      </c>
      <c r="T33" s="15">
        <f t="shared" si="15"/>
        <v>265</v>
      </c>
      <c r="U33" s="15">
        <f t="shared" si="15"/>
        <v>265</v>
      </c>
      <c r="V33" s="15">
        <f t="shared" si="15"/>
        <v>265</v>
      </c>
      <c r="Z33" s="60">
        <v>303</v>
      </c>
      <c r="AA33" s="60">
        <v>7</v>
      </c>
      <c r="AB33" s="60">
        <v>6</v>
      </c>
      <c r="AC33" s="60">
        <v>1606032</v>
      </c>
      <c r="AD33" s="60" t="s">
        <v>642</v>
      </c>
      <c r="AE33" s="60" t="s">
        <v>613</v>
      </c>
      <c r="AF33" s="60" t="str">
        <f t="shared" si="3"/>
        <v>高级神器3配件6-禁纹</v>
      </c>
      <c r="AI33" s="60">
        <v>20</v>
      </c>
      <c r="AJ33" s="15">
        <f t="shared" si="16"/>
        <v>1606003</v>
      </c>
      <c r="AK33" s="15" t="str">
        <f t="shared" si="17"/>
        <v>初级神器1配件1-两仪剑鞘Lvs20</v>
      </c>
      <c r="AL33" s="60" t="s">
        <v>644</v>
      </c>
      <c r="AM33" s="15">
        <f t="shared" si="18"/>
        <v>20</v>
      </c>
      <c r="AN33" s="15" t="str">
        <f t="shared" si="19"/>
        <v>初级神器1配件1</v>
      </c>
      <c r="AO33" s="15">
        <f>INDEX(芦花古楼!$BY$19:$BY$58,神器!AM33)</f>
        <v>10</v>
      </c>
      <c r="AP33" s="15" t="s">
        <v>88</v>
      </c>
      <c r="AQ33" s="15">
        <f t="shared" si="20"/>
        <v>2685</v>
      </c>
      <c r="AR33" s="15" t="s">
        <v>653</v>
      </c>
      <c r="AS33" s="15">
        <f t="shared" si="21"/>
        <v>53</v>
      </c>
      <c r="AV33" s="64">
        <v>20</v>
      </c>
      <c r="AW33" s="64">
        <f>INDEX(节奏总表!$I$4:$I$18,MATCH(AV33,节奏总表!$S$4:$S$18,1))</f>
        <v>10</v>
      </c>
      <c r="AX33" s="15">
        <f>芦花古楼!BC25+芦花古楼!BD24</f>
        <v>735</v>
      </c>
      <c r="AY33" s="16"/>
      <c r="BB33" s="67" t="s">
        <v>692</v>
      </c>
      <c r="BC33" s="64">
        <v>6</v>
      </c>
      <c r="BD33" s="64">
        <v>100</v>
      </c>
      <c r="BE33" s="64">
        <v>1</v>
      </c>
      <c r="BF33" s="64">
        <f t="shared" si="8"/>
        <v>79</v>
      </c>
      <c r="BG33" s="64">
        <v>79</v>
      </c>
      <c r="BI33" s="66">
        <v>20</v>
      </c>
      <c r="BJ33" s="66">
        <v>20</v>
      </c>
      <c r="BL33" s="66"/>
      <c r="BM33" s="66"/>
      <c r="BN33" s="66"/>
      <c r="BO33" s="66"/>
      <c r="BP33" s="66"/>
      <c r="BQ33" s="66"/>
      <c r="BR33" s="66"/>
    </row>
    <row r="34" spans="1:70" ht="16.5" x14ac:dyDescent="0.2">
      <c r="A34" s="60">
        <v>21</v>
      </c>
      <c r="B34" s="60">
        <v>10</v>
      </c>
      <c r="C34" s="22">
        <f t="shared" si="9"/>
        <v>8.1300813008130079E-2</v>
      </c>
      <c r="D34" s="60">
        <f t="shared" si="10"/>
        <v>353286</v>
      </c>
      <c r="F34" s="15">
        <f t="shared" si="11"/>
        <v>2965</v>
      </c>
      <c r="G34" s="15">
        <f t="shared" si="11"/>
        <v>4450</v>
      </c>
      <c r="H34" s="15">
        <f t="shared" si="11"/>
        <v>7420</v>
      </c>
      <c r="I34" s="15">
        <f t="shared" si="11"/>
        <v>10390</v>
      </c>
      <c r="J34" s="15">
        <f t="shared" si="11"/>
        <v>14840</v>
      </c>
      <c r="K34" s="15">
        <f t="shared" si="11"/>
        <v>14840</v>
      </c>
      <c r="L34" s="15">
        <f t="shared" si="11"/>
        <v>14840</v>
      </c>
      <c r="N34" s="15">
        <f t="shared" si="12"/>
        <v>10.919786230866528</v>
      </c>
      <c r="O34" s="21">
        <f t="shared" si="13"/>
        <v>2.0807573200574778E-2</v>
      </c>
      <c r="P34" s="15">
        <f t="shared" si="14"/>
        <v>57</v>
      </c>
      <c r="Q34" s="15">
        <f t="shared" si="14"/>
        <v>86</v>
      </c>
      <c r="R34" s="15">
        <f t="shared" si="14"/>
        <v>144</v>
      </c>
      <c r="S34" s="15">
        <f t="shared" si="14"/>
        <v>202</v>
      </c>
      <c r="T34" s="15">
        <f t="shared" si="15"/>
        <v>285</v>
      </c>
      <c r="U34" s="15">
        <f t="shared" si="15"/>
        <v>285</v>
      </c>
      <c r="V34" s="15">
        <f t="shared" si="15"/>
        <v>285</v>
      </c>
      <c r="AI34" s="60">
        <v>21</v>
      </c>
      <c r="AJ34" s="15">
        <f t="shared" si="16"/>
        <v>1606003</v>
      </c>
      <c r="AK34" s="15" t="str">
        <f t="shared" si="17"/>
        <v>初级神器1配件1-两仪剑鞘Lvs21</v>
      </c>
      <c r="AL34" s="60" t="s">
        <v>644</v>
      </c>
      <c r="AM34" s="15">
        <f t="shared" si="18"/>
        <v>21</v>
      </c>
      <c r="AN34" s="15" t="str">
        <f t="shared" si="19"/>
        <v>初级神器1配件1</v>
      </c>
      <c r="AO34" s="15">
        <f>INDEX(芦花古楼!$BY$19:$BY$58,神器!AM34)</f>
        <v>15</v>
      </c>
      <c r="AP34" s="15" t="s">
        <v>88</v>
      </c>
      <c r="AQ34" s="15">
        <f t="shared" si="20"/>
        <v>2965</v>
      </c>
      <c r="AR34" s="15" t="s">
        <v>653</v>
      </c>
      <c r="AS34" s="15">
        <f t="shared" si="21"/>
        <v>57</v>
      </c>
      <c r="AV34" s="64">
        <v>21</v>
      </c>
      <c r="AW34" s="64">
        <f>INDEX(节奏总表!$I$4:$I$18,MATCH(AV34,节奏总表!$S$4:$S$18,1))</f>
        <v>10</v>
      </c>
      <c r="AX34" s="15">
        <f>芦花古楼!BC26+芦花古楼!BD25</f>
        <v>675</v>
      </c>
      <c r="AY34" s="16"/>
      <c r="BB34" s="67" t="s">
        <v>693</v>
      </c>
      <c r="BC34" s="64">
        <v>6</v>
      </c>
      <c r="BD34" s="64">
        <v>100</v>
      </c>
      <c r="BE34" s="64">
        <v>1</v>
      </c>
      <c r="BF34" s="64">
        <f t="shared" si="8"/>
        <v>79</v>
      </c>
      <c r="BG34" s="64">
        <v>79</v>
      </c>
      <c r="BI34" s="66">
        <v>21</v>
      </c>
      <c r="BJ34" s="66">
        <v>20</v>
      </c>
      <c r="BL34" s="66"/>
      <c r="BM34" s="66"/>
      <c r="BN34" s="66"/>
      <c r="BO34" s="66"/>
      <c r="BP34" s="66"/>
      <c r="BQ34" s="66"/>
      <c r="BR34" s="66"/>
    </row>
    <row r="35" spans="1:70" ht="16.5" x14ac:dyDescent="0.2">
      <c r="A35" s="60">
        <v>22</v>
      </c>
      <c r="B35" s="60">
        <v>10.5</v>
      </c>
      <c r="C35" s="22">
        <f t="shared" si="9"/>
        <v>8.5365853658536592E-2</v>
      </c>
      <c r="D35" s="60">
        <f t="shared" si="10"/>
        <v>370950</v>
      </c>
      <c r="F35" s="15">
        <f t="shared" si="11"/>
        <v>3115</v>
      </c>
      <c r="G35" s="15">
        <f t="shared" si="11"/>
        <v>4675</v>
      </c>
      <c r="H35" s="15">
        <f t="shared" si="11"/>
        <v>7790</v>
      </c>
      <c r="I35" s="15">
        <f t="shared" si="11"/>
        <v>10910</v>
      </c>
      <c r="J35" s="15">
        <f t="shared" si="11"/>
        <v>15585</v>
      </c>
      <c r="K35" s="15">
        <f t="shared" si="11"/>
        <v>15585</v>
      </c>
      <c r="L35" s="15">
        <f t="shared" si="11"/>
        <v>15585</v>
      </c>
      <c r="N35" s="15">
        <f t="shared" si="12"/>
        <v>11.715775542409855</v>
      </c>
      <c r="O35" s="21">
        <f t="shared" si="13"/>
        <v>2.2324325041375107E-2</v>
      </c>
      <c r="P35" s="15">
        <f t="shared" si="14"/>
        <v>61</v>
      </c>
      <c r="Q35" s="15">
        <f t="shared" si="14"/>
        <v>92</v>
      </c>
      <c r="R35" s="15">
        <f t="shared" si="14"/>
        <v>154</v>
      </c>
      <c r="S35" s="15">
        <f t="shared" si="14"/>
        <v>216</v>
      </c>
      <c r="T35" s="15">
        <f t="shared" si="15"/>
        <v>305</v>
      </c>
      <c r="U35" s="15">
        <f t="shared" si="15"/>
        <v>305</v>
      </c>
      <c r="V35" s="15">
        <f t="shared" si="15"/>
        <v>305</v>
      </c>
      <c r="AI35" s="60">
        <v>22</v>
      </c>
      <c r="AJ35" s="15">
        <f t="shared" si="16"/>
        <v>1606003</v>
      </c>
      <c r="AK35" s="15" t="str">
        <f t="shared" si="17"/>
        <v>初级神器1配件1-两仪剑鞘Lvs22</v>
      </c>
      <c r="AL35" s="60" t="s">
        <v>644</v>
      </c>
      <c r="AM35" s="15">
        <f t="shared" si="18"/>
        <v>22</v>
      </c>
      <c r="AN35" s="15" t="str">
        <f t="shared" si="19"/>
        <v>初级神器1配件1</v>
      </c>
      <c r="AO35" s="15">
        <f>INDEX(芦花古楼!$BY$19:$BY$58,神器!AM35)</f>
        <v>15</v>
      </c>
      <c r="AP35" s="15" t="s">
        <v>88</v>
      </c>
      <c r="AQ35" s="15">
        <f t="shared" si="20"/>
        <v>3115</v>
      </c>
      <c r="AR35" s="15" t="s">
        <v>653</v>
      </c>
      <c r="AS35" s="15">
        <f t="shared" si="21"/>
        <v>61</v>
      </c>
      <c r="AV35" s="64">
        <v>22</v>
      </c>
      <c r="AW35" s="64">
        <f>INDEX(节奏总表!$I$4:$I$18,MATCH(AV35,节奏总表!$S$4:$S$18,1))</f>
        <v>10</v>
      </c>
      <c r="AX35" s="15">
        <f>芦花古楼!BC27+芦花古楼!BD26</f>
        <v>610</v>
      </c>
      <c r="AY35" s="16"/>
      <c r="BB35" s="67" t="s">
        <v>694</v>
      </c>
      <c r="BC35" s="64">
        <v>6</v>
      </c>
      <c r="BD35" s="64">
        <v>100</v>
      </c>
      <c r="BE35" s="64">
        <v>1</v>
      </c>
      <c r="BF35" s="64">
        <f t="shared" si="8"/>
        <v>79</v>
      </c>
      <c r="BG35" s="64">
        <v>79</v>
      </c>
      <c r="BI35" s="66">
        <v>22</v>
      </c>
      <c r="BJ35" s="66">
        <v>20</v>
      </c>
      <c r="BL35" s="66"/>
      <c r="BM35" s="66"/>
      <c r="BN35" s="66"/>
      <c r="BO35" s="66"/>
      <c r="BP35" s="66"/>
      <c r="BQ35" s="66"/>
      <c r="BR35" s="66"/>
    </row>
    <row r="36" spans="1:70" ht="16.5" x14ac:dyDescent="0.2">
      <c r="A36" s="60">
        <v>23</v>
      </c>
      <c r="B36" s="60">
        <v>11</v>
      </c>
      <c r="C36" s="22">
        <f t="shared" si="9"/>
        <v>8.943089430894309E-2</v>
      </c>
      <c r="D36" s="60">
        <f t="shared" si="10"/>
        <v>388614</v>
      </c>
      <c r="F36" s="15">
        <f t="shared" si="11"/>
        <v>3265</v>
      </c>
      <c r="G36" s="15">
        <f t="shared" si="11"/>
        <v>4895</v>
      </c>
      <c r="H36" s="15">
        <f t="shared" si="11"/>
        <v>8160</v>
      </c>
      <c r="I36" s="15">
        <f t="shared" si="11"/>
        <v>11425</v>
      </c>
      <c r="J36" s="15">
        <f t="shared" si="11"/>
        <v>16325</v>
      </c>
      <c r="K36" s="15">
        <f t="shared" si="11"/>
        <v>16325</v>
      </c>
      <c r="L36" s="15">
        <f t="shared" si="11"/>
        <v>16325</v>
      </c>
      <c r="N36" s="15">
        <f t="shared" si="12"/>
        <v>12.551564319530348</v>
      </c>
      <c r="O36" s="21">
        <f t="shared" si="13"/>
        <v>2.3916914474215453E-2</v>
      </c>
      <c r="P36" s="15">
        <f t="shared" si="14"/>
        <v>66</v>
      </c>
      <c r="Q36" s="15">
        <f t="shared" si="14"/>
        <v>99</v>
      </c>
      <c r="R36" s="15">
        <f t="shared" si="14"/>
        <v>166</v>
      </c>
      <c r="S36" s="15">
        <f t="shared" si="14"/>
        <v>232</v>
      </c>
      <c r="T36" s="15">
        <f t="shared" si="15"/>
        <v>330</v>
      </c>
      <c r="U36" s="15">
        <f t="shared" si="15"/>
        <v>330</v>
      </c>
      <c r="V36" s="15">
        <f t="shared" si="15"/>
        <v>330</v>
      </c>
      <c r="AI36" s="60">
        <v>23</v>
      </c>
      <c r="AJ36" s="15">
        <f t="shared" si="16"/>
        <v>1606003</v>
      </c>
      <c r="AK36" s="15" t="str">
        <f t="shared" si="17"/>
        <v>初级神器1配件1-两仪剑鞘Lvs23</v>
      </c>
      <c r="AL36" s="60" t="s">
        <v>644</v>
      </c>
      <c r="AM36" s="15">
        <f t="shared" si="18"/>
        <v>23</v>
      </c>
      <c r="AN36" s="15" t="str">
        <f t="shared" si="19"/>
        <v>初级神器1配件1</v>
      </c>
      <c r="AO36" s="15">
        <f>INDEX(芦花古楼!$BY$19:$BY$58,神器!AM36)</f>
        <v>15</v>
      </c>
      <c r="AP36" s="15" t="s">
        <v>88</v>
      </c>
      <c r="AQ36" s="15">
        <f t="shared" si="20"/>
        <v>3265</v>
      </c>
      <c r="AR36" s="15" t="s">
        <v>653</v>
      </c>
      <c r="AS36" s="15">
        <f t="shared" si="21"/>
        <v>66</v>
      </c>
      <c r="AV36" s="64">
        <v>23</v>
      </c>
      <c r="AW36" s="64">
        <f>INDEX(节奏总表!$I$4:$I$18,MATCH(AV36,节奏总表!$S$4:$S$18,1))</f>
        <v>10</v>
      </c>
      <c r="AX36" s="15">
        <f>芦花古楼!BC28+芦花古楼!BD27</f>
        <v>610</v>
      </c>
      <c r="AY36" s="16"/>
      <c r="BB36" s="67" t="s">
        <v>695</v>
      </c>
      <c r="BC36" s="64">
        <v>6</v>
      </c>
      <c r="BD36" s="64">
        <v>250</v>
      </c>
      <c r="BE36" s="64">
        <v>1</v>
      </c>
      <c r="BF36" s="64">
        <f t="shared" si="8"/>
        <v>79</v>
      </c>
      <c r="BG36" s="64">
        <v>80</v>
      </c>
      <c r="BI36" s="66">
        <v>23</v>
      </c>
      <c r="BJ36" s="66">
        <v>20</v>
      </c>
      <c r="BL36" s="66"/>
      <c r="BM36" s="66"/>
      <c r="BN36" s="66"/>
      <c r="BO36" s="66"/>
      <c r="BP36" s="66"/>
      <c r="BQ36" s="66"/>
      <c r="BR36" s="66"/>
    </row>
    <row r="37" spans="1:70" ht="16.5" x14ac:dyDescent="0.2">
      <c r="A37" s="60">
        <v>24</v>
      </c>
      <c r="B37" s="60">
        <v>11.5</v>
      </c>
      <c r="C37" s="22">
        <f t="shared" si="9"/>
        <v>9.3495934959349589E-2</v>
      </c>
      <c r="D37" s="60">
        <f t="shared" si="10"/>
        <v>406279</v>
      </c>
      <c r="F37" s="15">
        <f t="shared" si="11"/>
        <v>3410</v>
      </c>
      <c r="G37" s="15">
        <f t="shared" si="11"/>
        <v>5120</v>
      </c>
      <c r="H37" s="15">
        <f t="shared" si="11"/>
        <v>8535</v>
      </c>
      <c r="I37" s="15">
        <f t="shared" si="11"/>
        <v>11945</v>
      </c>
      <c r="J37" s="15">
        <f t="shared" si="11"/>
        <v>17070</v>
      </c>
      <c r="K37" s="15">
        <f t="shared" si="11"/>
        <v>17070</v>
      </c>
      <c r="L37" s="15">
        <f t="shared" si="11"/>
        <v>17070</v>
      </c>
      <c r="N37" s="15">
        <f t="shared" si="12"/>
        <v>13.429142535506866</v>
      </c>
      <c r="O37" s="21">
        <f t="shared" si="13"/>
        <v>2.5589133378697816E-2</v>
      </c>
      <c r="P37" s="15">
        <f t="shared" si="14"/>
        <v>71</v>
      </c>
      <c r="Q37" s="15">
        <f t="shared" si="14"/>
        <v>106</v>
      </c>
      <c r="R37" s="15">
        <f t="shared" si="14"/>
        <v>177</v>
      </c>
      <c r="S37" s="15">
        <f t="shared" si="14"/>
        <v>248</v>
      </c>
      <c r="T37" s="15">
        <f t="shared" si="15"/>
        <v>355</v>
      </c>
      <c r="U37" s="15">
        <f t="shared" si="15"/>
        <v>355</v>
      </c>
      <c r="V37" s="15">
        <f t="shared" si="15"/>
        <v>355</v>
      </c>
      <c r="AI37" s="60">
        <v>24</v>
      </c>
      <c r="AJ37" s="15">
        <f t="shared" si="16"/>
        <v>1606003</v>
      </c>
      <c r="AK37" s="15" t="str">
        <f t="shared" si="17"/>
        <v>初级神器1配件1-两仪剑鞘Lvs24</v>
      </c>
      <c r="AL37" s="60" t="s">
        <v>644</v>
      </c>
      <c r="AM37" s="15">
        <f t="shared" si="18"/>
        <v>24</v>
      </c>
      <c r="AN37" s="15" t="str">
        <f t="shared" si="19"/>
        <v>初级神器1配件1</v>
      </c>
      <c r="AO37" s="15">
        <f>INDEX(芦花古楼!$BY$19:$BY$58,神器!AM37)</f>
        <v>15</v>
      </c>
      <c r="AP37" s="15" t="s">
        <v>88</v>
      </c>
      <c r="AQ37" s="15">
        <f t="shared" si="20"/>
        <v>3410</v>
      </c>
      <c r="AR37" s="15" t="s">
        <v>653</v>
      </c>
      <c r="AS37" s="15">
        <f t="shared" si="21"/>
        <v>71</v>
      </c>
      <c r="AV37" s="64">
        <v>24</v>
      </c>
      <c r="AW37" s="64">
        <f>INDEX(节奏总表!$I$4:$I$18,MATCH(AV37,节奏总表!$S$4:$S$18,1))</f>
        <v>10</v>
      </c>
      <c r="AX37" s="15">
        <f>芦花古楼!BC29+芦花古楼!BD28</f>
        <v>620</v>
      </c>
      <c r="AY37" s="16"/>
      <c r="BB37" s="67" t="s">
        <v>696</v>
      </c>
      <c r="BC37" s="64">
        <v>6</v>
      </c>
      <c r="BD37" s="64">
        <v>250</v>
      </c>
      <c r="BE37" s="64">
        <v>1</v>
      </c>
      <c r="BF37" s="64">
        <f t="shared" si="8"/>
        <v>79</v>
      </c>
      <c r="BG37" s="64">
        <v>80</v>
      </c>
      <c r="BI37" s="66">
        <v>24</v>
      </c>
      <c r="BJ37" s="66">
        <v>20</v>
      </c>
      <c r="BL37" s="66"/>
      <c r="BM37" s="66"/>
      <c r="BN37" s="66"/>
      <c r="BO37" s="66"/>
      <c r="BP37" s="66"/>
      <c r="BQ37" s="66"/>
      <c r="BR37" s="66"/>
    </row>
    <row r="38" spans="1:70" ht="16.5" x14ac:dyDescent="0.2">
      <c r="A38" s="60">
        <v>25</v>
      </c>
      <c r="B38" s="60">
        <v>12</v>
      </c>
      <c r="C38" s="22">
        <f t="shared" si="9"/>
        <v>9.7560975609756101E-2</v>
      </c>
      <c r="D38" s="60">
        <f t="shared" si="10"/>
        <v>423943</v>
      </c>
      <c r="F38" s="15">
        <f t="shared" si="11"/>
        <v>3560</v>
      </c>
      <c r="G38" s="15">
        <f t="shared" si="11"/>
        <v>5340</v>
      </c>
      <c r="H38" s="15">
        <f t="shared" si="11"/>
        <v>8905</v>
      </c>
      <c r="I38" s="15">
        <f t="shared" si="11"/>
        <v>12465</v>
      </c>
      <c r="J38" s="15">
        <f t="shared" si="11"/>
        <v>17810</v>
      </c>
      <c r="K38" s="15">
        <f t="shared" si="11"/>
        <v>17810</v>
      </c>
      <c r="L38" s="15">
        <f t="shared" si="11"/>
        <v>17810</v>
      </c>
      <c r="N38" s="15">
        <f t="shared" si="12"/>
        <v>14.35059966228221</v>
      </c>
      <c r="O38" s="21">
        <f t="shared" si="13"/>
        <v>2.7344963228404299E-2</v>
      </c>
      <c r="P38" s="15">
        <f t="shared" si="14"/>
        <v>75</v>
      </c>
      <c r="Q38" s="15">
        <f t="shared" si="14"/>
        <v>113</v>
      </c>
      <c r="R38" s="15">
        <f t="shared" si="14"/>
        <v>189</v>
      </c>
      <c r="S38" s="15">
        <f t="shared" si="14"/>
        <v>265</v>
      </c>
      <c r="T38" s="15">
        <f t="shared" si="15"/>
        <v>375</v>
      </c>
      <c r="U38" s="15">
        <f t="shared" si="15"/>
        <v>375</v>
      </c>
      <c r="V38" s="15">
        <f t="shared" si="15"/>
        <v>375</v>
      </c>
      <c r="AI38" s="60">
        <v>25</v>
      </c>
      <c r="AJ38" s="15">
        <f t="shared" si="16"/>
        <v>1606003</v>
      </c>
      <c r="AK38" s="15" t="str">
        <f t="shared" si="17"/>
        <v>初级神器1配件1-两仪剑鞘Lvs25</v>
      </c>
      <c r="AL38" s="60" t="s">
        <v>644</v>
      </c>
      <c r="AM38" s="15">
        <f t="shared" si="18"/>
        <v>25</v>
      </c>
      <c r="AN38" s="15" t="str">
        <f t="shared" si="19"/>
        <v>初级神器1配件1</v>
      </c>
      <c r="AO38" s="15">
        <f>INDEX(芦花古楼!$BY$19:$BY$58,神器!AM38)</f>
        <v>15</v>
      </c>
      <c r="AP38" s="15" t="s">
        <v>88</v>
      </c>
      <c r="AQ38" s="15">
        <f t="shared" si="20"/>
        <v>3560</v>
      </c>
      <c r="AR38" s="15" t="s">
        <v>653</v>
      </c>
      <c r="AS38" s="15">
        <f t="shared" si="21"/>
        <v>75</v>
      </c>
      <c r="AV38" s="64">
        <v>25</v>
      </c>
      <c r="AW38" s="64">
        <f>INDEX(节奏总表!$I$4:$I$18,MATCH(AV38,节奏总表!$S$4:$S$18,1))</f>
        <v>10</v>
      </c>
      <c r="AX38" s="15">
        <f>芦花古楼!BC30+芦花古楼!BD29</f>
        <v>630</v>
      </c>
      <c r="AY38" s="16"/>
      <c r="BB38" s="67" t="s">
        <v>697</v>
      </c>
      <c r="BC38" s="64">
        <v>7</v>
      </c>
      <c r="BD38" s="64">
        <v>100</v>
      </c>
      <c r="BE38" s="64">
        <v>1</v>
      </c>
      <c r="BF38" s="64">
        <f t="shared" si="8"/>
        <v>79</v>
      </c>
      <c r="BG38" s="64">
        <v>79</v>
      </c>
      <c r="BI38" s="66">
        <v>25</v>
      </c>
      <c r="BJ38" s="66">
        <v>20</v>
      </c>
      <c r="BL38" s="66"/>
      <c r="BM38" s="66"/>
      <c r="BN38" s="66"/>
      <c r="BO38" s="66"/>
      <c r="BP38" s="66"/>
      <c r="BQ38" s="66"/>
      <c r="BR38" s="66"/>
    </row>
    <row r="39" spans="1:70" ht="16.5" x14ac:dyDescent="0.2">
      <c r="A39" s="60">
        <v>26</v>
      </c>
      <c r="B39" s="60">
        <v>12.5</v>
      </c>
      <c r="C39" s="22">
        <f t="shared" si="9"/>
        <v>0.1016260162601626</v>
      </c>
      <c r="D39" s="60">
        <f t="shared" si="10"/>
        <v>441607</v>
      </c>
      <c r="F39" s="15">
        <f t="shared" si="11"/>
        <v>3710</v>
      </c>
      <c r="G39" s="15">
        <f t="shared" si="11"/>
        <v>5565</v>
      </c>
      <c r="H39" s="15">
        <f t="shared" si="11"/>
        <v>9275</v>
      </c>
      <c r="I39" s="15">
        <f t="shared" si="11"/>
        <v>12985</v>
      </c>
      <c r="J39" s="15">
        <f t="shared" si="11"/>
        <v>18550</v>
      </c>
      <c r="K39" s="15">
        <f t="shared" si="11"/>
        <v>18550</v>
      </c>
      <c r="L39" s="15">
        <f t="shared" si="11"/>
        <v>18550</v>
      </c>
      <c r="N39" s="15">
        <f t="shared" si="12"/>
        <v>15.318129645396322</v>
      </c>
      <c r="O39" s="21">
        <f t="shared" si="13"/>
        <v>2.9188584570596105E-2</v>
      </c>
      <c r="P39" s="15">
        <f t="shared" si="14"/>
        <v>81</v>
      </c>
      <c r="Q39" s="15">
        <f t="shared" si="14"/>
        <v>121</v>
      </c>
      <c r="R39" s="15">
        <f t="shared" si="14"/>
        <v>202</v>
      </c>
      <c r="S39" s="15">
        <f t="shared" si="14"/>
        <v>283</v>
      </c>
      <c r="T39" s="15">
        <f t="shared" si="15"/>
        <v>405</v>
      </c>
      <c r="U39" s="15">
        <f t="shared" si="15"/>
        <v>405</v>
      </c>
      <c r="V39" s="15">
        <f t="shared" si="15"/>
        <v>405</v>
      </c>
      <c r="AI39" s="60">
        <v>26</v>
      </c>
      <c r="AJ39" s="15">
        <f t="shared" si="16"/>
        <v>1606003</v>
      </c>
      <c r="AK39" s="15" t="str">
        <f t="shared" si="17"/>
        <v>初级神器1配件1-两仪剑鞘Lvs26</v>
      </c>
      <c r="AL39" s="60" t="s">
        <v>644</v>
      </c>
      <c r="AM39" s="15">
        <f t="shared" si="18"/>
        <v>26</v>
      </c>
      <c r="AN39" s="15" t="str">
        <f t="shared" si="19"/>
        <v>初级神器1配件1</v>
      </c>
      <c r="AO39" s="15">
        <f>INDEX(芦花古楼!$BY$19:$BY$58,神器!AM39)</f>
        <v>25</v>
      </c>
      <c r="AP39" s="15" t="s">
        <v>88</v>
      </c>
      <c r="AQ39" s="15">
        <f t="shared" si="20"/>
        <v>3710</v>
      </c>
      <c r="AR39" s="15" t="s">
        <v>653</v>
      </c>
      <c r="AS39" s="15">
        <f t="shared" si="21"/>
        <v>81</v>
      </c>
      <c r="AV39" s="64">
        <v>26</v>
      </c>
      <c r="AW39" s="64">
        <f>INDEX(节奏总表!$I$4:$I$18,MATCH(AV39,节奏总表!$S$4:$S$18,1))</f>
        <v>10</v>
      </c>
      <c r="AX39" s="15">
        <f>芦花古楼!BC31+芦花古楼!BD30</f>
        <v>640</v>
      </c>
      <c r="AY39" s="16"/>
      <c r="BB39" s="67" t="s">
        <v>698</v>
      </c>
      <c r="BC39" s="64">
        <v>7</v>
      </c>
      <c r="BD39" s="64">
        <v>100</v>
      </c>
      <c r="BE39" s="64">
        <v>1</v>
      </c>
      <c r="BF39" s="64">
        <f t="shared" si="8"/>
        <v>79</v>
      </c>
      <c r="BG39" s="64">
        <v>79</v>
      </c>
      <c r="BI39" s="66">
        <v>26</v>
      </c>
      <c r="BJ39" s="66">
        <v>20</v>
      </c>
      <c r="BL39" s="66"/>
      <c r="BM39" s="66"/>
      <c r="BN39" s="66"/>
      <c r="BO39" s="66"/>
      <c r="BP39" s="66"/>
      <c r="BQ39" s="66"/>
      <c r="BR39" s="66"/>
    </row>
    <row r="40" spans="1:70" ht="16.5" x14ac:dyDescent="0.2">
      <c r="A40" s="60">
        <v>27</v>
      </c>
      <c r="B40" s="60">
        <v>13</v>
      </c>
      <c r="C40" s="22">
        <f t="shared" si="9"/>
        <v>0.10569105691056911</v>
      </c>
      <c r="D40" s="60">
        <f t="shared" si="10"/>
        <v>459272</v>
      </c>
      <c r="F40" s="15">
        <f t="shared" si="11"/>
        <v>3855</v>
      </c>
      <c r="G40" s="15">
        <f t="shared" si="11"/>
        <v>5785</v>
      </c>
      <c r="H40" s="15">
        <f t="shared" si="11"/>
        <v>9645</v>
      </c>
      <c r="I40" s="15">
        <f t="shared" si="11"/>
        <v>13505</v>
      </c>
      <c r="J40" s="15">
        <f t="shared" si="11"/>
        <v>19295</v>
      </c>
      <c r="K40" s="15">
        <f t="shared" si="11"/>
        <v>19295</v>
      </c>
      <c r="L40" s="15">
        <f t="shared" si="11"/>
        <v>19295</v>
      </c>
      <c r="N40" s="15">
        <f t="shared" si="12"/>
        <v>16.334036127666138</v>
      </c>
      <c r="O40" s="21">
        <f t="shared" si="13"/>
        <v>3.11243869798975E-2</v>
      </c>
      <c r="P40" s="15">
        <f t="shared" si="14"/>
        <v>86</v>
      </c>
      <c r="Q40" s="15">
        <f t="shared" si="14"/>
        <v>129</v>
      </c>
      <c r="R40" s="15">
        <f t="shared" si="14"/>
        <v>216</v>
      </c>
      <c r="S40" s="15">
        <f t="shared" si="14"/>
        <v>302</v>
      </c>
      <c r="T40" s="15">
        <f t="shared" si="15"/>
        <v>430</v>
      </c>
      <c r="U40" s="15">
        <f t="shared" si="15"/>
        <v>430</v>
      </c>
      <c r="V40" s="15">
        <f t="shared" si="15"/>
        <v>430</v>
      </c>
      <c r="AI40" s="60">
        <v>27</v>
      </c>
      <c r="AJ40" s="15">
        <f t="shared" si="16"/>
        <v>1606003</v>
      </c>
      <c r="AK40" s="15" t="str">
        <f t="shared" si="17"/>
        <v>初级神器1配件1-两仪剑鞘Lvs27</v>
      </c>
      <c r="AL40" s="60" t="s">
        <v>644</v>
      </c>
      <c r="AM40" s="15">
        <f t="shared" si="18"/>
        <v>27</v>
      </c>
      <c r="AN40" s="15" t="str">
        <f t="shared" si="19"/>
        <v>初级神器1配件1</v>
      </c>
      <c r="AO40" s="15">
        <f>INDEX(芦花古楼!$BY$19:$BY$58,神器!AM40)</f>
        <v>25</v>
      </c>
      <c r="AP40" s="15" t="s">
        <v>88</v>
      </c>
      <c r="AQ40" s="15">
        <f t="shared" si="20"/>
        <v>3855</v>
      </c>
      <c r="AR40" s="15" t="s">
        <v>653</v>
      </c>
      <c r="AS40" s="15">
        <f t="shared" si="21"/>
        <v>86</v>
      </c>
      <c r="AV40" s="64">
        <v>27</v>
      </c>
      <c r="AW40" s="64">
        <f>INDEX(节奏总表!$I$4:$I$18,MATCH(AV40,节奏总表!$S$4:$S$18,1))</f>
        <v>10</v>
      </c>
      <c r="AX40" s="15">
        <f>芦花古楼!BC32+芦花古楼!BD31</f>
        <v>650</v>
      </c>
      <c r="AY40" s="16"/>
      <c r="BB40" s="67" t="s">
        <v>699</v>
      </c>
      <c r="BC40" s="64">
        <v>7</v>
      </c>
      <c r="BD40" s="64">
        <v>100</v>
      </c>
      <c r="BE40" s="64">
        <v>1</v>
      </c>
      <c r="BF40" s="64">
        <f t="shared" si="8"/>
        <v>79</v>
      </c>
      <c r="BG40" s="64">
        <v>79</v>
      </c>
      <c r="BI40" s="66">
        <v>27</v>
      </c>
      <c r="BJ40" s="66">
        <v>20</v>
      </c>
      <c r="BL40" s="66"/>
      <c r="BM40" s="66"/>
      <c r="BN40" s="66"/>
      <c r="BO40" s="66"/>
      <c r="BP40" s="66"/>
      <c r="BQ40" s="66"/>
      <c r="BR40" s="66"/>
    </row>
    <row r="41" spans="1:70" ht="16.5" x14ac:dyDescent="0.2">
      <c r="A41" s="60">
        <v>28</v>
      </c>
      <c r="B41" s="60">
        <v>13.5</v>
      </c>
      <c r="C41" s="22">
        <f t="shared" si="9"/>
        <v>0.10975609756097561</v>
      </c>
      <c r="D41" s="60">
        <f t="shared" si="10"/>
        <v>476936</v>
      </c>
      <c r="F41" s="15">
        <f t="shared" si="11"/>
        <v>4005</v>
      </c>
      <c r="G41" s="15">
        <f t="shared" si="11"/>
        <v>6010</v>
      </c>
      <c r="H41" s="15">
        <f t="shared" si="11"/>
        <v>10015</v>
      </c>
      <c r="I41" s="15">
        <f t="shared" si="11"/>
        <v>14025</v>
      </c>
      <c r="J41" s="15">
        <f t="shared" si="11"/>
        <v>20035</v>
      </c>
      <c r="K41" s="15">
        <f t="shared" si="11"/>
        <v>20035</v>
      </c>
      <c r="L41" s="15">
        <f t="shared" si="11"/>
        <v>20035</v>
      </c>
      <c r="N41" s="15">
        <f t="shared" si="12"/>
        <v>17.400737934049445</v>
      </c>
      <c r="O41" s="21">
        <f t="shared" si="13"/>
        <v>3.3156979509663967E-2</v>
      </c>
      <c r="P41" s="15">
        <f t="shared" si="14"/>
        <v>92</v>
      </c>
      <c r="Q41" s="15">
        <f t="shared" si="14"/>
        <v>138</v>
      </c>
      <c r="R41" s="15">
        <f t="shared" si="14"/>
        <v>230</v>
      </c>
      <c r="S41" s="15">
        <f t="shared" si="14"/>
        <v>322</v>
      </c>
      <c r="T41" s="15">
        <f t="shared" si="15"/>
        <v>460</v>
      </c>
      <c r="U41" s="15">
        <f t="shared" si="15"/>
        <v>460</v>
      </c>
      <c r="V41" s="15">
        <f t="shared" si="15"/>
        <v>460</v>
      </c>
      <c r="AI41" s="60">
        <v>28</v>
      </c>
      <c r="AJ41" s="15">
        <f t="shared" si="16"/>
        <v>1606003</v>
      </c>
      <c r="AK41" s="15" t="str">
        <f t="shared" si="17"/>
        <v>初级神器1配件1-两仪剑鞘Lvs28</v>
      </c>
      <c r="AL41" s="60" t="s">
        <v>644</v>
      </c>
      <c r="AM41" s="15">
        <f t="shared" si="18"/>
        <v>28</v>
      </c>
      <c r="AN41" s="15" t="str">
        <f t="shared" si="19"/>
        <v>初级神器1配件1</v>
      </c>
      <c r="AO41" s="15">
        <f>INDEX(芦花古楼!$BY$19:$BY$58,神器!AM41)</f>
        <v>25</v>
      </c>
      <c r="AP41" s="15" t="s">
        <v>88</v>
      </c>
      <c r="AQ41" s="15">
        <f t="shared" si="20"/>
        <v>4005</v>
      </c>
      <c r="AR41" s="15" t="s">
        <v>653</v>
      </c>
      <c r="AS41" s="15">
        <f t="shared" si="21"/>
        <v>92</v>
      </c>
      <c r="AV41" s="64">
        <v>28</v>
      </c>
      <c r="AW41" s="64">
        <f>INDEX(节奏总表!$I$4:$I$18,MATCH(AV41,节奏总表!$S$4:$S$18,1))</f>
        <v>11</v>
      </c>
      <c r="AX41" s="15">
        <f>芦花古楼!BC33+芦花古楼!BD32</f>
        <v>650</v>
      </c>
      <c r="AY41" s="16"/>
      <c r="BB41" s="67" t="s">
        <v>700</v>
      </c>
      <c r="BC41" s="64">
        <v>7</v>
      </c>
      <c r="BD41" s="64">
        <v>100</v>
      </c>
      <c r="BE41" s="64">
        <v>1</v>
      </c>
      <c r="BF41" s="64">
        <f t="shared" si="8"/>
        <v>79</v>
      </c>
      <c r="BG41" s="64">
        <v>79</v>
      </c>
      <c r="BI41" s="66">
        <v>28</v>
      </c>
      <c r="BJ41" s="66">
        <v>20</v>
      </c>
      <c r="BL41" s="66"/>
      <c r="BM41" s="66"/>
      <c r="BN41" s="66"/>
      <c r="BO41" s="66"/>
      <c r="BP41" s="66"/>
      <c r="BQ41" s="66"/>
      <c r="BR41" s="66"/>
    </row>
    <row r="42" spans="1:70" ht="16.5" x14ac:dyDescent="0.2">
      <c r="A42" s="60">
        <v>29</v>
      </c>
      <c r="B42" s="60">
        <v>14</v>
      </c>
      <c r="C42" s="22">
        <f t="shared" si="9"/>
        <v>0.11382113821138211</v>
      </c>
      <c r="D42" s="60">
        <f t="shared" si="10"/>
        <v>494600</v>
      </c>
      <c r="F42" s="15">
        <f t="shared" si="11"/>
        <v>4155</v>
      </c>
      <c r="G42" s="15">
        <f t="shared" si="11"/>
        <v>6230</v>
      </c>
      <c r="H42" s="15">
        <f t="shared" si="11"/>
        <v>10390</v>
      </c>
      <c r="I42" s="15">
        <f t="shared" si="11"/>
        <v>14545</v>
      </c>
      <c r="J42" s="15">
        <f t="shared" si="11"/>
        <v>20780</v>
      </c>
      <c r="K42" s="15">
        <f t="shared" si="11"/>
        <v>20780</v>
      </c>
      <c r="L42" s="15">
        <f t="shared" si="11"/>
        <v>20780</v>
      </c>
      <c r="N42" s="15">
        <f t="shared" si="12"/>
        <v>18.520774830751918</v>
      </c>
      <c r="O42" s="21">
        <f t="shared" si="13"/>
        <v>3.5291201665918752E-2</v>
      </c>
      <c r="P42" s="15">
        <f t="shared" si="14"/>
        <v>97</v>
      </c>
      <c r="Q42" s="15">
        <f t="shared" si="14"/>
        <v>146</v>
      </c>
      <c r="R42" s="15">
        <f t="shared" si="14"/>
        <v>244</v>
      </c>
      <c r="S42" s="15">
        <f t="shared" si="14"/>
        <v>342</v>
      </c>
      <c r="T42" s="15">
        <f t="shared" si="15"/>
        <v>485</v>
      </c>
      <c r="U42" s="15">
        <f t="shared" si="15"/>
        <v>485</v>
      </c>
      <c r="V42" s="15">
        <f t="shared" si="15"/>
        <v>485</v>
      </c>
      <c r="AI42" s="60">
        <v>29</v>
      </c>
      <c r="AJ42" s="15">
        <f t="shared" si="16"/>
        <v>1606003</v>
      </c>
      <c r="AK42" s="15" t="str">
        <f t="shared" si="17"/>
        <v>初级神器1配件1-两仪剑鞘Lvs29</v>
      </c>
      <c r="AL42" s="60" t="s">
        <v>644</v>
      </c>
      <c r="AM42" s="15">
        <f t="shared" si="18"/>
        <v>29</v>
      </c>
      <c r="AN42" s="15" t="str">
        <f t="shared" si="19"/>
        <v>初级神器1配件1</v>
      </c>
      <c r="AO42" s="15">
        <f>INDEX(芦花古楼!$BY$19:$BY$58,神器!AM42)</f>
        <v>25</v>
      </c>
      <c r="AP42" s="15" t="s">
        <v>88</v>
      </c>
      <c r="AQ42" s="15">
        <f t="shared" si="20"/>
        <v>4155</v>
      </c>
      <c r="AR42" s="15" t="s">
        <v>653</v>
      </c>
      <c r="AS42" s="15">
        <f t="shared" si="21"/>
        <v>97</v>
      </c>
      <c r="AV42" s="64">
        <v>29</v>
      </c>
      <c r="AW42" s="64">
        <f>INDEX(节奏总表!$I$4:$I$18,MATCH(AV42,节奏总表!$S$4:$S$18,1))</f>
        <v>11</v>
      </c>
      <c r="AX42" s="15">
        <f>芦花古楼!BC34+芦花古楼!BD33</f>
        <v>660</v>
      </c>
      <c r="AY42" s="16"/>
      <c r="BB42" s="67" t="s">
        <v>701</v>
      </c>
      <c r="BC42" s="64">
        <v>7</v>
      </c>
      <c r="BD42" s="64">
        <v>250</v>
      </c>
      <c r="BE42" s="64">
        <v>1</v>
      </c>
      <c r="BF42" s="64">
        <f t="shared" si="8"/>
        <v>79</v>
      </c>
      <c r="BG42" s="64">
        <v>80</v>
      </c>
      <c r="BI42" s="66">
        <v>29</v>
      </c>
      <c r="BJ42" s="66">
        <v>20</v>
      </c>
      <c r="BL42" s="66"/>
      <c r="BM42" s="66"/>
      <c r="BN42" s="66"/>
      <c r="BO42" s="66"/>
      <c r="BP42" s="66"/>
      <c r="BQ42" s="66"/>
      <c r="BR42" s="66"/>
    </row>
    <row r="43" spans="1:70" ht="16.5" x14ac:dyDescent="0.2">
      <c r="A43" s="60">
        <v>30</v>
      </c>
      <c r="B43" s="60">
        <v>15</v>
      </c>
      <c r="C43" s="22">
        <f t="shared" si="9"/>
        <v>0.12195121951219512</v>
      </c>
      <c r="D43" s="60">
        <f t="shared" si="10"/>
        <v>529929</v>
      </c>
      <c r="F43" s="15">
        <f t="shared" si="11"/>
        <v>4450</v>
      </c>
      <c r="G43" s="15">
        <f t="shared" si="11"/>
        <v>6675</v>
      </c>
      <c r="H43" s="15">
        <f t="shared" si="11"/>
        <v>11130</v>
      </c>
      <c r="I43" s="15">
        <f t="shared" si="11"/>
        <v>15585</v>
      </c>
      <c r="J43" s="15">
        <f t="shared" si="11"/>
        <v>22265</v>
      </c>
      <c r="K43" s="15">
        <f t="shared" si="11"/>
        <v>22265</v>
      </c>
      <c r="L43" s="15">
        <f t="shared" si="11"/>
        <v>22265</v>
      </c>
      <c r="N43" s="15">
        <f t="shared" si="12"/>
        <v>19.696813572289514</v>
      </c>
      <c r="O43" s="21">
        <f t="shared" si="13"/>
        <v>3.7532134929986277E-2</v>
      </c>
      <c r="P43" s="15">
        <f t="shared" si="14"/>
        <v>104</v>
      </c>
      <c r="Q43" s="15">
        <f t="shared" si="14"/>
        <v>156</v>
      </c>
      <c r="R43" s="15">
        <f t="shared" si="14"/>
        <v>260</v>
      </c>
      <c r="S43" s="15">
        <f t="shared" si="14"/>
        <v>364</v>
      </c>
      <c r="T43" s="15">
        <f t="shared" si="15"/>
        <v>520</v>
      </c>
      <c r="U43" s="15">
        <f t="shared" si="15"/>
        <v>520</v>
      </c>
      <c r="V43" s="15">
        <f t="shared" si="15"/>
        <v>520</v>
      </c>
      <c r="AI43" s="60">
        <v>30</v>
      </c>
      <c r="AJ43" s="15">
        <f t="shared" si="16"/>
        <v>1606003</v>
      </c>
      <c r="AK43" s="15" t="str">
        <f t="shared" si="17"/>
        <v>初级神器1配件1-两仪剑鞘Lvs30</v>
      </c>
      <c r="AL43" s="60" t="s">
        <v>644</v>
      </c>
      <c r="AM43" s="15">
        <f t="shared" si="18"/>
        <v>30</v>
      </c>
      <c r="AN43" s="15" t="str">
        <f t="shared" si="19"/>
        <v>初级神器1配件1</v>
      </c>
      <c r="AO43" s="15">
        <f>INDEX(芦花古楼!$BY$19:$BY$58,神器!AM43)</f>
        <v>25</v>
      </c>
      <c r="AP43" s="15" t="s">
        <v>88</v>
      </c>
      <c r="AQ43" s="15">
        <f t="shared" si="20"/>
        <v>4450</v>
      </c>
      <c r="AR43" s="15" t="s">
        <v>653</v>
      </c>
      <c r="AS43" s="15">
        <f t="shared" si="21"/>
        <v>104</v>
      </c>
      <c r="AV43" s="64">
        <v>30</v>
      </c>
      <c r="AW43" s="64">
        <f>INDEX(节奏总表!$I$4:$I$18,MATCH(AV43,节奏总表!$S$4:$S$18,1))</f>
        <v>11</v>
      </c>
      <c r="AX43" s="15">
        <f>芦花古楼!BC35+芦花古楼!BD34</f>
        <v>670</v>
      </c>
      <c r="AY43" s="16"/>
      <c r="BB43" s="67" t="s">
        <v>702</v>
      </c>
      <c r="BC43" s="64">
        <v>7</v>
      </c>
      <c r="BD43" s="64">
        <v>250</v>
      </c>
      <c r="BE43" s="64">
        <v>1</v>
      </c>
      <c r="BF43" s="64">
        <f t="shared" si="8"/>
        <v>79</v>
      </c>
      <c r="BG43" s="64">
        <v>80</v>
      </c>
      <c r="BI43" s="66">
        <v>30</v>
      </c>
      <c r="BJ43" s="66">
        <v>30</v>
      </c>
      <c r="BL43" s="66"/>
      <c r="BM43" s="66"/>
      <c r="BN43" s="66"/>
      <c r="BO43" s="66"/>
      <c r="BP43" s="66"/>
      <c r="BQ43" s="66"/>
      <c r="BR43" s="66"/>
    </row>
    <row r="44" spans="1:70" ht="16.5" x14ac:dyDescent="0.2">
      <c r="A44" s="60">
        <v>31</v>
      </c>
      <c r="B44" s="60">
        <v>1</v>
      </c>
      <c r="C44" s="22">
        <f t="shared" si="9"/>
        <v>3.0303030303030304E-2</v>
      </c>
      <c r="D44" s="60">
        <f t="shared" si="10"/>
        <v>516493</v>
      </c>
      <c r="F44" s="15">
        <f t="shared" si="11"/>
        <v>4340</v>
      </c>
      <c r="G44" s="15">
        <f t="shared" si="11"/>
        <v>6510</v>
      </c>
      <c r="H44" s="15">
        <f t="shared" si="11"/>
        <v>10850</v>
      </c>
      <c r="I44" s="15">
        <f t="shared" si="11"/>
        <v>15190</v>
      </c>
      <c r="J44" s="15">
        <f t="shared" si="11"/>
        <v>21700</v>
      </c>
      <c r="K44" s="15">
        <f t="shared" si="11"/>
        <v>21700</v>
      </c>
      <c r="L44" s="15">
        <f t="shared" si="11"/>
        <v>21700</v>
      </c>
      <c r="N44" s="15">
        <f t="shared" si="12"/>
        <v>20.931654250903989</v>
      </c>
      <c r="O44" s="21">
        <f t="shared" si="13"/>
        <v>3.9885114857257181E-2</v>
      </c>
      <c r="P44" s="15">
        <f t="shared" si="14"/>
        <v>110</v>
      </c>
      <c r="Q44" s="15">
        <f t="shared" si="14"/>
        <v>166</v>
      </c>
      <c r="R44" s="15">
        <f t="shared" si="14"/>
        <v>276</v>
      </c>
      <c r="S44" s="15">
        <f t="shared" si="14"/>
        <v>387</v>
      </c>
      <c r="T44" s="15">
        <f t="shared" si="15"/>
        <v>550</v>
      </c>
      <c r="U44" s="15">
        <f t="shared" si="15"/>
        <v>550</v>
      </c>
      <c r="V44" s="15">
        <f t="shared" si="15"/>
        <v>550</v>
      </c>
      <c r="AI44" s="60">
        <v>31</v>
      </c>
      <c r="AJ44" s="15">
        <f t="shared" si="16"/>
        <v>1606003</v>
      </c>
      <c r="AK44" s="15" t="str">
        <f t="shared" si="17"/>
        <v>初级神器1配件1-两仪剑鞘Lvs31</v>
      </c>
      <c r="AL44" s="60" t="s">
        <v>644</v>
      </c>
      <c r="AM44" s="15">
        <f t="shared" si="18"/>
        <v>31</v>
      </c>
      <c r="AN44" s="15" t="str">
        <f t="shared" si="19"/>
        <v>初级神器1配件1</v>
      </c>
      <c r="AO44" s="15">
        <f>INDEX(芦花古楼!$BY$19:$BY$58,神器!AM44)</f>
        <v>30</v>
      </c>
      <c r="AP44" s="15" t="s">
        <v>88</v>
      </c>
      <c r="AQ44" s="15">
        <f t="shared" si="20"/>
        <v>4340</v>
      </c>
      <c r="AR44" s="15" t="s">
        <v>653</v>
      </c>
      <c r="AS44" s="15">
        <f t="shared" si="21"/>
        <v>110</v>
      </c>
      <c r="AV44" s="64">
        <v>31</v>
      </c>
      <c r="AW44" s="64">
        <f>INDEX(节奏总表!$I$4:$I$18,MATCH(AV44,节奏总表!$S$4:$S$18,1))</f>
        <v>11</v>
      </c>
      <c r="AX44" s="15">
        <f>芦花古楼!BC36+芦花古楼!BD35</f>
        <v>605</v>
      </c>
      <c r="AY44" s="16"/>
      <c r="BB44" s="67" t="s">
        <v>673</v>
      </c>
      <c r="BC44" s="64">
        <v>1</v>
      </c>
      <c r="BD44" s="64">
        <v>20</v>
      </c>
      <c r="BE44" s="64">
        <v>2</v>
      </c>
      <c r="BF44" s="64">
        <f t="shared" ref="BF44:BF73" si="22">ROUND(INDEX($BB$3:$BB$9,BC44)*$BE$4*10000,0)</f>
        <v>354</v>
      </c>
      <c r="BG44" s="64">
        <v>354</v>
      </c>
      <c r="BI44" s="66">
        <v>31</v>
      </c>
      <c r="BJ44" s="66">
        <v>30</v>
      </c>
      <c r="BL44" s="66"/>
      <c r="BM44" s="66"/>
      <c r="BN44" s="66"/>
      <c r="BO44" s="66"/>
      <c r="BP44" s="66"/>
      <c r="BQ44" s="66"/>
      <c r="BR44" s="66"/>
    </row>
    <row r="45" spans="1:70" ht="16.5" x14ac:dyDescent="0.2">
      <c r="A45" s="60">
        <v>32</v>
      </c>
      <c r="B45" s="60">
        <v>1.5</v>
      </c>
      <c r="C45" s="22">
        <f t="shared" si="9"/>
        <v>4.5454545454545456E-2</v>
      </c>
      <c r="D45" s="60">
        <f t="shared" si="10"/>
        <v>774740</v>
      </c>
      <c r="F45" s="15">
        <f t="shared" si="11"/>
        <v>6510</v>
      </c>
      <c r="G45" s="15">
        <f t="shared" si="11"/>
        <v>9765</v>
      </c>
      <c r="H45" s="15">
        <f t="shared" si="11"/>
        <v>16275</v>
      </c>
      <c r="I45" s="15">
        <f t="shared" si="11"/>
        <v>22785</v>
      </c>
      <c r="J45" s="15">
        <f t="shared" si="11"/>
        <v>32550</v>
      </c>
      <c r="K45" s="15">
        <f t="shared" si="11"/>
        <v>32550</v>
      </c>
      <c r="L45" s="15">
        <f t="shared" si="11"/>
        <v>32550</v>
      </c>
      <c r="N45" s="15">
        <f t="shared" si="12"/>
        <v>22.228236963449188</v>
      </c>
      <c r="O45" s="21">
        <f t="shared" si="13"/>
        <v>4.235574378089163E-2</v>
      </c>
      <c r="P45" s="15">
        <f t="shared" si="14"/>
        <v>117</v>
      </c>
      <c r="Q45" s="15">
        <f t="shared" si="14"/>
        <v>176</v>
      </c>
      <c r="R45" s="15">
        <f t="shared" si="14"/>
        <v>293</v>
      </c>
      <c r="S45" s="15">
        <f t="shared" si="14"/>
        <v>411</v>
      </c>
      <c r="T45" s="15">
        <f t="shared" si="15"/>
        <v>585</v>
      </c>
      <c r="U45" s="15">
        <f t="shared" si="15"/>
        <v>585</v>
      </c>
      <c r="V45" s="15">
        <f t="shared" si="15"/>
        <v>585</v>
      </c>
      <c r="AI45" s="60">
        <v>32</v>
      </c>
      <c r="AJ45" s="15">
        <f t="shared" si="16"/>
        <v>1606003</v>
      </c>
      <c r="AK45" s="15" t="str">
        <f t="shared" si="17"/>
        <v>初级神器1配件1-两仪剑鞘Lvs32</v>
      </c>
      <c r="AL45" s="60" t="s">
        <v>644</v>
      </c>
      <c r="AM45" s="15">
        <f t="shared" si="18"/>
        <v>32</v>
      </c>
      <c r="AN45" s="15" t="str">
        <f t="shared" si="19"/>
        <v>初级神器1配件1</v>
      </c>
      <c r="AO45" s="15">
        <f>INDEX(芦花古楼!$BY$19:$BY$58,神器!AM45)</f>
        <v>30</v>
      </c>
      <c r="AP45" s="15" t="s">
        <v>88</v>
      </c>
      <c r="AQ45" s="15">
        <f t="shared" si="20"/>
        <v>6510</v>
      </c>
      <c r="AR45" s="15" t="s">
        <v>653</v>
      </c>
      <c r="AS45" s="15">
        <f t="shared" si="21"/>
        <v>117</v>
      </c>
      <c r="AV45" s="64">
        <v>32</v>
      </c>
      <c r="AW45" s="64">
        <f>INDEX(节奏总表!$I$4:$I$18,MATCH(AV45,节奏总表!$S$4:$S$18,1))</f>
        <v>11</v>
      </c>
      <c r="AX45" s="15">
        <f>芦花古楼!BC37+芦花古楼!BD36</f>
        <v>610</v>
      </c>
      <c r="AY45" s="16"/>
      <c r="BB45" s="67" t="s">
        <v>674</v>
      </c>
      <c r="BC45" s="64">
        <v>1</v>
      </c>
      <c r="BD45" s="64">
        <v>20</v>
      </c>
      <c r="BE45" s="64">
        <v>2</v>
      </c>
      <c r="BF45" s="64">
        <f t="shared" si="22"/>
        <v>354</v>
      </c>
      <c r="BG45" s="64">
        <v>354</v>
      </c>
      <c r="BI45" s="66">
        <v>32</v>
      </c>
      <c r="BJ45" s="66">
        <v>30</v>
      </c>
      <c r="BL45" s="66"/>
      <c r="BM45" s="66"/>
      <c r="BN45" s="66"/>
      <c r="BO45" s="66"/>
      <c r="BP45" s="66"/>
      <c r="BQ45" s="66"/>
      <c r="BR45" s="66"/>
    </row>
    <row r="46" spans="1:70" ht="16.5" x14ac:dyDescent="0.2">
      <c r="A46" s="60">
        <v>33</v>
      </c>
      <c r="B46" s="60">
        <v>2</v>
      </c>
      <c r="C46" s="22">
        <f t="shared" si="9"/>
        <v>6.0606060606060608E-2</v>
      </c>
      <c r="D46" s="60">
        <f t="shared" si="10"/>
        <v>1032987</v>
      </c>
      <c r="F46" s="15">
        <f t="shared" si="11"/>
        <v>8680</v>
      </c>
      <c r="G46" s="15">
        <f t="shared" si="11"/>
        <v>13020</v>
      </c>
      <c r="H46" s="15">
        <f t="shared" si="11"/>
        <v>21700</v>
      </c>
      <c r="I46" s="15">
        <f t="shared" si="11"/>
        <v>30380</v>
      </c>
      <c r="J46" s="15">
        <f t="shared" si="11"/>
        <v>43400</v>
      </c>
      <c r="K46" s="15">
        <f t="shared" si="11"/>
        <v>43400</v>
      </c>
      <c r="L46" s="15">
        <f t="shared" si="11"/>
        <v>43400</v>
      </c>
      <c r="N46" s="15">
        <f t="shared" si="12"/>
        <v>23.589648811621647</v>
      </c>
      <c r="O46" s="21">
        <f t="shared" si="13"/>
        <v>4.4949904150707799E-2</v>
      </c>
      <c r="P46" s="15">
        <f t="shared" si="14"/>
        <v>124</v>
      </c>
      <c r="Q46" s="15">
        <f t="shared" si="14"/>
        <v>187</v>
      </c>
      <c r="R46" s="15">
        <f t="shared" si="14"/>
        <v>312</v>
      </c>
      <c r="S46" s="15">
        <f t="shared" si="14"/>
        <v>436</v>
      </c>
      <c r="T46" s="15">
        <f t="shared" si="15"/>
        <v>620</v>
      </c>
      <c r="U46" s="15">
        <f t="shared" si="15"/>
        <v>620</v>
      </c>
      <c r="V46" s="15">
        <f t="shared" si="15"/>
        <v>620</v>
      </c>
      <c r="AI46" s="60">
        <v>33</v>
      </c>
      <c r="AJ46" s="15">
        <f t="shared" si="16"/>
        <v>1606003</v>
      </c>
      <c r="AK46" s="15" t="str">
        <f t="shared" si="17"/>
        <v>初级神器1配件1-两仪剑鞘Lvs33</v>
      </c>
      <c r="AL46" s="60" t="s">
        <v>644</v>
      </c>
      <c r="AM46" s="15">
        <f t="shared" si="18"/>
        <v>33</v>
      </c>
      <c r="AN46" s="15" t="str">
        <f t="shared" si="19"/>
        <v>初级神器1配件1</v>
      </c>
      <c r="AO46" s="15">
        <f>INDEX(芦花古楼!$BY$19:$BY$58,神器!AM46)</f>
        <v>30</v>
      </c>
      <c r="AP46" s="15" t="s">
        <v>88</v>
      </c>
      <c r="AQ46" s="15">
        <f t="shared" si="20"/>
        <v>8680</v>
      </c>
      <c r="AR46" s="15" t="s">
        <v>653</v>
      </c>
      <c r="AS46" s="15">
        <f t="shared" si="21"/>
        <v>124</v>
      </c>
      <c r="AV46" s="64">
        <v>33</v>
      </c>
      <c r="AW46" s="64">
        <f>INDEX(节奏总表!$I$4:$I$18,MATCH(AV46,节奏总表!$S$4:$S$18,1))</f>
        <v>11</v>
      </c>
      <c r="AX46" s="15">
        <f>芦花古楼!BC38+芦花古楼!BD37</f>
        <v>530</v>
      </c>
      <c r="AY46" s="16"/>
      <c r="BB46" s="67" t="s">
        <v>675</v>
      </c>
      <c r="BC46" s="64">
        <v>2</v>
      </c>
      <c r="BD46" s="64">
        <v>30</v>
      </c>
      <c r="BE46" s="64">
        <v>2</v>
      </c>
      <c r="BF46" s="64">
        <f t="shared" si="22"/>
        <v>236</v>
      </c>
      <c r="BG46" s="64">
        <v>236</v>
      </c>
      <c r="BI46" s="66">
        <v>33</v>
      </c>
      <c r="BJ46" s="66">
        <v>30</v>
      </c>
      <c r="BL46" s="66"/>
      <c r="BM46" s="66"/>
      <c r="BN46" s="66"/>
      <c r="BO46" s="66"/>
      <c r="BP46" s="66"/>
      <c r="BQ46" s="66"/>
      <c r="BR46" s="66"/>
    </row>
    <row r="47" spans="1:70" ht="16.5" x14ac:dyDescent="0.2">
      <c r="A47" s="60">
        <v>34</v>
      </c>
      <c r="B47" s="60">
        <v>2.5</v>
      </c>
      <c r="C47" s="22">
        <f t="shared" si="9"/>
        <v>7.575757575757576E-2</v>
      </c>
      <c r="D47" s="60">
        <f t="shared" si="10"/>
        <v>1291234</v>
      </c>
      <c r="F47" s="15">
        <f t="shared" si="11"/>
        <v>10850</v>
      </c>
      <c r="G47" s="15">
        <f t="shared" si="11"/>
        <v>16275</v>
      </c>
      <c r="H47" s="15">
        <f t="shared" si="11"/>
        <v>27125</v>
      </c>
      <c r="I47" s="15">
        <f t="shared" si="11"/>
        <v>37975</v>
      </c>
      <c r="J47" s="15">
        <f t="shared" si="11"/>
        <v>54250</v>
      </c>
      <c r="K47" s="15">
        <f t="shared" si="11"/>
        <v>54250</v>
      </c>
      <c r="L47" s="15">
        <f t="shared" si="11"/>
        <v>54250</v>
      </c>
      <c r="N47" s="15">
        <f t="shared" si="12"/>
        <v>25.01913125220273</v>
      </c>
      <c r="O47" s="21">
        <f t="shared" si="13"/>
        <v>4.767377253901478E-2</v>
      </c>
      <c r="P47" s="15">
        <f t="shared" si="14"/>
        <v>132</v>
      </c>
      <c r="Q47" s="15">
        <f t="shared" si="14"/>
        <v>198</v>
      </c>
      <c r="R47" s="15">
        <f t="shared" si="14"/>
        <v>330</v>
      </c>
      <c r="S47" s="15">
        <f t="shared" si="14"/>
        <v>463</v>
      </c>
      <c r="T47" s="15">
        <f t="shared" si="15"/>
        <v>660</v>
      </c>
      <c r="U47" s="15">
        <f t="shared" si="15"/>
        <v>660</v>
      </c>
      <c r="V47" s="15">
        <f t="shared" si="15"/>
        <v>660</v>
      </c>
      <c r="AI47" s="60">
        <v>34</v>
      </c>
      <c r="AJ47" s="15">
        <f t="shared" si="16"/>
        <v>1606003</v>
      </c>
      <c r="AK47" s="15" t="str">
        <f t="shared" si="17"/>
        <v>初级神器1配件1-两仪剑鞘Lvs34</v>
      </c>
      <c r="AL47" s="60" t="s">
        <v>644</v>
      </c>
      <c r="AM47" s="15">
        <f t="shared" si="18"/>
        <v>34</v>
      </c>
      <c r="AN47" s="15" t="str">
        <f t="shared" si="19"/>
        <v>初级神器1配件1</v>
      </c>
      <c r="AO47" s="15">
        <f>INDEX(芦花古楼!$BY$19:$BY$58,神器!AM47)</f>
        <v>30</v>
      </c>
      <c r="AP47" s="15" t="s">
        <v>88</v>
      </c>
      <c r="AQ47" s="15">
        <f t="shared" si="20"/>
        <v>10850</v>
      </c>
      <c r="AR47" s="15" t="s">
        <v>653</v>
      </c>
      <c r="AS47" s="15">
        <f t="shared" si="21"/>
        <v>132</v>
      </c>
      <c r="AV47" s="64">
        <v>34</v>
      </c>
      <c r="AW47" s="64">
        <f>INDEX(节奏总表!$I$4:$I$18,MATCH(AV47,节奏总表!$S$4:$S$18,1))</f>
        <v>11</v>
      </c>
      <c r="AX47" s="15">
        <f>芦花古楼!BC39+芦花古楼!BD38</f>
        <v>520</v>
      </c>
      <c r="AY47" s="16"/>
      <c r="BB47" s="67" t="s">
        <v>676</v>
      </c>
      <c r="BC47" s="64">
        <v>2</v>
      </c>
      <c r="BD47" s="64">
        <v>30</v>
      </c>
      <c r="BE47" s="64">
        <v>2</v>
      </c>
      <c r="BF47" s="64">
        <f t="shared" si="22"/>
        <v>236</v>
      </c>
      <c r="BG47" s="64">
        <v>236</v>
      </c>
      <c r="BI47" s="66">
        <v>34</v>
      </c>
      <c r="BJ47" s="66">
        <v>30</v>
      </c>
      <c r="BL47" s="66"/>
      <c r="BM47" s="66"/>
      <c r="BN47" s="66"/>
      <c r="BO47" s="66"/>
      <c r="BP47" s="66"/>
      <c r="BQ47" s="66"/>
      <c r="BR47" s="66"/>
    </row>
    <row r="48" spans="1:70" ht="16.5" x14ac:dyDescent="0.2">
      <c r="A48" s="60">
        <v>35</v>
      </c>
      <c r="B48" s="60">
        <v>3</v>
      </c>
      <c r="C48" s="22">
        <f t="shared" si="9"/>
        <v>9.0909090909090912E-2</v>
      </c>
      <c r="D48" s="60">
        <f t="shared" si="10"/>
        <v>1549481</v>
      </c>
      <c r="F48" s="15">
        <f t="shared" si="11"/>
        <v>13020</v>
      </c>
      <c r="G48" s="15">
        <f t="shared" si="11"/>
        <v>19530</v>
      </c>
      <c r="H48" s="15">
        <f t="shared" si="11"/>
        <v>32550</v>
      </c>
      <c r="I48" s="15">
        <f t="shared" si="11"/>
        <v>45570</v>
      </c>
      <c r="J48" s="15">
        <f t="shared" si="11"/>
        <v>65100</v>
      </c>
      <c r="K48" s="15">
        <f t="shared" si="11"/>
        <v>65100</v>
      </c>
      <c r="L48" s="15">
        <f t="shared" si="11"/>
        <v>65100</v>
      </c>
      <c r="N48" s="15">
        <f t="shared" si="12"/>
        <v>26.520087814812868</v>
      </c>
      <c r="O48" s="21">
        <f t="shared" si="13"/>
        <v>5.0533834346737111E-2</v>
      </c>
      <c r="P48" s="15">
        <f t="shared" si="14"/>
        <v>140</v>
      </c>
      <c r="Q48" s="15">
        <f t="shared" si="14"/>
        <v>210</v>
      </c>
      <c r="R48" s="15">
        <f t="shared" si="14"/>
        <v>350</v>
      </c>
      <c r="S48" s="15">
        <f t="shared" si="14"/>
        <v>491</v>
      </c>
      <c r="T48" s="15">
        <f t="shared" si="15"/>
        <v>700</v>
      </c>
      <c r="U48" s="15">
        <f t="shared" si="15"/>
        <v>700</v>
      </c>
      <c r="V48" s="15">
        <f t="shared" si="15"/>
        <v>700</v>
      </c>
      <c r="AI48" s="60">
        <v>35</v>
      </c>
      <c r="AJ48" s="15">
        <f t="shared" si="16"/>
        <v>1606003</v>
      </c>
      <c r="AK48" s="15" t="str">
        <f t="shared" si="17"/>
        <v>初级神器1配件1-两仪剑鞘Lvs35</v>
      </c>
      <c r="AL48" s="60" t="s">
        <v>644</v>
      </c>
      <c r="AM48" s="15">
        <f t="shared" si="18"/>
        <v>35</v>
      </c>
      <c r="AN48" s="15" t="str">
        <f t="shared" si="19"/>
        <v>初级神器1配件1</v>
      </c>
      <c r="AO48" s="15">
        <f>INDEX(芦花古楼!$BY$19:$BY$58,神器!AM48)</f>
        <v>30</v>
      </c>
      <c r="AP48" s="15" t="s">
        <v>88</v>
      </c>
      <c r="AQ48" s="15">
        <f t="shared" si="20"/>
        <v>13020</v>
      </c>
      <c r="AR48" s="15" t="s">
        <v>653</v>
      </c>
      <c r="AS48" s="15">
        <f t="shared" si="21"/>
        <v>140</v>
      </c>
      <c r="AV48" s="64">
        <v>35</v>
      </c>
      <c r="AW48" s="64">
        <f>INDEX(节奏总表!$I$4:$I$18,MATCH(AV48,节奏总表!$S$4:$S$18,1))</f>
        <v>11</v>
      </c>
      <c r="AX48" s="15">
        <f>芦花古楼!BC40+芦花古楼!BD39</f>
        <v>530</v>
      </c>
      <c r="AY48" s="16"/>
      <c r="BB48" s="67" t="s">
        <v>677</v>
      </c>
      <c r="BC48" s="64">
        <v>3</v>
      </c>
      <c r="BD48" s="64">
        <v>50</v>
      </c>
      <c r="BE48" s="64">
        <v>2</v>
      </c>
      <c r="BF48" s="64">
        <f t="shared" si="22"/>
        <v>142</v>
      </c>
      <c r="BG48" s="64">
        <v>142</v>
      </c>
      <c r="BI48" s="66">
        <v>35</v>
      </c>
      <c r="BJ48" s="66">
        <v>30</v>
      </c>
      <c r="BL48" s="66"/>
      <c r="BM48" s="66"/>
      <c r="BN48" s="66"/>
      <c r="BO48" s="66"/>
      <c r="BP48" s="66"/>
      <c r="BQ48" s="66"/>
      <c r="BR48" s="66"/>
    </row>
    <row r="49" spans="1:70" ht="16.5" x14ac:dyDescent="0.2">
      <c r="A49" s="60">
        <v>36</v>
      </c>
      <c r="B49" s="60">
        <v>3.5</v>
      </c>
      <c r="C49" s="22">
        <f t="shared" si="9"/>
        <v>0.10606060606060606</v>
      </c>
      <c r="D49" s="60">
        <f t="shared" si="10"/>
        <v>1807728</v>
      </c>
      <c r="F49" s="15">
        <f t="shared" si="11"/>
        <v>15190</v>
      </c>
      <c r="G49" s="15">
        <f t="shared" si="11"/>
        <v>22785</v>
      </c>
      <c r="H49" s="15">
        <f t="shared" si="11"/>
        <v>37975</v>
      </c>
      <c r="I49" s="15">
        <f t="shared" si="11"/>
        <v>53165</v>
      </c>
      <c r="J49" s="15">
        <f t="shared" si="11"/>
        <v>75950</v>
      </c>
      <c r="K49" s="15">
        <f t="shared" si="11"/>
        <v>75950</v>
      </c>
      <c r="L49" s="15">
        <f t="shared" si="11"/>
        <v>75950</v>
      </c>
      <c r="N49" s="15">
        <f t="shared" si="12"/>
        <v>28.096092205553514</v>
      </c>
      <c r="O49" s="21">
        <f t="shared" si="13"/>
        <v>5.3536899244845566E-2</v>
      </c>
      <c r="P49" s="15">
        <f t="shared" si="14"/>
        <v>148</v>
      </c>
      <c r="Q49" s="15">
        <f t="shared" si="14"/>
        <v>222</v>
      </c>
      <c r="R49" s="15">
        <f t="shared" si="14"/>
        <v>371</v>
      </c>
      <c r="S49" s="15">
        <f t="shared" si="14"/>
        <v>520</v>
      </c>
      <c r="T49" s="15">
        <f t="shared" si="15"/>
        <v>740</v>
      </c>
      <c r="U49" s="15">
        <f t="shared" si="15"/>
        <v>740</v>
      </c>
      <c r="V49" s="15">
        <f t="shared" si="15"/>
        <v>740</v>
      </c>
      <c r="AI49" s="60">
        <v>36</v>
      </c>
      <c r="AJ49" s="15">
        <f t="shared" si="16"/>
        <v>1606003</v>
      </c>
      <c r="AK49" s="15" t="str">
        <f t="shared" si="17"/>
        <v>初级神器1配件1-两仪剑鞘Lvs36</v>
      </c>
      <c r="AL49" s="60" t="s">
        <v>644</v>
      </c>
      <c r="AM49" s="15">
        <f t="shared" si="18"/>
        <v>36</v>
      </c>
      <c r="AN49" s="15" t="str">
        <f t="shared" si="19"/>
        <v>初级神器1配件1</v>
      </c>
      <c r="AO49" s="15">
        <f>INDEX(芦花古楼!$BY$19:$BY$58,神器!AM49)</f>
        <v>40</v>
      </c>
      <c r="AP49" s="15" t="s">
        <v>88</v>
      </c>
      <c r="AQ49" s="15">
        <f t="shared" si="20"/>
        <v>15190</v>
      </c>
      <c r="AR49" s="15" t="s">
        <v>653</v>
      </c>
      <c r="AS49" s="15">
        <f t="shared" si="21"/>
        <v>148</v>
      </c>
      <c r="AV49" s="64">
        <v>36</v>
      </c>
      <c r="AW49" s="64">
        <f>INDEX(节奏总表!$I$4:$I$18,MATCH(AV49,节奏总表!$S$4:$S$18,1))</f>
        <v>11</v>
      </c>
      <c r="AX49" s="15">
        <f>芦花古楼!BC41+芦花古楼!BD40</f>
        <v>520</v>
      </c>
      <c r="AY49" s="16"/>
      <c r="BB49" s="67" t="s">
        <v>678</v>
      </c>
      <c r="BC49" s="64">
        <v>3</v>
      </c>
      <c r="BD49" s="64">
        <v>50</v>
      </c>
      <c r="BE49" s="64">
        <v>2</v>
      </c>
      <c r="BF49" s="64">
        <f t="shared" si="22"/>
        <v>142</v>
      </c>
      <c r="BG49" s="64">
        <v>142</v>
      </c>
      <c r="BI49" s="66">
        <v>36</v>
      </c>
      <c r="BJ49" s="66">
        <v>30</v>
      </c>
      <c r="BL49" s="66"/>
      <c r="BM49" s="66"/>
      <c r="BN49" s="66"/>
      <c r="BO49" s="66"/>
      <c r="BP49" s="66"/>
      <c r="BQ49" s="66"/>
      <c r="BR49" s="66"/>
    </row>
    <row r="50" spans="1:70" ht="16.5" x14ac:dyDescent="0.2">
      <c r="A50" s="60">
        <v>37</v>
      </c>
      <c r="B50" s="60">
        <v>4</v>
      </c>
      <c r="C50" s="22">
        <f t="shared" si="9"/>
        <v>0.12121212121212122</v>
      </c>
      <c r="D50" s="60">
        <f t="shared" si="10"/>
        <v>2065975</v>
      </c>
      <c r="F50" s="15">
        <f t="shared" si="11"/>
        <v>17360</v>
      </c>
      <c r="G50" s="15">
        <f t="shared" si="11"/>
        <v>26040</v>
      </c>
      <c r="H50" s="15">
        <f t="shared" si="11"/>
        <v>43400</v>
      </c>
      <c r="I50" s="15">
        <f t="shared" si="11"/>
        <v>60760</v>
      </c>
      <c r="J50" s="15">
        <f t="shared" si="11"/>
        <v>86805</v>
      </c>
      <c r="K50" s="15">
        <f t="shared" si="11"/>
        <v>86805</v>
      </c>
      <c r="L50" s="15">
        <f t="shared" si="11"/>
        <v>86805</v>
      </c>
      <c r="N50" s="15">
        <f t="shared" si="12"/>
        <v>29.75089681583119</v>
      </c>
      <c r="O50" s="21">
        <f t="shared" si="13"/>
        <v>5.669011738785943E-2</v>
      </c>
      <c r="P50" s="15">
        <f t="shared" si="14"/>
        <v>157</v>
      </c>
      <c r="Q50" s="15">
        <f t="shared" si="14"/>
        <v>236</v>
      </c>
      <c r="R50" s="15">
        <f t="shared" si="14"/>
        <v>393</v>
      </c>
      <c r="S50" s="15">
        <f t="shared" si="14"/>
        <v>550</v>
      </c>
      <c r="T50" s="15">
        <f t="shared" si="15"/>
        <v>785</v>
      </c>
      <c r="U50" s="15">
        <f t="shared" si="15"/>
        <v>785</v>
      </c>
      <c r="V50" s="15">
        <f t="shared" si="15"/>
        <v>785</v>
      </c>
      <c r="AI50" s="60">
        <v>37</v>
      </c>
      <c r="AJ50" s="15">
        <f t="shared" si="16"/>
        <v>1606003</v>
      </c>
      <c r="AK50" s="15" t="str">
        <f t="shared" si="17"/>
        <v>初级神器1配件1-两仪剑鞘Lvs37</v>
      </c>
      <c r="AL50" s="60" t="s">
        <v>644</v>
      </c>
      <c r="AM50" s="15">
        <f t="shared" si="18"/>
        <v>37</v>
      </c>
      <c r="AN50" s="15" t="str">
        <f t="shared" si="19"/>
        <v>初级神器1配件1</v>
      </c>
      <c r="AO50" s="15">
        <f>INDEX(芦花古楼!$BY$19:$BY$58,神器!AM50)</f>
        <v>40</v>
      </c>
      <c r="AP50" s="15" t="s">
        <v>88</v>
      </c>
      <c r="AQ50" s="15">
        <f t="shared" si="20"/>
        <v>17360</v>
      </c>
      <c r="AR50" s="15" t="s">
        <v>653</v>
      </c>
      <c r="AS50" s="15">
        <f t="shared" si="21"/>
        <v>157</v>
      </c>
      <c r="AV50" s="64">
        <v>37</v>
      </c>
      <c r="AW50" s="64">
        <f>INDEX(节奏总表!$I$4:$I$18,MATCH(AV50,节奏总表!$S$4:$S$18,1))</f>
        <v>11</v>
      </c>
      <c r="AX50" s="15">
        <f>芦花古楼!BC42+芦花古楼!BD41</f>
        <v>535</v>
      </c>
      <c r="AY50" s="16"/>
      <c r="BB50" s="67" t="s">
        <v>679</v>
      </c>
      <c r="BC50" s="64">
        <v>3</v>
      </c>
      <c r="BD50" s="64">
        <v>50</v>
      </c>
      <c r="BE50" s="64">
        <v>2</v>
      </c>
      <c r="BF50" s="64">
        <f t="shared" si="22"/>
        <v>142</v>
      </c>
      <c r="BG50" s="64">
        <v>142</v>
      </c>
      <c r="BI50" s="66">
        <v>37</v>
      </c>
      <c r="BJ50" s="66">
        <v>30</v>
      </c>
      <c r="BL50" s="66"/>
      <c r="BM50" s="66"/>
      <c r="BN50" s="66"/>
      <c r="BO50" s="66"/>
      <c r="BP50" s="66"/>
      <c r="BQ50" s="66"/>
      <c r="BR50" s="66"/>
    </row>
    <row r="51" spans="1:70" ht="16.5" x14ac:dyDescent="0.2">
      <c r="A51" s="60">
        <v>38</v>
      </c>
      <c r="B51" s="60">
        <v>4.5</v>
      </c>
      <c r="C51" s="22">
        <f t="shared" si="9"/>
        <v>0.13636363636363635</v>
      </c>
      <c r="D51" s="60">
        <f t="shared" si="10"/>
        <v>2324222</v>
      </c>
      <c r="F51" s="15">
        <f t="shared" si="11"/>
        <v>19530</v>
      </c>
      <c r="G51" s="15">
        <f t="shared" si="11"/>
        <v>29295</v>
      </c>
      <c r="H51" s="15">
        <f t="shared" si="11"/>
        <v>48825</v>
      </c>
      <c r="I51" s="15">
        <f t="shared" si="11"/>
        <v>68355</v>
      </c>
      <c r="J51" s="15">
        <f t="shared" si="11"/>
        <v>97655</v>
      </c>
      <c r="K51" s="15">
        <f t="shared" si="11"/>
        <v>97655</v>
      </c>
      <c r="L51" s="15">
        <f t="shared" si="11"/>
        <v>97655</v>
      </c>
      <c r="N51" s="15">
        <f t="shared" si="12"/>
        <v>31.488441656622751</v>
      </c>
      <c r="O51" s="21">
        <f t="shared" si="13"/>
        <v>6.0000996438023993E-2</v>
      </c>
      <c r="P51" s="15">
        <f t="shared" si="14"/>
        <v>166</v>
      </c>
      <c r="Q51" s="15">
        <f t="shared" si="14"/>
        <v>249</v>
      </c>
      <c r="R51" s="15">
        <f t="shared" si="14"/>
        <v>416</v>
      </c>
      <c r="S51" s="15">
        <f t="shared" si="14"/>
        <v>583</v>
      </c>
      <c r="T51" s="15">
        <f t="shared" si="15"/>
        <v>830</v>
      </c>
      <c r="U51" s="15">
        <f t="shared" si="15"/>
        <v>830</v>
      </c>
      <c r="V51" s="15">
        <f t="shared" si="15"/>
        <v>830</v>
      </c>
      <c r="AI51" s="60">
        <v>38</v>
      </c>
      <c r="AJ51" s="15">
        <f t="shared" si="16"/>
        <v>1606003</v>
      </c>
      <c r="AK51" s="15" t="str">
        <f t="shared" si="17"/>
        <v>初级神器1配件1-两仪剑鞘Lvs38</v>
      </c>
      <c r="AL51" s="60" t="s">
        <v>644</v>
      </c>
      <c r="AM51" s="15">
        <f t="shared" si="18"/>
        <v>38</v>
      </c>
      <c r="AN51" s="15" t="str">
        <f t="shared" si="19"/>
        <v>初级神器1配件1</v>
      </c>
      <c r="AO51" s="15">
        <f>INDEX(芦花古楼!$BY$19:$BY$58,神器!AM51)</f>
        <v>40</v>
      </c>
      <c r="AP51" s="15" t="s">
        <v>88</v>
      </c>
      <c r="AQ51" s="15">
        <f t="shared" si="20"/>
        <v>19530</v>
      </c>
      <c r="AR51" s="15" t="s">
        <v>653</v>
      </c>
      <c r="AS51" s="15">
        <f t="shared" si="21"/>
        <v>166</v>
      </c>
      <c r="AV51" s="64">
        <v>38</v>
      </c>
      <c r="AW51" s="64">
        <f>INDEX(节奏总表!$I$4:$I$18,MATCH(AV51,节奏总表!$S$4:$S$18,1))</f>
        <v>11</v>
      </c>
      <c r="AX51" s="15">
        <f>芦花古楼!BC43+芦花古楼!BD42</f>
        <v>535</v>
      </c>
      <c r="AY51" s="16"/>
      <c r="BB51" s="67" t="s">
        <v>680</v>
      </c>
      <c r="BC51" s="64">
        <v>3</v>
      </c>
      <c r="BD51" s="64">
        <v>50</v>
      </c>
      <c r="BE51" s="64">
        <v>2</v>
      </c>
      <c r="BF51" s="64">
        <f t="shared" si="22"/>
        <v>142</v>
      </c>
      <c r="BG51" s="64">
        <v>142</v>
      </c>
      <c r="BI51" s="66">
        <v>38</v>
      </c>
      <c r="BJ51" s="66">
        <v>30</v>
      </c>
      <c r="BL51" s="66"/>
      <c r="BM51" s="66"/>
      <c r="BN51" s="66"/>
      <c r="BO51" s="66"/>
      <c r="BP51" s="66"/>
      <c r="BQ51" s="66"/>
      <c r="BR51" s="66"/>
    </row>
    <row r="52" spans="1:70" ht="16.5" x14ac:dyDescent="0.2">
      <c r="A52" s="60">
        <v>39</v>
      </c>
      <c r="B52" s="60">
        <v>5</v>
      </c>
      <c r="C52" s="22">
        <f t="shared" si="9"/>
        <v>0.15151515151515152</v>
      </c>
      <c r="D52" s="60">
        <f t="shared" si="10"/>
        <v>2582469</v>
      </c>
      <c r="F52" s="15">
        <f t="shared" si="11"/>
        <v>21700</v>
      </c>
      <c r="G52" s="15">
        <f t="shared" si="11"/>
        <v>32550</v>
      </c>
      <c r="H52" s="15">
        <f t="shared" si="11"/>
        <v>54250</v>
      </c>
      <c r="I52" s="15">
        <f t="shared" si="11"/>
        <v>75950</v>
      </c>
      <c r="J52" s="15">
        <f t="shared" si="11"/>
        <v>108505</v>
      </c>
      <c r="K52" s="15">
        <f t="shared" si="11"/>
        <v>108505</v>
      </c>
      <c r="L52" s="15">
        <f t="shared" si="11"/>
        <v>108505</v>
      </c>
      <c r="N52" s="15">
        <f t="shared" si="12"/>
        <v>33.312863739453888</v>
      </c>
      <c r="O52" s="21">
        <f t="shared" si="13"/>
        <v>6.3477419440696778E-2</v>
      </c>
      <c r="P52" s="15">
        <f t="shared" si="14"/>
        <v>176</v>
      </c>
      <c r="Q52" s="15">
        <f t="shared" si="14"/>
        <v>264</v>
      </c>
      <c r="R52" s="15">
        <f t="shared" si="14"/>
        <v>440</v>
      </c>
      <c r="S52" s="15">
        <f t="shared" si="14"/>
        <v>616</v>
      </c>
      <c r="T52" s="15">
        <f t="shared" si="15"/>
        <v>880</v>
      </c>
      <c r="U52" s="15">
        <f t="shared" si="15"/>
        <v>880</v>
      </c>
      <c r="V52" s="15">
        <f t="shared" si="15"/>
        <v>880</v>
      </c>
      <c r="AI52" s="60">
        <v>39</v>
      </c>
      <c r="AJ52" s="15">
        <f t="shared" si="16"/>
        <v>1606003</v>
      </c>
      <c r="AK52" s="15" t="str">
        <f t="shared" si="17"/>
        <v>初级神器1配件1-两仪剑鞘Lvs39</v>
      </c>
      <c r="AL52" s="60" t="s">
        <v>644</v>
      </c>
      <c r="AM52" s="15">
        <f t="shared" si="18"/>
        <v>39</v>
      </c>
      <c r="AN52" s="15" t="str">
        <f t="shared" si="19"/>
        <v>初级神器1配件1</v>
      </c>
      <c r="AO52" s="15">
        <f>INDEX(芦花古楼!$BY$19:$BY$58,神器!AM52)</f>
        <v>40</v>
      </c>
      <c r="AP52" s="15" t="s">
        <v>88</v>
      </c>
      <c r="AQ52" s="15">
        <f t="shared" si="20"/>
        <v>21700</v>
      </c>
      <c r="AR52" s="15" t="s">
        <v>653</v>
      </c>
      <c r="AS52" s="15">
        <f t="shared" si="21"/>
        <v>176</v>
      </c>
      <c r="AV52" s="64">
        <v>39</v>
      </c>
      <c r="AW52" s="64">
        <f>INDEX(节奏总表!$I$4:$I$18,MATCH(AV52,节奏总表!$S$4:$S$18,1))</f>
        <v>11</v>
      </c>
      <c r="AX52" s="15">
        <f>芦花古楼!BC44+芦花古楼!BD43</f>
        <v>550</v>
      </c>
      <c r="AY52" s="16"/>
      <c r="BB52" s="67" t="s">
        <v>681</v>
      </c>
      <c r="BC52" s="64">
        <v>4</v>
      </c>
      <c r="BD52" s="64">
        <v>70</v>
      </c>
      <c r="BE52" s="64">
        <v>2</v>
      </c>
      <c r="BF52" s="64">
        <f t="shared" si="22"/>
        <v>101</v>
      </c>
      <c r="BG52" s="64">
        <v>101</v>
      </c>
      <c r="BI52" s="66">
        <v>39</v>
      </c>
      <c r="BJ52" s="66">
        <v>30</v>
      </c>
      <c r="BL52" s="66"/>
      <c r="BM52" s="66"/>
      <c r="BN52" s="66"/>
      <c r="BO52" s="66"/>
      <c r="BP52" s="66"/>
      <c r="BQ52" s="66"/>
      <c r="BR52" s="66"/>
    </row>
    <row r="53" spans="1:70" ht="16.5" x14ac:dyDescent="0.2">
      <c r="A53" s="60">
        <v>40</v>
      </c>
      <c r="B53" s="60">
        <v>6</v>
      </c>
      <c r="C53" s="22">
        <f t="shared" si="9"/>
        <v>0.18181818181818182</v>
      </c>
      <c r="D53" s="60">
        <f t="shared" si="10"/>
        <v>3098963</v>
      </c>
      <c r="F53" s="15">
        <f t="shared" si="11"/>
        <v>26040</v>
      </c>
      <c r="G53" s="15">
        <f t="shared" si="11"/>
        <v>39060</v>
      </c>
      <c r="H53" s="15">
        <f t="shared" si="11"/>
        <v>65100</v>
      </c>
      <c r="I53" s="15">
        <f t="shared" si="11"/>
        <v>91145</v>
      </c>
      <c r="J53" s="15">
        <f t="shared" si="11"/>
        <v>130205</v>
      </c>
      <c r="K53" s="15">
        <f t="shared" si="11"/>
        <v>130205</v>
      </c>
      <c r="L53" s="15">
        <f t="shared" si="11"/>
        <v>130205</v>
      </c>
      <c r="N53" s="15">
        <f t="shared" si="12"/>
        <v>35.228506926426583</v>
      </c>
      <c r="O53" s="21">
        <f t="shared" si="13"/>
        <v>6.7127663593503209E-2</v>
      </c>
      <c r="P53" s="15">
        <f t="shared" si="14"/>
        <v>186</v>
      </c>
      <c r="Q53" s="15">
        <f t="shared" si="14"/>
        <v>279</v>
      </c>
      <c r="R53" s="15">
        <f t="shared" si="14"/>
        <v>465</v>
      </c>
      <c r="S53" s="15">
        <f t="shared" si="14"/>
        <v>652</v>
      </c>
      <c r="T53" s="15">
        <f t="shared" si="15"/>
        <v>930</v>
      </c>
      <c r="U53" s="15">
        <f t="shared" si="15"/>
        <v>930</v>
      </c>
      <c r="V53" s="15">
        <f t="shared" si="15"/>
        <v>930</v>
      </c>
      <c r="AI53" s="60">
        <v>40</v>
      </c>
      <c r="AJ53" s="15">
        <f t="shared" si="16"/>
        <v>1606003</v>
      </c>
      <c r="AK53" s="15" t="str">
        <f t="shared" si="17"/>
        <v>初级神器1配件1-两仪剑鞘Lvs40</v>
      </c>
      <c r="AL53" s="60" t="s">
        <v>644</v>
      </c>
      <c r="AM53" s="15">
        <f t="shared" si="18"/>
        <v>40</v>
      </c>
      <c r="AN53" s="15" t="str">
        <f t="shared" si="19"/>
        <v>初级神器1配件1</v>
      </c>
      <c r="AO53" s="15">
        <f>INDEX(芦花古楼!$BY$19:$BY$58,神器!AM53)</f>
        <v>40</v>
      </c>
      <c r="AP53" s="15" t="s">
        <v>88</v>
      </c>
      <c r="AQ53" s="15">
        <f t="shared" si="20"/>
        <v>26040</v>
      </c>
      <c r="AR53" s="15" t="s">
        <v>653</v>
      </c>
      <c r="AS53" s="15">
        <f t="shared" si="21"/>
        <v>186</v>
      </c>
      <c r="AV53" s="64">
        <v>40</v>
      </c>
      <c r="AW53" s="64">
        <f>INDEX(节奏总表!$I$4:$I$18,MATCH(AV53,节奏总表!$S$4:$S$18,1))</f>
        <v>11</v>
      </c>
      <c r="AX53" s="15">
        <f>芦花古楼!BC45+芦花古楼!BD44</f>
        <v>550</v>
      </c>
      <c r="AY53" s="16"/>
      <c r="BB53" s="67" t="s">
        <v>682</v>
      </c>
      <c r="BC53" s="64">
        <v>4</v>
      </c>
      <c r="BD53" s="64">
        <v>70</v>
      </c>
      <c r="BE53" s="64">
        <v>2</v>
      </c>
      <c r="BF53" s="64">
        <f t="shared" si="22"/>
        <v>101</v>
      </c>
      <c r="BG53" s="64">
        <v>101</v>
      </c>
      <c r="BI53" s="66">
        <v>40</v>
      </c>
      <c r="BJ53" s="66">
        <v>50</v>
      </c>
      <c r="BL53" s="66"/>
      <c r="BM53" s="66"/>
      <c r="BN53" s="66"/>
      <c r="BO53" s="66"/>
      <c r="BP53" s="66"/>
      <c r="BQ53" s="66"/>
      <c r="BR53" s="66"/>
    </row>
    <row r="54" spans="1:70" ht="16.5" x14ac:dyDescent="0.2">
      <c r="AI54" s="60">
        <v>41</v>
      </c>
      <c r="AJ54" s="15">
        <f t="shared" si="16"/>
        <v>1606004</v>
      </c>
      <c r="AK54" s="15" t="str">
        <f t="shared" si="17"/>
        <v>初级神器1配件2-剑结Lvs1</v>
      </c>
      <c r="AL54" s="60" t="s">
        <v>644</v>
      </c>
      <c r="AM54" s="15">
        <f t="shared" si="18"/>
        <v>1</v>
      </c>
      <c r="AN54" s="15" t="str">
        <f t="shared" si="19"/>
        <v>初级神器1配件2</v>
      </c>
      <c r="AO54" s="15">
        <f>INDEX(芦花古楼!$BY$19:$BY$58,神器!AM54)</f>
        <v>1</v>
      </c>
      <c r="AP54" s="15" t="s">
        <v>88</v>
      </c>
      <c r="AQ54" s="15">
        <f t="shared" si="20"/>
        <v>200</v>
      </c>
      <c r="AR54" s="15" t="s">
        <v>653</v>
      </c>
      <c r="AS54" s="15">
        <f t="shared" si="21"/>
        <v>7</v>
      </c>
      <c r="AV54" s="64">
        <v>41</v>
      </c>
      <c r="AW54" s="64">
        <f>INDEX(节奏总表!$I$4:$I$18,MATCH(AV54,节奏总表!$S$4:$S$18,1))</f>
        <v>11</v>
      </c>
      <c r="AX54" s="15">
        <f>芦花古楼!BC46+芦花古楼!BD45</f>
        <v>560</v>
      </c>
      <c r="AY54" s="16"/>
      <c r="BB54" s="67" t="s">
        <v>683</v>
      </c>
      <c r="BC54" s="64">
        <v>4</v>
      </c>
      <c r="BD54" s="64">
        <v>70</v>
      </c>
      <c r="BE54" s="64">
        <v>2</v>
      </c>
      <c r="BF54" s="64">
        <f t="shared" si="22"/>
        <v>101</v>
      </c>
      <c r="BG54" s="64">
        <v>101</v>
      </c>
      <c r="BL54" s="66"/>
      <c r="BM54" s="66"/>
      <c r="BN54" s="66"/>
      <c r="BO54" s="66"/>
      <c r="BP54" s="66"/>
      <c r="BQ54" s="66"/>
      <c r="BR54" s="66"/>
    </row>
    <row r="55" spans="1:70" ht="16.5" x14ac:dyDescent="0.2">
      <c r="AI55" s="60">
        <v>42</v>
      </c>
      <c r="AJ55" s="15">
        <f t="shared" si="16"/>
        <v>1606004</v>
      </c>
      <c r="AK55" s="15" t="str">
        <f t="shared" si="17"/>
        <v>初级神器1配件2-剑结Lvs2</v>
      </c>
      <c r="AL55" s="60" t="s">
        <v>644</v>
      </c>
      <c r="AM55" s="15">
        <f t="shared" si="18"/>
        <v>2</v>
      </c>
      <c r="AN55" s="15" t="str">
        <f t="shared" si="19"/>
        <v>初级神器1配件2</v>
      </c>
      <c r="AO55" s="15">
        <f>INDEX(芦花古楼!$BY$19:$BY$58,神器!AM55)</f>
        <v>1</v>
      </c>
      <c r="AP55" s="15" t="s">
        <v>88</v>
      </c>
      <c r="AQ55" s="15">
        <f t="shared" si="20"/>
        <v>300</v>
      </c>
      <c r="AR55" s="15" t="s">
        <v>653</v>
      </c>
      <c r="AS55" s="15">
        <f t="shared" si="21"/>
        <v>10</v>
      </c>
      <c r="AV55" s="64">
        <v>42</v>
      </c>
      <c r="AW55" s="64">
        <f>INDEX(节奏总表!$I$4:$I$18,MATCH(AV55,节奏总表!$S$4:$S$18,1))</f>
        <v>12</v>
      </c>
      <c r="AX55" s="15">
        <f>芦花古楼!BC47+芦花古楼!BD46</f>
        <v>550</v>
      </c>
      <c r="AY55" s="16"/>
      <c r="BB55" s="67" t="s">
        <v>684</v>
      </c>
      <c r="BC55" s="64">
        <v>4</v>
      </c>
      <c r="BD55" s="64">
        <v>70</v>
      </c>
      <c r="BE55" s="64">
        <v>2</v>
      </c>
      <c r="BF55" s="64">
        <f t="shared" si="22"/>
        <v>101</v>
      </c>
      <c r="BG55" s="64">
        <v>101</v>
      </c>
      <c r="BL55" s="66"/>
      <c r="BM55" s="66"/>
      <c r="BN55" s="66"/>
      <c r="BO55" s="66"/>
      <c r="BP55" s="66"/>
      <c r="BQ55" s="66"/>
      <c r="BR55" s="66"/>
    </row>
    <row r="56" spans="1:70" ht="16.5" x14ac:dyDescent="0.2">
      <c r="AI56" s="60">
        <v>43</v>
      </c>
      <c r="AJ56" s="15">
        <f t="shared" si="16"/>
        <v>1606004</v>
      </c>
      <c r="AK56" s="15" t="str">
        <f t="shared" si="17"/>
        <v>初级神器1配件2-剑结Lvs3</v>
      </c>
      <c r="AL56" s="60" t="s">
        <v>644</v>
      </c>
      <c r="AM56" s="15">
        <f t="shared" si="18"/>
        <v>3</v>
      </c>
      <c r="AN56" s="15" t="str">
        <f t="shared" si="19"/>
        <v>初级神器1配件2</v>
      </c>
      <c r="AO56" s="15">
        <f>INDEX(芦花古楼!$BY$19:$BY$58,神器!AM56)</f>
        <v>2</v>
      </c>
      <c r="AP56" s="15" t="s">
        <v>88</v>
      </c>
      <c r="AQ56" s="15">
        <f t="shared" si="20"/>
        <v>400</v>
      </c>
      <c r="AR56" s="15" t="s">
        <v>653</v>
      </c>
      <c r="AS56" s="15">
        <f t="shared" si="21"/>
        <v>12</v>
      </c>
      <c r="AV56" s="64">
        <v>43</v>
      </c>
      <c r="AW56" s="64">
        <f>INDEX(节奏总表!$I$4:$I$18,MATCH(AV56,节奏总表!$S$4:$S$18,1))</f>
        <v>12</v>
      </c>
      <c r="AX56" s="15">
        <f>芦花古楼!BC48+芦花古楼!BD47</f>
        <v>560</v>
      </c>
      <c r="AY56" s="16"/>
      <c r="BB56" s="67" t="s">
        <v>685</v>
      </c>
      <c r="BC56" s="64">
        <v>5</v>
      </c>
      <c r="BD56" s="64">
        <v>100</v>
      </c>
      <c r="BE56" s="64">
        <v>2</v>
      </c>
      <c r="BF56" s="64">
        <f t="shared" si="22"/>
        <v>47</v>
      </c>
      <c r="BG56" s="64">
        <v>47</v>
      </c>
      <c r="BL56" s="66"/>
      <c r="BM56" s="66"/>
      <c r="BN56" s="66"/>
      <c r="BO56" s="66"/>
      <c r="BP56" s="66"/>
      <c r="BQ56" s="66"/>
      <c r="BR56" s="66"/>
    </row>
    <row r="57" spans="1:70" ht="16.5" x14ac:dyDescent="0.2">
      <c r="AI57" s="60">
        <v>44</v>
      </c>
      <c r="AJ57" s="15">
        <f t="shared" si="16"/>
        <v>1606004</v>
      </c>
      <c r="AK57" s="15" t="str">
        <f t="shared" si="17"/>
        <v>初级神器1配件2-剑结Lvs4</v>
      </c>
      <c r="AL57" s="60" t="s">
        <v>644</v>
      </c>
      <c r="AM57" s="15">
        <f t="shared" si="18"/>
        <v>4</v>
      </c>
      <c r="AN57" s="15" t="str">
        <f t="shared" si="19"/>
        <v>初级神器1配件2</v>
      </c>
      <c r="AO57" s="15">
        <f>INDEX(芦花古楼!$BY$19:$BY$58,神器!AM57)</f>
        <v>3</v>
      </c>
      <c r="AP57" s="15" t="s">
        <v>88</v>
      </c>
      <c r="AQ57" s="15">
        <f t="shared" si="20"/>
        <v>500</v>
      </c>
      <c r="AR57" s="15" t="s">
        <v>653</v>
      </c>
      <c r="AS57" s="15">
        <f t="shared" si="21"/>
        <v>15</v>
      </c>
      <c r="AV57" s="64">
        <v>44</v>
      </c>
      <c r="AW57" s="64">
        <f>INDEX(节奏总表!$I$4:$I$18,MATCH(AV57,节奏总表!$S$4:$S$18,1))</f>
        <v>12</v>
      </c>
      <c r="AX57" s="15">
        <f>芦花古楼!BC49+芦花古楼!BD48</f>
        <v>550</v>
      </c>
      <c r="AY57" s="16"/>
      <c r="BB57" s="67" t="s">
        <v>686</v>
      </c>
      <c r="BC57" s="64">
        <v>5</v>
      </c>
      <c r="BD57" s="64">
        <v>100</v>
      </c>
      <c r="BE57" s="64">
        <v>2</v>
      </c>
      <c r="BF57" s="64">
        <f t="shared" si="22"/>
        <v>47</v>
      </c>
      <c r="BG57" s="64">
        <v>47</v>
      </c>
      <c r="BL57" s="66"/>
      <c r="BM57" s="66"/>
      <c r="BN57" s="66"/>
      <c r="BO57" s="66"/>
      <c r="BP57" s="66"/>
      <c r="BQ57" s="66"/>
      <c r="BR57" s="66"/>
    </row>
    <row r="58" spans="1:70" ht="16.5" x14ac:dyDescent="0.2">
      <c r="AI58" s="60">
        <v>45</v>
      </c>
      <c r="AJ58" s="15">
        <f t="shared" si="16"/>
        <v>1606004</v>
      </c>
      <c r="AK58" s="15" t="str">
        <f t="shared" si="17"/>
        <v>初级神器1配件2-剑结Lvs5</v>
      </c>
      <c r="AL58" s="60" t="s">
        <v>644</v>
      </c>
      <c r="AM58" s="15">
        <f t="shared" si="18"/>
        <v>5</v>
      </c>
      <c r="AN58" s="15" t="str">
        <f t="shared" si="19"/>
        <v>初级神器1配件2</v>
      </c>
      <c r="AO58" s="15">
        <f>INDEX(芦花古楼!$BY$19:$BY$58,神器!AM58)</f>
        <v>3</v>
      </c>
      <c r="AP58" s="15" t="s">
        <v>88</v>
      </c>
      <c r="AQ58" s="15">
        <f t="shared" si="20"/>
        <v>600</v>
      </c>
      <c r="AR58" s="15" t="s">
        <v>653</v>
      </c>
      <c r="AS58" s="15">
        <f t="shared" si="21"/>
        <v>18</v>
      </c>
      <c r="AV58" s="64">
        <v>45</v>
      </c>
      <c r="AW58" s="64">
        <f>INDEX(节奏总表!$I$4:$I$18,MATCH(AV58,节奏总表!$S$4:$S$18,1))</f>
        <v>12</v>
      </c>
      <c r="AX58" s="15">
        <f>芦花古楼!BC50+芦花古楼!BD49</f>
        <v>560</v>
      </c>
      <c r="AY58" s="16"/>
      <c r="BB58" s="67" t="s">
        <v>687</v>
      </c>
      <c r="BC58" s="64">
        <v>5</v>
      </c>
      <c r="BD58" s="64">
        <v>100</v>
      </c>
      <c r="BE58" s="64">
        <v>2</v>
      </c>
      <c r="BF58" s="64">
        <f t="shared" si="22"/>
        <v>47</v>
      </c>
      <c r="BG58" s="64">
        <v>47</v>
      </c>
      <c r="BL58" s="66"/>
      <c r="BM58" s="66"/>
      <c r="BN58" s="66"/>
      <c r="BO58" s="66"/>
      <c r="BP58" s="66"/>
      <c r="BQ58" s="66"/>
      <c r="BR58" s="66"/>
    </row>
    <row r="59" spans="1:70" ht="16.5" x14ac:dyDescent="0.2">
      <c r="AI59" s="60">
        <v>46</v>
      </c>
      <c r="AJ59" s="15">
        <f t="shared" si="16"/>
        <v>1606004</v>
      </c>
      <c r="AK59" s="15" t="str">
        <f t="shared" si="17"/>
        <v>初级神器1配件2-剑结Lvs6</v>
      </c>
      <c r="AL59" s="60" t="s">
        <v>644</v>
      </c>
      <c r="AM59" s="15">
        <f t="shared" si="18"/>
        <v>6</v>
      </c>
      <c r="AN59" s="15" t="str">
        <f t="shared" si="19"/>
        <v>初级神器1配件2</v>
      </c>
      <c r="AO59" s="15">
        <f>INDEX(芦花古楼!$BY$19:$BY$58,神器!AM59)</f>
        <v>5</v>
      </c>
      <c r="AP59" s="15" t="s">
        <v>88</v>
      </c>
      <c r="AQ59" s="15">
        <f t="shared" si="20"/>
        <v>700</v>
      </c>
      <c r="AR59" s="15" t="s">
        <v>653</v>
      </c>
      <c r="AS59" s="15">
        <f t="shared" si="21"/>
        <v>21</v>
      </c>
      <c r="AV59" s="64">
        <v>46</v>
      </c>
      <c r="AW59" s="64">
        <f>INDEX(节奏总表!$I$4:$I$18,MATCH(AV59,节奏总表!$S$4:$S$18,1))</f>
        <v>12</v>
      </c>
      <c r="AX59" s="15">
        <f>芦花古楼!BC51+芦花古楼!BD50</f>
        <v>550</v>
      </c>
      <c r="AY59" s="16"/>
      <c r="BB59" s="67" t="s">
        <v>688</v>
      </c>
      <c r="BC59" s="64">
        <v>5</v>
      </c>
      <c r="BD59" s="64">
        <v>100</v>
      </c>
      <c r="BE59" s="64">
        <v>2</v>
      </c>
      <c r="BF59" s="64">
        <f t="shared" si="22"/>
        <v>47</v>
      </c>
      <c r="BG59" s="64">
        <v>47</v>
      </c>
      <c r="BL59" s="66"/>
      <c r="BM59" s="66"/>
      <c r="BN59" s="66"/>
      <c r="BO59" s="66"/>
      <c r="BP59" s="66"/>
      <c r="BQ59" s="66"/>
      <c r="BR59" s="66"/>
    </row>
    <row r="60" spans="1:70" ht="16.5" x14ac:dyDescent="0.2">
      <c r="AI60" s="60">
        <v>47</v>
      </c>
      <c r="AJ60" s="15">
        <f t="shared" si="16"/>
        <v>1606004</v>
      </c>
      <c r="AK60" s="15" t="str">
        <f t="shared" si="17"/>
        <v>初级神器1配件2-剑结Lvs7</v>
      </c>
      <c r="AL60" s="60" t="s">
        <v>644</v>
      </c>
      <c r="AM60" s="15">
        <f t="shared" si="18"/>
        <v>7</v>
      </c>
      <c r="AN60" s="15" t="str">
        <f t="shared" si="19"/>
        <v>初级神器1配件2</v>
      </c>
      <c r="AO60" s="15">
        <f>INDEX(芦花古楼!$BY$19:$BY$58,神器!AM60)</f>
        <v>5</v>
      </c>
      <c r="AP60" s="15" t="s">
        <v>88</v>
      </c>
      <c r="AQ60" s="15">
        <f t="shared" si="20"/>
        <v>800</v>
      </c>
      <c r="AR60" s="15" t="s">
        <v>653</v>
      </c>
      <c r="AS60" s="15">
        <f t="shared" si="21"/>
        <v>24</v>
      </c>
      <c r="AV60" s="64">
        <v>47</v>
      </c>
      <c r="AW60" s="64">
        <f>INDEX(节奏总表!$I$4:$I$18,MATCH(AV60,节奏总表!$S$4:$S$18,1))</f>
        <v>12</v>
      </c>
      <c r="AX60" s="15">
        <f>芦花古楼!BC52+芦花古楼!BD51</f>
        <v>565</v>
      </c>
      <c r="AY60" s="16"/>
      <c r="BB60" s="67" t="s">
        <v>689</v>
      </c>
      <c r="BC60" s="64">
        <v>5</v>
      </c>
      <c r="BD60" s="64">
        <v>250</v>
      </c>
      <c r="BE60" s="64">
        <v>2</v>
      </c>
      <c r="BF60" s="64">
        <f t="shared" si="22"/>
        <v>47</v>
      </c>
      <c r="BG60" s="64">
        <v>47</v>
      </c>
      <c r="BL60" s="66"/>
      <c r="BM60" s="66"/>
      <c r="BN60" s="66"/>
      <c r="BO60" s="66"/>
      <c r="BP60" s="66"/>
      <c r="BQ60" s="66"/>
      <c r="BR60" s="66"/>
    </row>
    <row r="61" spans="1:70" ht="16.5" x14ac:dyDescent="0.2">
      <c r="AI61" s="60">
        <v>48</v>
      </c>
      <c r="AJ61" s="15">
        <f t="shared" si="16"/>
        <v>1606004</v>
      </c>
      <c r="AK61" s="15" t="str">
        <f t="shared" si="17"/>
        <v>初级神器1配件2-剑结Lvs8</v>
      </c>
      <c r="AL61" s="60" t="s">
        <v>644</v>
      </c>
      <c r="AM61" s="15">
        <f t="shared" si="18"/>
        <v>8</v>
      </c>
      <c r="AN61" s="15" t="str">
        <f t="shared" si="19"/>
        <v>初级神器1配件2</v>
      </c>
      <c r="AO61" s="15">
        <f>INDEX(芦花古楼!$BY$19:$BY$58,神器!AM61)</f>
        <v>5</v>
      </c>
      <c r="AP61" s="15" t="s">
        <v>88</v>
      </c>
      <c r="AQ61" s="15">
        <f t="shared" si="20"/>
        <v>900</v>
      </c>
      <c r="AR61" s="15" t="s">
        <v>653</v>
      </c>
      <c r="AS61" s="15">
        <f t="shared" si="21"/>
        <v>27</v>
      </c>
      <c r="AV61" s="64">
        <v>48</v>
      </c>
      <c r="AW61" s="64">
        <f>INDEX(节奏总表!$I$4:$I$18,MATCH(AV61,节奏总表!$S$4:$S$18,1))</f>
        <v>12</v>
      </c>
      <c r="AX61" s="15">
        <f>芦花古楼!BC53+芦花古楼!BD52</f>
        <v>565</v>
      </c>
      <c r="AY61" s="16"/>
      <c r="BB61" s="67" t="s">
        <v>690</v>
      </c>
      <c r="BC61" s="64">
        <v>5</v>
      </c>
      <c r="BD61" s="64">
        <v>250</v>
      </c>
      <c r="BE61" s="64">
        <v>2</v>
      </c>
      <c r="BF61" s="64">
        <f t="shared" si="22"/>
        <v>47</v>
      </c>
      <c r="BG61" s="64">
        <v>47</v>
      </c>
      <c r="BL61" s="66"/>
      <c r="BM61" s="66"/>
      <c r="BN61" s="66"/>
      <c r="BO61" s="66"/>
      <c r="BP61" s="66"/>
      <c r="BQ61" s="66"/>
      <c r="BR61" s="66"/>
    </row>
    <row r="62" spans="1:70" ht="16.5" x14ac:dyDescent="0.2">
      <c r="AI62" s="60">
        <v>49</v>
      </c>
      <c r="AJ62" s="15">
        <f t="shared" si="16"/>
        <v>1606004</v>
      </c>
      <c r="AK62" s="15" t="str">
        <f t="shared" si="17"/>
        <v>初级神器1配件2-剑结Lvs9</v>
      </c>
      <c r="AL62" s="60" t="s">
        <v>644</v>
      </c>
      <c r="AM62" s="15">
        <f t="shared" si="18"/>
        <v>9</v>
      </c>
      <c r="AN62" s="15" t="str">
        <f t="shared" si="19"/>
        <v>初级神器1配件2</v>
      </c>
      <c r="AO62" s="15">
        <f>INDEX(芦花古楼!$BY$19:$BY$58,神器!AM62)</f>
        <v>5</v>
      </c>
      <c r="AP62" s="15" t="s">
        <v>88</v>
      </c>
      <c r="AQ62" s="15">
        <f t="shared" si="20"/>
        <v>1000</v>
      </c>
      <c r="AR62" s="15" t="s">
        <v>653</v>
      </c>
      <c r="AS62" s="15">
        <f t="shared" si="21"/>
        <v>30</v>
      </c>
      <c r="AV62" s="64">
        <v>49</v>
      </c>
      <c r="AW62" s="64">
        <f>INDEX(节奏总表!$I$4:$I$18,MATCH(AV62,节奏总表!$S$4:$S$18,1))</f>
        <v>12</v>
      </c>
      <c r="AX62" s="15">
        <f>芦花古楼!BC54+芦花古楼!BD53</f>
        <v>580</v>
      </c>
      <c r="AY62" s="16"/>
      <c r="BB62" s="67" t="s">
        <v>691</v>
      </c>
      <c r="BC62" s="64">
        <v>6</v>
      </c>
      <c r="BD62" s="64">
        <v>100</v>
      </c>
      <c r="BE62" s="64">
        <v>2</v>
      </c>
      <c r="BF62" s="64">
        <f t="shared" si="22"/>
        <v>47</v>
      </c>
      <c r="BG62" s="64">
        <v>47</v>
      </c>
      <c r="BL62" s="66"/>
      <c r="BM62" s="66"/>
      <c r="BN62" s="66"/>
      <c r="BO62" s="66"/>
      <c r="BP62" s="66"/>
      <c r="BQ62" s="66"/>
      <c r="BR62" s="66"/>
    </row>
    <row r="63" spans="1:70" ht="16.5" x14ac:dyDescent="0.2">
      <c r="AI63" s="60">
        <v>50</v>
      </c>
      <c r="AJ63" s="15">
        <f t="shared" si="16"/>
        <v>1606004</v>
      </c>
      <c r="AK63" s="15" t="str">
        <f t="shared" si="17"/>
        <v>初级神器1配件2-剑结Lvs10</v>
      </c>
      <c r="AL63" s="60" t="s">
        <v>644</v>
      </c>
      <c r="AM63" s="15">
        <f t="shared" si="18"/>
        <v>10</v>
      </c>
      <c r="AN63" s="15" t="str">
        <f t="shared" si="19"/>
        <v>初级神器1配件2</v>
      </c>
      <c r="AO63" s="15">
        <f>INDEX(芦花古楼!$BY$19:$BY$58,神器!AM63)</f>
        <v>7</v>
      </c>
      <c r="AP63" s="15" t="s">
        <v>88</v>
      </c>
      <c r="AQ63" s="15">
        <f t="shared" si="20"/>
        <v>1205</v>
      </c>
      <c r="AR63" s="15" t="s">
        <v>653</v>
      </c>
      <c r="AS63" s="15">
        <f t="shared" si="21"/>
        <v>34</v>
      </c>
      <c r="AV63" s="64">
        <v>50</v>
      </c>
      <c r="AW63" s="64">
        <f>INDEX(节奏总表!$I$4:$I$18,MATCH(AV63,节奏总表!$S$4:$S$18,1))</f>
        <v>12</v>
      </c>
      <c r="AX63" s="15">
        <f>芦花古楼!BC55+芦花古楼!BD54</f>
        <v>580</v>
      </c>
      <c r="AY63" s="16"/>
      <c r="BB63" s="67" t="s">
        <v>692</v>
      </c>
      <c r="BC63" s="64">
        <v>6</v>
      </c>
      <c r="BD63" s="64">
        <v>100</v>
      </c>
      <c r="BE63" s="64">
        <v>2</v>
      </c>
      <c r="BF63" s="64">
        <f t="shared" si="22"/>
        <v>47</v>
      </c>
      <c r="BG63" s="64">
        <v>47</v>
      </c>
      <c r="BL63" s="66"/>
      <c r="BM63" s="66"/>
      <c r="BN63" s="66"/>
      <c r="BO63" s="66"/>
      <c r="BP63" s="66"/>
      <c r="BQ63" s="66"/>
      <c r="BR63" s="66"/>
    </row>
    <row r="64" spans="1:70" ht="16.5" x14ac:dyDescent="0.2">
      <c r="AI64" s="60">
        <v>51</v>
      </c>
      <c r="AJ64" s="15">
        <f t="shared" si="16"/>
        <v>1606004</v>
      </c>
      <c r="AK64" s="15" t="str">
        <f t="shared" si="17"/>
        <v>初级神器1配件2-剑结Lvs11</v>
      </c>
      <c r="AL64" s="60" t="s">
        <v>644</v>
      </c>
      <c r="AM64" s="15">
        <f t="shared" si="18"/>
        <v>11</v>
      </c>
      <c r="AN64" s="15" t="str">
        <f t="shared" si="19"/>
        <v>初级神器1配件2</v>
      </c>
      <c r="AO64" s="15">
        <f>INDEX(芦花古楼!$BY$19:$BY$58,神器!AM64)</f>
        <v>7</v>
      </c>
      <c r="AP64" s="15" t="s">
        <v>88</v>
      </c>
      <c r="AQ64" s="15">
        <f t="shared" si="20"/>
        <v>1510</v>
      </c>
      <c r="AR64" s="15" t="s">
        <v>653</v>
      </c>
      <c r="AS64" s="15">
        <f t="shared" si="21"/>
        <v>37</v>
      </c>
      <c r="AV64" s="64">
        <v>51</v>
      </c>
      <c r="AW64" s="64">
        <f>INDEX(节奏总表!$I$4:$I$18,MATCH(AV64,节奏总表!$S$4:$S$18,1))</f>
        <v>12</v>
      </c>
      <c r="AX64" s="15">
        <f>芦花古楼!BC56+芦花古楼!BD55</f>
        <v>590</v>
      </c>
      <c r="AY64" s="16"/>
      <c r="BB64" s="67" t="s">
        <v>693</v>
      </c>
      <c r="BC64" s="64">
        <v>6</v>
      </c>
      <c r="BD64" s="64">
        <v>100</v>
      </c>
      <c r="BE64" s="64">
        <v>2</v>
      </c>
      <c r="BF64" s="64">
        <f t="shared" si="22"/>
        <v>47</v>
      </c>
      <c r="BG64" s="64">
        <v>47</v>
      </c>
      <c r="BL64" s="66"/>
      <c r="BM64" s="66"/>
      <c r="BN64" s="66"/>
      <c r="BO64" s="66"/>
      <c r="BP64" s="66"/>
      <c r="BQ64" s="66"/>
      <c r="BR64" s="66"/>
    </row>
    <row r="65" spans="35:70" ht="16.5" x14ac:dyDescent="0.2">
      <c r="AI65" s="60">
        <v>52</v>
      </c>
      <c r="AJ65" s="15">
        <f t="shared" si="16"/>
        <v>1606004</v>
      </c>
      <c r="AK65" s="15" t="str">
        <f t="shared" si="17"/>
        <v>初级神器1配件2-剑结Lvs12</v>
      </c>
      <c r="AL65" s="60" t="s">
        <v>644</v>
      </c>
      <c r="AM65" s="15">
        <f t="shared" si="18"/>
        <v>12</v>
      </c>
      <c r="AN65" s="15" t="str">
        <f t="shared" si="19"/>
        <v>初级神器1配件2</v>
      </c>
      <c r="AO65" s="15">
        <f>INDEX(芦花古楼!$BY$19:$BY$58,神器!AM65)</f>
        <v>7</v>
      </c>
      <c r="AP65" s="15" t="s">
        <v>88</v>
      </c>
      <c r="AQ65" s="15">
        <f t="shared" si="20"/>
        <v>1760</v>
      </c>
      <c r="AR65" s="15" t="s">
        <v>653</v>
      </c>
      <c r="AS65" s="15">
        <f t="shared" si="21"/>
        <v>41</v>
      </c>
      <c r="AV65" s="64">
        <v>52</v>
      </c>
      <c r="AW65" s="64">
        <f>INDEX(节奏总表!$I$4:$I$18,MATCH(AV65,节奏总表!$S$4:$S$18,1))</f>
        <v>12</v>
      </c>
      <c r="AX65" s="15">
        <f>芦花古楼!BC57+芦花古楼!BD56</f>
        <v>580</v>
      </c>
      <c r="AY65" s="16"/>
      <c r="BB65" s="67" t="s">
        <v>694</v>
      </c>
      <c r="BC65" s="64">
        <v>6</v>
      </c>
      <c r="BD65" s="64">
        <v>100</v>
      </c>
      <c r="BE65" s="64">
        <v>2</v>
      </c>
      <c r="BF65" s="64">
        <f t="shared" si="22"/>
        <v>47</v>
      </c>
      <c r="BG65" s="64">
        <v>47</v>
      </c>
      <c r="BL65" s="66"/>
      <c r="BM65" s="66"/>
      <c r="BN65" s="66"/>
      <c r="BO65" s="66"/>
      <c r="BP65" s="66"/>
      <c r="BQ65" s="66"/>
      <c r="BR65" s="66"/>
    </row>
    <row r="66" spans="35:70" ht="16.5" x14ac:dyDescent="0.2">
      <c r="AI66" s="60">
        <v>53</v>
      </c>
      <c r="AJ66" s="15">
        <f t="shared" si="16"/>
        <v>1606004</v>
      </c>
      <c r="AK66" s="15" t="str">
        <f t="shared" si="17"/>
        <v>初级神器1配件2-剑结Lvs13</v>
      </c>
      <c r="AL66" s="60" t="s">
        <v>644</v>
      </c>
      <c r="AM66" s="15">
        <f t="shared" si="18"/>
        <v>13</v>
      </c>
      <c r="AN66" s="15" t="str">
        <f t="shared" si="19"/>
        <v>初级神器1配件2</v>
      </c>
      <c r="AO66" s="15">
        <f>INDEX(芦花古楼!$BY$19:$BY$58,神器!AM66)</f>
        <v>7</v>
      </c>
      <c r="AP66" s="15" t="s">
        <v>88</v>
      </c>
      <c r="AQ66" s="15">
        <f t="shared" si="20"/>
        <v>2015</v>
      </c>
      <c r="AR66" s="15" t="s">
        <v>653</v>
      </c>
      <c r="AS66" s="15">
        <f t="shared" si="21"/>
        <v>45</v>
      </c>
      <c r="AV66" s="64">
        <v>53</v>
      </c>
      <c r="AW66" s="64">
        <f>INDEX(节奏总表!$I$4:$I$18,MATCH(AV66,节奏总表!$S$4:$S$18,1))</f>
        <v>12</v>
      </c>
      <c r="AX66" s="15">
        <f>芦花古楼!BC58+芦花古楼!BD57</f>
        <v>590</v>
      </c>
      <c r="AY66" s="16"/>
      <c r="BB66" s="67" t="s">
        <v>695</v>
      </c>
      <c r="BC66" s="64">
        <v>6</v>
      </c>
      <c r="BD66" s="64">
        <v>250</v>
      </c>
      <c r="BE66" s="64">
        <v>2</v>
      </c>
      <c r="BF66" s="64">
        <f t="shared" si="22"/>
        <v>47</v>
      </c>
      <c r="BG66" s="64">
        <v>47</v>
      </c>
      <c r="BL66" s="66"/>
      <c r="BM66" s="66"/>
      <c r="BN66" s="66"/>
      <c r="BO66" s="66"/>
      <c r="BP66" s="66"/>
      <c r="BQ66" s="66"/>
      <c r="BR66" s="66"/>
    </row>
    <row r="67" spans="35:70" ht="16.5" x14ac:dyDescent="0.2">
      <c r="AI67" s="60">
        <v>54</v>
      </c>
      <c r="AJ67" s="15">
        <f t="shared" si="16"/>
        <v>1606004</v>
      </c>
      <c r="AK67" s="15" t="str">
        <f t="shared" si="17"/>
        <v>初级神器1配件2-剑结Lvs14</v>
      </c>
      <c r="AL67" s="60" t="s">
        <v>644</v>
      </c>
      <c r="AM67" s="15">
        <f t="shared" si="18"/>
        <v>14</v>
      </c>
      <c r="AN67" s="15" t="str">
        <f t="shared" si="19"/>
        <v>初级神器1配件2</v>
      </c>
      <c r="AO67" s="15">
        <f>INDEX(芦花古楼!$BY$19:$BY$58,神器!AM67)</f>
        <v>7</v>
      </c>
      <c r="AP67" s="15" t="s">
        <v>88</v>
      </c>
      <c r="AQ67" s="15">
        <f t="shared" si="20"/>
        <v>2265</v>
      </c>
      <c r="AR67" s="15" t="s">
        <v>653</v>
      </c>
      <c r="AS67" s="15">
        <f t="shared" si="21"/>
        <v>50</v>
      </c>
      <c r="AV67" s="64">
        <v>54</v>
      </c>
      <c r="AW67" s="64">
        <f>INDEX(节奏总表!$I$4:$I$18,MATCH(AV67,节奏总表!$S$4:$S$18,1))</f>
        <v>12</v>
      </c>
      <c r="AX67" s="15">
        <f>芦花古楼!BC59+芦花古楼!BD58</f>
        <v>580</v>
      </c>
      <c r="AY67" s="16"/>
      <c r="BB67" s="67" t="s">
        <v>696</v>
      </c>
      <c r="BC67" s="64">
        <v>6</v>
      </c>
      <c r="BD67" s="64">
        <v>250</v>
      </c>
      <c r="BE67" s="64">
        <v>2</v>
      </c>
      <c r="BF67" s="64">
        <f t="shared" si="22"/>
        <v>47</v>
      </c>
      <c r="BG67" s="64">
        <v>47</v>
      </c>
      <c r="BL67" s="66"/>
      <c r="BM67" s="66"/>
      <c r="BN67" s="66"/>
      <c r="BO67" s="66"/>
      <c r="BP67" s="66"/>
      <c r="BQ67" s="66"/>
      <c r="BR67" s="66"/>
    </row>
    <row r="68" spans="35:70" ht="16.5" x14ac:dyDescent="0.2">
      <c r="AI68" s="60">
        <v>55</v>
      </c>
      <c r="AJ68" s="15">
        <f t="shared" si="16"/>
        <v>1606004</v>
      </c>
      <c r="AK68" s="15" t="str">
        <f t="shared" si="17"/>
        <v>初级神器1配件2-剑结Lvs15</v>
      </c>
      <c r="AL68" s="60" t="s">
        <v>644</v>
      </c>
      <c r="AM68" s="15">
        <f t="shared" si="18"/>
        <v>15</v>
      </c>
      <c r="AN68" s="15" t="str">
        <f t="shared" si="19"/>
        <v>初级神器1配件2</v>
      </c>
      <c r="AO68" s="15">
        <f>INDEX(芦花古楼!$BY$19:$BY$58,神器!AM68)</f>
        <v>10</v>
      </c>
      <c r="AP68" s="15" t="s">
        <v>88</v>
      </c>
      <c r="AQ68" s="15">
        <f t="shared" si="20"/>
        <v>2520</v>
      </c>
      <c r="AR68" s="15" t="s">
        <v>653</v>
      </c>
      <c r="AS68" s="15">
        <f t="shared" si="21"/>
        <v>54</v>
      </c>
      <c r="AV68" s="64">
        <v>55</v>
      </c>
      <c r="AW68" s="64">
        <f>INDEX(节奏总表!$I$4:$I$18,MATCH(AV68,节奏总表!$S$4:$S$18,1))</f>
        <v>12</v>
      </c>
      <c r="AX68" s="15">
        <f>芦花古楼!BC60+芦花古楼!BD59</f>
        <v>590</v>
      </c>
      <c r="AY68" s="16"/>
      <c r="BB68" s="67" t="s">
        <v>697</v>
      </c>
      <c r="BC68" s="64">
        <v>7</v>
      </c>
      <c r="BD68" s="64">
        <v>100</v>
      </c>
      <c r="BE68" s="64">
        <v>2</v>
      </c>
      <c r="BF68" s="64">
        <f t="shared" si="22"/>
        <v>47</v>
      </c>
      <c r="BG68" s="64">
        <v>47</v>
      </c>
      <c r="BL68" s="66"/>
      <c r="BM68" s="66"/>
      <c r="BN68" s="66"/>
      <c r="BO68" s="66"/>
      <c r="BP68" s="66"/>
      <c r="BQ68" s="66"/>
      <c r="BR68" s="66"/>
    </row>
    <row r="69" spans="35:70" ht="16.5" x14ac:dyDescent="0.2">
      <c r="AI69" s="60">
        <v>56</v>
      </c>
      <c r="AJ69" s="15">
        <f t="shared" si="16"/>
        <v>1606004</v>
      </c>
      <c r="AK69" s="15" t="str">
        <f t="shared" si="17"/>
        <v>初级神器1配件2-剑结Lvs16</v>
      </c>
      <c r="AL69" s="60" t="s">
        <v>644</v>
      </c>
      <c r="AM69" s="15">
        <f t="shared" si="18"/>
        <v>16</v>
      </c>
      <c r="AN69" s="15" t="str">
        <f t="shared" si="19"/>
        <v>初级神器1配件2</v>
      </c>
      <c r="AO69" s="15">
        <f>INDEX(芦花古楼!$BY$19:$BY$58,神器!AM69)</f>
        <v>10</v>
      </c>
      <c r="AP69" s="15" t="s">
        <v>88</v>
      </c>
      <c r="AQ69" s="15">
        <f t="shared" si="20"/>
        <v>2770</v>
      </c>
      <c r="AR69" s="15" t="s">
        <v>653</v>
      </c>
      <c r="AS69" s="15">
        <f t="shared" si="21"/>
        <v>59</v>
      </c>
      <c r="AV69" s="64">
        <v>56</v>
      </c>
      <c r="AW69" s="64">
        <f>INDEX(节奏总表!$I$4:$I$18,MATCH(AV69,节奏总表!$S$4:$S$18,1))</f>
        <v>12</v>
      </c>
      <c r="AX69" s="15">
        <f>芦花古楼!BC61+芦花古楼!BD60</f>
        <v>580</v>
      </c>
      <c r="AY69" s="16"/>
      <c r="BB69" s="67" t="s">
        <v>698</v>
      </c>
      <c r="BC69" s="64">
        <v>7</v>
      </c>
      <c r="BD69" s="64">
        <v>100</v>
      </c>
      <c r="BE69" s="64">
        <v>2</v>
      </c>
      <c r="BF69" s="64">
        <f t="shared" si="22"/>
        <v>47</v>
      </c>
      <c r="BG69" s="64">
        <v>47</v>
      </c>
      <c r="BL69" s="66"/>
      <c r="BM69" s="66"/>
      <c r="BN69" s="66"/>
      <c r="BO69" s="66"/>
      <c r="BP69" s="66"/>
      <c r="BQ69" s="66"/>
      <c r="BR69" s="66"/>
    </row>
    <row r="70" spans="35:70" ht="16.5" x14ac:dyDescent="0.2">
      <c r="AI70" s="60">
        <v>57</v>
      </c>
      <c r="AJ70" s="15">
        <f t="shared" si="16"/>
        <v>1606004</v>
      </c>
      <c r="AK70" s="15" t="str">
        <f t="shared" si="17"/>
        <v>初级神器1配件2-剑结Lvs17</v>
      </c>
      <c r="AL70" s="60" t="s">
        <v>644</v>
      </c>
      <c r="AM70" s="15">
        <f t="shared" si="18"/>
        <v>17</v>
      </c>
      <c r="AN70" s="15" t="str">
        <f t="shared" si="19"/>
        <v>初级神器1配件2</v>
      </c>
      <c r="AO70" s="15">
        <f>INDEX(芦花古楼!$BY$19:$BY$58,神器!AM70)</f>
        <v>10</v>
      </c>
      <c r="AP70" s="15" t="s">
        <v>88</v>
      </c>
      <c r="AQ70" s="15">
        <f t="shared" si="20"/>
        <v>3020</v>
      </c>
      <c r="AR70" s="15" t="s">
        <v>653</v>
      </c>
      <c r="AS70" s="15">
        <f t="shared" si="21"/>
        <v>64</v>
      </c>
      <c r="AV70" s="64">
        <v>57</v>
      </c>
      <c r="AW70" s="64">
        <f>INDEX(节奏总表!$I$4:$I$18,MATCH(AV70,节奏总表!$S$4:$S$18,1))</f>
        <v>12</v>
      </c>
      <c r="AX70" s="15">
        <f>芦花古楼!BC62+芦花古楼!BD61</f>
        <v>595</v>
      </c>
      <c r="AY70" s="16"/>
      <c r="BB70" s="67" t="s">
        <v>699</v>
      </c>
      <c r="BC70" s="64">
        <v>7</v>
      </c>
      <c r="BD70" s="64">
        <v>100</v>
      </c>
      <c r="BE70" s="64">
        <v>2</v>
      </c>
      <c r="BF70" s="64">
        <f t="shared" si="22"/>
        <v>47</v>
      </c>
      <c r="BG70" s="64">
        <v>47</v>
      </c>
      <c r="BL70" s="66"/>
      <c r="BM70" s="66"/>
      <c r="BN70" s="66"/>
      <c r="BO70" s="66"/>
      <c r="BP70" s="66"/>
      <c r="BQ70" s="66"/>
      <c r="BR70" s="66"/>
    </row>
    <row r="71" spans="35:70" ht="16.5" x14ac:dyDescent="0.2">
      <c r="AI71" s="60">
        <v>58</v>
      </c>
      <c r="AJ71" s="15">
        <f t="shared" si="16"/>
        <v>1606004</v>
      </c>
      <c r="AK71" s="15" t="str">
        <f t="shared" si="17"/>
        <v>初级神器1配件2-剑结Lvs18</v>
      </c>
      <c r="AL71" s="60" t="s">
        <v>644</v>
      </c>
      <c r="AM71" s="15">
        <f t="shared" si="18"/>
        <v>18</v>
      </c>
      <c r="AN71" s="15" t="str">
        <f t="shared" si="19"/>
        <v>初级神器1配件2</v>
      </c>
      <c r="AO71" s="15">
        <f>INDEX(芦花古楼!$BY$19:$BY$58,神器!AM71)</f>
        <v>10</v>
      </c>
      <c r="AP71" s="15" t="s">
        <v>88</v>
      </c>
      <c r="AQ71" s="15">
        <f t="shared" si="20"/>
        <v>3275</v>
      </c>
      <c r="AR71" s="15" t="s">
        <v>653</v>
      </c>
      <c r="AS71" s="15">
        <f t="shared" si="21"/>
        <v>69</v>
      </c>
      <c r="AV71" s="64">
        <v>58</v>
      </c>
      <c r="AW71" s="64">
        <f>INDEX(节奏总表!$I$4:$I$18,MATCH(AV71,节奏总表!$S$4:$S$18,1))</f>
        <v>12</v>
      </c>
      <c r="AX71" s="15">
        <f>芦花古楼!BC63+芦花古楼!BD62</f>
        <v>595</v>
      </c>
      <c r="AY71" s="16"/>
      <c r="BB71" s="67" t="s">
        <v>700</v>
      </c>
      <c r="BC71" s="64">
        <v>7</v>
      </c>
      <c r="BD71" s="64">
        <v>100</v>
      </c>
      <c r="BE71" s="64">
        <v>2</v>
      </c>
      <c r="BF71" s="64">
        <f t="shared" si="22"/>
        <v>47</v>
      </c>
      <c r="BG71" s="64">
        <v>47</v>
      </c>
      <c r="BL71" s="66"/>
      <c r="BM71" s="66"/>
      <c r="BN71" s="66"/>
      <c r="BO71" s="66"/>
      <c r="BP71" s="66"/>
      <c r="BQ71" s="66"/>
      <c r="BR71" s="66"/>
    </row>
    <row r="72" spans="35:70" ht="16.5" x14ac:dyDescent="0.2">
      <c r="AI72" s="60">
        <v>59</v>
      </c>
      <c r="AJ72" s="15">
        <f t="shared" si="16"/>
        <v>1606004</v>
      </c>
      <c r="AK72" s="15" t="str">
        <f t="shared" si="17"/>
        <v>初级神器1配件2-剑结Lvs19</v>
      </c>
      <c r="AL72" s="60" t="s">
        <v>644</v>
      </c>
      <c r="AM72" s="15">
        <f t="shared" si="18"/>
        <v>19</v>
      </c>
      <c r="AN72" s="15" t="str">
        <f t="shared" si="19"/>
        <v>初级神器1配件2</v>
      </c>
      <c r="AO72" s="15">
        <f>INDEX(芦花古楼!$BY$19:$BY$58,神器!AM72)</f>
        <v>10</v>
      </c>
      <c r="AP72" s="15" t="s">
        <v>88</v>
      </c>
      <c r="AQ72" s="15">
        <f t="shared" si="20"/>
        <v>3525</v>
      </c>
      <c r="AR72" s="15" t="s">
        <v>653</v>
      </c>
      <c r="AS72" s="15">
        <f t="shared" si="21"/>
        <v>74</v>
      </c>
      <c r="AV72" s="64">
        <v>59</v>
      </c>
      <c r="AW72" s="64">
        <f>INDEX(节奏总表!$I$4:$I$18,MATCH(AV72,节奏总表!$S$4:$S$18,1))</f>
        <v>12</v>
      </c>
      <c r="AX72" s="15">
        <f>芦花古楼!BC64+芦花古楼!BD63</f>
        <v>610</v>
      </c>
      <c r="AY72" s="16"/>
      <c r="BB72" s="67" t="s">
        <v>701</v>
      </c>
      <c r="BC72" s="64">
        <v>7</v>
      </c>
      <c r="BD72" s="64">
        <v>250</v>
      </c>
      <c r="BE72" s="64">
        <v>2</v>
      </c>
      <c r="BF72" s="64">
        <f t="shared" si="22"/>
        <v>47</v>
      </c>
      <c r="BG72" s="64">
        <v>47</v>
      </c>
      <c r="BL72" s="66"/>
      <c r="BM72" s="66"/>
      <c r="BN72" s="66"/>
      <c r="BO72" s="66"/>
      <c r="BP72" s="66"/>
      <c r="BQ72" s="66"/>
      <c r="BR72" s="66"/>
    </row>
    <row r="73" spans="35:70" ht="16.5" x14ac:dyDescent="0.2">
      <c r="AI73" s="60">
        <v>60</v>
      </c>
      <c r="AJ73" s="15">
        <f t="shared" si="16"/>
        <v>1606004</v>
      </c>
      <c r="AK73" s="15" t="str">
        <f t="shared" si="17"/>
        <v>初级神器1配件2-剑结Lvs20</v>
      </c>
      <c r="AL73" s="60" t="s">
        <v>644</v>
      </c>
      <c r="AM73" s="15">
        <f t="shared" si="18"/>
        <v>20</v>
      </c>
      <c r="AN73" s="15" t="str">
        <f t="shared" si="19"/>
        <v>初级神器1配件2</v>
      </c>
      <c r="AO73" s="15">
        <f>INDEX(芦花古楼!$BY$19:$BY$58,神器!AM73)</f>
        <v>10</v>
      </c>
      <c r="AP73" s="15" t="s">
        <v>88</v>
      </c>
      <c r="AQ73" s="15">
        <f t="shared" si="20"/>
        <v>4030</v>
      </c>
      <c r="AR73" s="15" t="s">
        <v>653</v>
      </c>
      <c r="AS73" s="15">
        <f t="shared" si="21"/>
        <v>80</v>
      </c>
      <c r="AV73" s="64">
        <v>60</v>
      </c>
      <c r="AW73" s="64">
        <f>INDEX(节奏总表!$I$4:$I$18,MATCH(AV73,节奏总表!$S$4:$S$18,1))</f>
        <v>13</v>
      </c>
      <c r="AX73" s="15">
        <f>芦花古楼!BC65+芦花古楼!BD64</f>
        <v>610</v>
      </c>
      <c r="AY73" s="16"/>
      <c r="BB73" s="67" t="s">
        <v>702</v>
      </c>
      <c r="BC73" s="64">
        <v>7</v>
      </c>
      <c r="BD73" s="64">
        <v>250</v>
      </c>
      <c r="BE73" s="64">
        <v>2</v>
      </c>
      <c r="BF73" s="64">
        <f t="shared" si="22"/>
        <v>47</v>
      </c>
      <c r="BG73" s="64">
        <v>47</v>
      </c>
      <c r="BL73" s="66"/>
      <c r="BM73" s="66"/>
      <c r="BN73" s="66"/>
      <c r="BO73" s="66"/>
      <c r="BP73" s="66"/>
      <c r="BQ73" s="66"/>
      <c r="BR73" s="66"/>
    </row>
    <row r="74" spans="35:70" ht="16.5" x14ac:dyDescent="0.2">
      <c r="AI74" s="60">
        <v>61</v>
      </c>
      <c r="AJ74" s="15">
        <f t="shared" si="16"/>
        <v>1606004</v>
      </c>
      <c r="AK74" s="15" t="str">
        <f t="shared" si="17"/>
        <v>初级神器1配件2-剑结Lvs21</v>
      </c>
      <c r="AL74" s="60" t="s">
        <v>644</v>
      </c>
      <c r="AM74" s="15">
        <f t="shared" si="18"/>
        <v>21</v>
      </c>
      <c r="AN74" s="15" t="str">
        <f t="shared" si="19"/>
        <v>初级神器1配件2</v>
      </c>
      <c r="AO74" s="15">
        <f>INDEX(芦花古楼!$BY$19:$BY$58,神器!AM74)</f>
        <v>15</v>
      </c>
      <c r="AP74" s="15" t="s">
        <v>88</v>
      </c>
      <c r="AQ74" s="15">
        <f t="shared" si="20"/>
        <v>4450</v>
      </c>
      <c r="AR74" s="15" t="s">
        <v>653</v>
      </c>
      <c r="AS74" s="15">
        <f t="shared" si="21"/>
        <v>86</v>
      </c>
      <c r="AV74" s="64">
        <v>61</v>
      </c>
      <c r="AW74" s="64">
        <f>INDEX(节奏总表!$I$4:$I$18,MATCH(AV74,节奏总表!$S$4:$S$18,1))</f>
        <v>13</v>
      </c>
      <c r="AX74" s="15">
        <f>芦花古楼!BC66+芦花古楼!BD65</f>
        <v>620</v>
      </c>
      <c r="AY74" s="16"/>
      <c r="BB74" s="67" t="s">
        <v>673</v>
      </c>
      <c r="BC74" s="64">
        <v>1</v>
      </c>
      <c r="BD74" s="64">
        <v>20</v>
      </c>
      <c r="BE74" s="64">
        <v>3</v>
      </c>
      <c r="BF74" s="64">
        <f t="shared" ref="BF74:BF103" si="23">ROUND(INDEX($BB$3:$BB$9,BC74)*$BE$5*10000,0)</f>
        <v>236</v>
      </c>
      <c r="BG74" s="64">
        <v>236</v>
      </c>
      <c r="BL74" s="66"/>
      <c r="BM74" s="66"/>
      <c r="BN74" s="66"/>
      <c r="BO74" s="66"/>
      <c r="BP74" s="66"/>
      <c r="BQ74" s="66"/>
      <c r="BR74" s="66"/>
    </row>
    <row r="75" spans="35:70" ht="16.5" x14ac:dyDescent="0.2">
      <c r="AI75" s="60">
        <v>62</v>
      </c>
      <c r="AJ75" s="15">
        <f t="shared" si="16"/>
        <v>1606004</v>
      </c>
      <c r="AK75" s="15" t="str">
        <f t="shared" si="17"/>
        <v>初级神器1配件2-剑结Lvs22</v>
      </c>
      <c r="AL75" s="60" t="s">
        <v>644</v>
      </c>
      <c r="AM75" s="15">
        <f t="shared" si="18"/>
        <v>22</v>
      </c>
      <c r="AN75" s="15" t="str">
        <f t="shared" si="19"/>
        <v>初级神器1配件2</v>
      </c>
      <c r="AO75" s="15">
        <f>INDEX(芦花古楼!$BY$19:$BY$58,神器!AM75)</f>
        <v>15</v>
      </c>
      <c r="AP75" s="15" t="s">
        <v>88</v>
      </c>
      <c r="AQ75" s="15">
        <f t="shared" si="20"/>
        <v>4675</v>
      </c>
      <c r="AR75" s="15" t="s">
        <v>653</v>
      </c>
      <c r="AS75" s="15">
        <f t="shared" si="21"/>
        <v>92</v>
      </c>
      <c r="AV75" s="64">
        <v>62</v>
      </c>
      <c r="AW75" s="64">
        <f>INDEX(节奏总表!$I$4:$I$18,MATCH(AV75,节奏总表!$S$4:$S$18,1))</f>
        <v>13</v>
      </c>
      <c r="AX75" s="15">
        <f>芦花古楼!BC67+芦花古楼!BD66</f>
        <v>520</v>
      </c>
      <c r="AY75" s="16"/>
      <c r="BB75" s="67" t="s">
        <v>674</v>
      </c>
      <c r="BC75" s="64">
        <v>1</v>
      </c>
      <c r="BD75" s="64">
        <v>20</v>
      </c>
      <c r="BE75" s="64">
        <v>3</v>
      </c>
      <c r="BF75" s="64">
        <f t="shared" si="23"/>
        <v>236</v>
      </c>
      <c r="BG75" s="64">
        <v>236</v>
      </c>
      <c r="BL75" s="66"/>
      <c r="BM75" s="66"/>
      <c r="BN75" s="66"/>
      <c r="BO75" s="66"/>
      <c r="BP75" s="66"/>
      <c r="BQ75" s="66"/>
      <c r="BR75" s="66"/>
    </row>
    <row r="76" spans="35:70" ht="16.5" x14ac:dyDescent="0.2">
      <c r="AI76" s="60">
        <v>63</v>
      </c>
      <c r="AJ76" s="15">
        <f t="shared" si="16"/>
        <v>1606004</v>
      </c>
      <c r="AK76" s="15" t="str">
        <f t="shared" si="17"/>
        <v>初级神器1配件2-剑结Lvs23</v>
      </c>
      <c r="AL76" s="60" t="s">
        <v>644</v>
      </c>
      <c r="AM76" s="15">
        <f t="shared" si="18"/>
        <v>23</v>
      </c>
      <c r="AN76" s="15" t="str">
        <f t="shared" si="19"/>
        <v>初级神器1配件2</v>
      </c>
      <c r="AO76" s="15">
        <f>INDEX(芦花古楼!$BY$19:$BY$58,神器!AM76)</f>
        <v>15</v>
      </c>
      <c r="AP76" s="15" t="s">
        <v>88</v>
      </c>
      <c r="AQ76" s="15">
        <f t="shared" si="20"/>
        <v>4895</v>
      </c>
      <c r="AR76" s="15" t="s">
        <v>653</v>
      </c>
      <c r="AS76" s="15">
        <f t="shared" si="21"/>
        <v>99</v>
      </c>
      <c r="AV76" s="64">
        <v>63</v>
      </c>
      <c r="AW76" s="64">
        <f>INDEX(节奏总表!$I$4:$I$18,MATCH(AV76,节奏总表!$S$4:$S$18,1))</f>
        <v>13</v>
      </c>
      <c r="AX76" s="15">
        <f>芦花古楼!BC68+芦花古楼!BD67</f>
        <v>615</v>
      </c>
      <c r="AY76" s="16"/>
      <c r="BB76" s="67" t="s">
        <v>675</v>
      </c>
      <c r="BC76" s="64">
        <v>2</v>
      </c>
      <c r="BD76" s="64">
        <v>30</v>
      </c>
      <c r="BE76" s="64">
        <v>3</v>
      </c>
      <c r="BF76" s="64">
        <f t="shared" si="23"/>
        <v>157</v>
      </c>
      <c r="BG76" s="64">
        <v>157</v>
      </c>
      <c r="BL76" s="66"/>
      <c r="BM76" s="66"/>
      <c r="BN76" s="66"/>
      <c r="BO76" s="66"/>
      <c r="BP76" s="66"/>
      <c r="BQ76" s="66"/>
      <c r="BR76" s="66"/>
    </row>
    <row r="77" spans="35:70" ht="16.5" x14ac:dyDescent="0.2">
      <c r="AI77" s="60">
        <v>64</v>
      </c>
      <c r="AJ77" s="15">
        <f t="shared" si="16"/>
        <v>1606004</v>
      </c>
      <c r="AK77" s="15" t="str">
        <f t="shared" si="17"/>
        <v>初级神器1配件2-剑结Lvs24</v>
      </c>
      <c r="AL77" s="60" t="s">
        <v>644</v>
      </c>
      <c r="AM77" s="15">
        <f t="shared" si="18"/>
        <v>24</v>
      </c>
      <c r="AN77" s="15" t="str">
        <f t="shared" si="19"/>
        <v>初级神器1配件2</v>
      </c>
      <c r="AO77" s="15">
        <f>INDEX(芦花古楼!$BY$19:$BY$58,神器!AM77)</f>
        <v>15</v>
      </c>
      <c r="AP77" s="15" t="s">
        <v>88</v>
      </c>
      <c r="AQ77" s="15">
        <f t="shared" si="20"/>
        <v>5120</v>
      </c>
      <c r="AR77" s="15" t="s">
        <v>653</v>
      </c>
      <c r="AS77" s="15">
        <f t="shared" si="21"/>
        <v>106</v>
      </c>
      <c r="AV77" s="64">
        <v>64</v>
      </c>
      <c r="AW77" s="64">
        <f>INDEX(节奏总表!$I$4:$I$18,MATCH(AV77,节奏总表!$S$4:$S$18,1))</f>
        <v>13</v>
      </c>
      <c r="AX77" s="15">
        <f>芦花古楼!BC69+芦花古楼!BD68</f>
        <v>515</v>
      </c>
      <c r="AY77" s="16"/>
      <c r="BB77" s="67" t="s">
        <v>676</v>
      </c>
      <c r="BC77" s="64">
        <v>2</v>
      </c>
      <c r="BD77" s="64">
        <v>30</v>
      </c>
      <c r="BE77" s="64">
        <v>3</v>
      </c>
      <c r="BF77" s="64">
        <f t="shared" si="23"/>
        <v>157</v>
      </c>
      <c r="BG77" s="64">
        <v>157</v>
      </c>
      <c r="BL77" s="66"/>
      <c r="BM77" s="66"/>
      <c r="BN77" s="66"/>
      <c r="BO77" s="66"/>
      <c r="BP77" s="66"/>
      <c r="BQ77" s="66"/>
      <c r="BR77" s="66"/>
    </row>
    <row r="78" spans="35:70" ht="16.5" x14ac:dyDescent="0.2">
      <c r="AI78" s="60">
        <v>65</v>
      </c>
      <c r="AJ78" s="15">
        <f t="shared" si="16"/>
        <v>1606004</v>
      </c>
      <c r="AK78" s="15" t="str">
        <f t="shared" si="17"/>
        <v>初级神器1配件2-剑结Lvs25</v>
      </c>
      <c r="AL78" s="60" t="s">
        <v>644</v>
      </c>
      <c r="AM78" s="15">
        <f t="shared" si="18"/>
        <v>25</v>
      </c>
      <c r="AN78" s="15" t="str">
        <f t="shared" si="19"/>
        <v>初级神器1配件2</v>
      </c>
      <c r="AO78" s="15">
        <f>INDEX(芦花古楼!$BY$19:$BY$58,神器!AM78)</f>
        <v>15</v>
      </c>
      <c r="AP78" s="15" t="s">
        <v>88</v>
      </c>
      <c r="AQ78" s="15">
        <f t="shared" si="20"/>
        <v>5340</v>
      </c>
      <c r="AR78" s="15" t="s">
        <v>653</v>
      </c>
      <c r="AS78" s="15">
        <f t="shared" si="21"/>
        <v>113</v>
      </c>
      <c r="AV78" s="64">
        <v>65</v>
      </c>
      <c r="AW78" s="64">
        <f>INDEX(节奏总表!$I$4:$I$18,MATCH(AV78,节奏总表!$S$4:$S$18,1))</f>
        <v>13</v>
      </c>
      <c r="AX78" s="15">
        <f>芦花古楼!BC70+芦花古楼!BD69</f>
        <v>520</v>
      </c>
      <c r="AY78" s="16"/>
      <c r="BB78" s="67" t="s">
        <v>677</v>
      </c>
      <c r="BC78" s="64">
        <v>3</v>
      </c>
      <c r="BD78" s="64">
        <v>50</v>
      </c>
      <c r="BE78" s="64">
        <v>3</v>
      </c>
      <c r="BF78" s="64">
        <f t="shared" si="23"/>
        <v>94</v>
      </c>
      <c r="BG78" s="64">
        <v>94</v>
      </c>
      <c r="BL78" s="66"/>
      <c r="BM78" s="66"/>
      <c r="BN78" s="66"/>
      <c r="BO78" s="66"/>
      <c r="BP78" s="66"/>
      <c r="BQ78" s="66"/>
      <c r="BR78" s="66"/>
    </row>
    <row r="79" spans="35:70" ht="16.5" x14ac:dyDescent="0.2">
      <c r="AI79" s="60">
        <v>66</v>
      </c>
      <c r="AJ79" s="15">
        <f t="shared" ref="AJ79:AJ142" si="24">INDEX($AC$4:$AC$33,INT((AI79-1)/40)+1)</f>
        <v>1606004</v>
      </c>
      <c r="AK79" s="15" t="str">
        <f t="shared" ref="AK79:AK142" si="25">INDEX($AF$4:$AF$33,INT((AI79-1)/40)+1)&amp;AL79&amp;AM79</f>
        <v>初级神器1配件2-剑结Lvs26</v>
      </c>
      <c r="AL79" s="60" t="s">
        <v>644</v>
      </c>
      <c r="AM79" s="15">
        <f t="shared" ref="AM79:AM142" si="26">MOD(AI79-1,40)+1</f>
        <v>26</v>
      </c>
      <c r="AN79" s="15" t="str">
        <f t="shared" ref="AN79:AN142" si="27">INDEX($AD$4:$AD$33,INT((AI79-1)/40)+1)</f>
        <v>初级神器1配件2</v>
      </c>
      <c r="AO79" s="15">
        <f>INDEX(芦花古楼!$BY$19:$BY$58,神器!AM79)</f>
        <v>25</v>
      </c>
      <c r="AP79" s="15" t="s">
        <v>88</v>
      </c>
      <c r="AQ79" s="15">
        <f t="shared" ref="AQ79:AQ142" si="28">INDEX($F$14:$L$53,AM79,INDEX($AB$4:$AB$33,INT((AI79-1)/40)+1))</f>
        <v>5565</v>
      </c>
      <c r="AR79" s="15" t="s">
        <v>653</v>
      </c>
      <c r="AS79" s="15">
        <f t="shared" ref="AS79:AS142" si="29">INDEX($P$14:$V$53,AM79,INDEX($AB$4:$AB$33,INT((AI79-1)/40)+1))</f>
        <v>121</v>
      </c>
      <c r="AV79" s="64">
        <v>66</v>
      </c>
      <c r="AW79" s="64">
        <f>INDEX(节奏总表!$I$4:$I$18,MATCH(AV79,节奏总表!$S$4:$S$18,1))</f>
        <v>13</v>
      </c>
      <c r="AX79" s="15">
        <f>芦花古楼!BC71+芦花古楼!BD70</f>
        <v>615</v>
      </c>
      <c r="AY79" s="16"/>
      <c r="BB79" s="67" t="s">
        <v>678</v>
      </c>
      <c r="BC79" s="64">
        <v>3</v>
      </c>
      <c r="BD79" s="64">
        <v>50</v>
      </c>
      <c r="BE79" s="64">
        <v>3</v>
      </c>
      <c r="BF79" s="64">
        <f t="shared" si="23"/>
        <v>94</v>
      </c>
      <c r="BG79" s="64">
        <v>94</v>
      </c>
      <c r="BL79" s="66"/>
      <c r="BM79" s="66"/>
      <c r="BN79" s="66"/>
      <c r="BO79" s="66"/>
      <c r="BP79" s="66"/>
      <c r="BQ79" s="66"/>
      <c r="BR79" s="66"/>
    </row>
    <row r="80" spans="35:70" ht="16.5" x14ac:dyDescent="0.2">
      <c r="AI80" s="60">
        <v>67</v>
      </c>
      <c r="AJ80" s="15">
        <f t="shared" si="24"/>
        <v>1606004</v>
      </c>
      <c r="AK80" s="15" t="str">
        <f t="shared" si="25"/>
        <v>初级神器1配件2-剑结Lvs27</v>
      </c>
      <c r="AL80" s="60" t="s">
        <v>644</v>
      </c>
      <c r="AM80" s="15">
        <f t="shared" si="26"/>
        <v>27</v>
      </c>
      <c r="AN80" s="15" t="str">
        <f t="shared" si="27"/>
        <v>初级神器1配件2</v>
      </c>
      <c r="AO80" s="15">
        <f>INDEX(芦花古楼!$BY$19:$BY$58,神器!AM80)</f>
        <v>25</v>
      </c>
      <c r="AP80" s="15" t="s">
        <v>88</v>
      </c>
      <c r="AQ80" s="15">
        <f t="shared" si="28"/>
        <v>5785</v>
      </c>
      <c r="AR80" s="15" t="s">
        <v>653</v>
      </c>
      <c r="AS80" s="15">
        <f t="shared" si="29"/>
        <v>129</v>
      </c>
      <c r="AV80" s="64">
        <v>67</v>
      </c>
      <c r="AW80" s="64">
        <f>INDEX(节奏总表!$I$4:$I$18,MATCH(AV80,节奏总表!$S$4:$S$18,1))</f>
        <v>13</v>
      </c>
      <c r="AX80" s="15">
        <f>芦花古楼!BC72+芦花古楼!BD71</f>
        <v>515</v>
      </c>
      <c r="AY80" s="16"/>
      <c r="BB80" s="67" t="s">
        <v>679</v>
      </c>
      <c r="BC80" s="64">
        <v>3</v>
      </c>
      <c r="BD80" s="64">
        <v>50</v>
      </c>
      <c r="BE80" s="64">
        <v>3</v>
      </c>
      <c r="BF80" s="64">
        <f t="shared" si="23"/>
        <v>94</v>
      </c>
      <c r="BG80" s="64">
        <v>94</v>
      </c>
      <c r="BL80" s="66"/>
      <c r="BM80" s="66"/>
      <c r="BN80" s="66"/>
      <c r="BO80" s="66"/>
      <c r="BP80" s="66"/>
      <c r="BQ80" s="66"/>
      <c r="BR80" s="66"/>
    </row>
    <row r="81" spans="35:70" ht="16.5" x14ac:dyDescent="0.2">
      <c r="AI81" s="60">
        <v>68</v>
      </c>
      <c r="AJ81" s="15">
        <f t="shared" si="24"/>
        <v>1606004</v>
      </c>
      <c r="AK81" s="15" t="str">
        <f t="shared" si="25"/>
        <v>初级神器1配件2-剑结Lvs28</v>
      </c>
      <c r="AL81" s="60" t="s">
        <v>644</v>
      </c>
      <c r="AM81" s="15">
        <f t="shared" si="26"/>
        <v>28</v>
      </c>
      <c r="AN81" s="15" t="str">
        <f t="shared" si="27"/>
        <v>初级神器1配件2</v>
      </c>
      <c r="AO81" s="15">
        <f>INDEX(芦花古楼!$BY$19:$BY$58,神器!AM81)</f>
        <v>25</v>
      </c>
      <c r="AP81" s="15" t="s">
        <v>88</v>
      </c>
      <c r="AQ81" s="15">
        <f t="shared" si="28"/>
        <v>6010</v>
      </c>
      <c r="AR81" s="15" t="s">
        <v>653</v>
      </c>
      <c r="AS81" s="15">
        <f t="shared" si="29"/>
        <v>138</v>
      </c>
      <c r="AV81" s="64">
        <v>68</v>
      </c>
      <c r="AW81" s="64">
        <f>INDEX(节奏总表!$I$4:$I$18,MATCH(AV81,节奏总表!$S$4:$S$18,1))</f>
        <v>13</v>
      </c>
      <c r="AX81" s="15">
        <f>芦花古楼!BC73+芦花古楼!BD72</f>
        <v>520</v>
      </c>
      <c r="AY81" s="16"/>
      <c r="BB81" s="67" t="s">
        <v>680</v>
      </c>
      <c r="BC81" s="64">
        <v>3</v>
      </c>
      <c r="BD81" s="64">
        <v>50</v>
      </c>
      <c r="BE81" s="64">
        <v>3</v>
      </c>
      <c r="BF81" s="64">
        <f t="shared" si="23"/>
        <v>94</v>
      </c>
      <c r="BG81" s="64">
        <v>94</v>
      </c>
      <c r="BL81" s="66"/>
      <c r="BM81" s="66"/>
      <c r="BN81" s="66"/>
      <c r="BO81" s="66"/>
      <c r="BP81" s="66"/>
      <c r="BQ81" s="66"/>
      <c r="BR81" s="66"/>
    </row>
    <row r="82" spans="35:70" ht="16.5" x14ac:dyDescent="0.2">
      <c r="AI82" s="60">
        <v>69</v>
      </c>
      <c r="AJ82" s="15">
        <f t="shared" si="24"/>
        <v>1606004</v>
      </c>
      <c r="AK82" s="15" t="str">
        <f t="shared" si="25"/>
        <v>初级神器1配件2-剑结Lvs29</v>
      </c>
      <c r="AL82" s="60" t="s">
        <v>644</v>
      </c>
      <c r="AM82" s="15">
        <f t="shared" si="26"/>
        <v>29</v>
      </c>
      <c r="AN82" s="15" t="str">
        <f t="shared" si="27"/>
        <v>初级神器1配件2</v>
      </c>
      <c r="AO82" s="15">
        <f>INDEX(芦花古楼!$BY$19:$BY$58,神器!AM82)</f>
        <v>25</v>
      </c>
      <c r="AP82" s="15" t="s">
        <v>88</v>
      </c>
      <c r="AQ82" s="15">
        <f t="shared" si="28"/>
        <v>6230</v>
      </c>
      <c r="AR82" s="15" t="s">
        <v>653</v>
      </c>
      <c r="AS82" s="15">
        <f t="shared" si="29"/>
        <v>146</v>
      </c>
      <c r="AV82" s="64">
        <v>69</v>
      </c>
      <c r="AW82" s="64">
        <f>INDEX(节奏总表!$I$4:$I$18,MATCH(AV82,节奏总表!$S$4:$S$18,1))</f>
        <v>13</v>
      </c>
      <c r="AX82" s="15">
        <f>芦花古楼!BC74+芦花古楼!BD73</f>
        <v>615</v>
      </c>
      <c r="AY82" s="16"/>
      <c r="BB82" s="67" t="s">
        <v>681</v>
      </c>
      <c r="BC82" s="64">
        <v>4</v>
      </c>
      <c r="BD82" s="64">
        <v>70</v>
      </c>
      <c r="BE82" s="64">
        <v>3</v>
      </c>
      <c r="BF82" s="64">
        <f t="shared" si="23"/>
        <v>67</v>
      </c>
      <c r="BG82" s="64">
        <v>67</v>
      </c>
      <c r="BL82" s="66"/>
      <c r="BM82" s="66"/>
      <c r="BN82" s="66"/>
      <c r="BO82" s="66"/>
      <c r="BP82" s="66"/>
      <c r="BQ82" s="66"/>
      <c r="BR82" s="66"/>
    </row>
    <row r="83" spans="35:70" ht="16.5" x14ac:dyDescent="0.2">
      <c r="AI83" s="60">
        <v>70</v>
      </c>
      <c r="AJ83" s="15">
        <f t="shared" si="24"/>
        <v>1606004</v>
      </c>
      <c r="AK83" s="15" t="str">
        <f t="shared" si="25"/>
        <v>初级神器1配件2-剑结Lvs30</v>
      </c>
      <c r="AL83" s="60" t="s">
        <v>644</v>
      </c>
      <c r="AM83" s="15">
        <f t="shared" si="26"/>
        <v>30</v>
      </c>
      <c r="AN83" s="15" t="str">
        <f t="shared" si="27"/>
        <v>初级神器1配件2</v>
      </c>
      <c r="AO83" s="15">
        <f>INDEX(芦花古楼!$BY$19:$BY$58,神器!AM83)</f>
        <v>25</v>
      </c>
      <c r="AP83" s="15" t="s">
        <v>88</v>
      </c>
      <c r="AQ83" s="15">
        <f t="shared" si="28"/>
        <v>6675</v>
      </c>
      <c r="AR83" s="15" t="s">
        <v>653</v>
      </c>
      <c r="AS83" s="15">
        <f t="shared" si="29"/>
        <v>156</v>
      </c>
      <c r="AV83" s="64">
        <v>70</v>
      </c>
      <c r="AW83" s="64">
        <f>INDEX(节奏总表!$I$4:$I$18,MATCH(AV83,节奏总表!$S$4:$S$18,1))</f>
        <v>13</v>
      </c>
      <c r="AX83" s="15">
        <f>芦花古楼!BC75+芦花古楼!BD74</f>
        <v>520</v>
      </c>
      <c r="AY83" s="16"/>
      <c r="BB83" s="67" t="s">
        <v>682</v>
      </c>
      <c r="BC83" s="64">
        <v>4</v>
      </c>
      <c r="BD83" s="64">
        <v>70</v>
      </c>
      <c r="BE83" s="64">
        <v>3</v>
      </c>
      <c r="BF83" s="64">
        <f t="shared" si="23"/>
        <v>67</v>
      </c>
      <c r="BG83" s="64">
        <v>67</v>
      </c>
      <c r="BL83" s="66"/>
      <c r="BM83" s="66"/>
      <c r="BN83" s="66"/>
      <c r="BO83" s="66"/>
      <c r="BP83" s="66"/>
      <c r="BQ83" s="66"/>
      <c r="BR83" s="66"/>
    </row>
    <row r="84" spans="35:70" ht="16.5" x14ac:dyDescent="0.2">
      <c r="AI84" s="60">
        <v>71</v>
      </c>
      <c r="AJ84" s="15">
        <f t="shared" si="24"/>
        <v>1606004</v>
      </c>
      <c r="AK84" s="15" t="str">
        <f t="shared" si="25"/>
        <v>初级神器1配件2-剑结Lvs31</v>
      </c>
      <c r="AL84" s="60" t="s">
        <v>644</v>
      </c>
      <c r="AM84" s="15">
        <f t="shared" si="26"/>
        <v>31</v>
      </c>
      <c r="AN84" s="15" t="str">
        <f t="shared" si="27"/>
        <v>初级神器1配件2</v>
      </c>
      <c r="AO84" s="15">
        <f>INDEX(芦花古楼!$BY$19:$BY$58,神器!AM84)</f>
        <v>30</v>
      </c>
      <c r="AP84" s="15" t="s">
        <v>88</v>
      </c>
      <c r="AQ84" s="15">
        <f t="shared" si="28"/>
        <v>6510</v>
      </c>
      <c r="AR84" s="15" t="s">
        <v>653</v>
      </c>
      <c r="AS84" s="15">
        <f t="shared" si="29"/>
        <v>166</v>
      </c>
      <c r="AV84" s="64">
        <v>71</v>
      </c>
      <c r="AW84" s="64">
        <f>INDEX(节奏总表!$I$4:$I$18,MATCH(AV84,节奏总表!$S$4:$S$18,1))</f>
        <v>13</v>
      </c>
      <c r="AX84" s="15">
        <f>芦花古楼!BC76+芦花古楼!BD75</f>
        <v>530</v>
      </c>
      <c r="AY84" s="16"/>
      <c r="BB84" s="67" t="s">
        <v>683</v>
      </c>
      <c r="BC84" s="64">
        <v>4</v>
      </c>
      <c r="BD84" s="64">
        <v>70</v>
      </c>
      <c r="BE84" s="64">
        <v>3</v>
      </c>
      <c r="BF84" s="64">
        <f t="shared" si="23"/>
        <v>67</v>
      </c>
      <c r="BG84" s="64">
        <v>67</v>
      </c>
      <c r="BL84" s="66"/>
      <c r="BM84" s="66"/>
      <c r="BN84" s="66"/>
      <c r="BO84" s="66"/>
      <c r="BP84" s="66"/>
      <c r="BQ84" s="66"/>
      <c r="BR84" s="66"/>
    </row>
    <row r="85" spans="35:70" ht="16.5" x14ac:dyDescent="0.2">
      <c r="AI85" s="60">
        <v>72</v>
      </c>
      <c r="AJ85" s="15">
        <f t="shared" si="24"/>
        <v>1606004</v>
      </c>
      <c r="AK85" s="15" t="str">
        <f t="shared" si="25"/>
        <v>初级神器1配件2-剑结Lvs32</v>
      </c>
      <c r="AL85" s="60" t="s">
        <v>644</v>
      </c>
      <c r="AM85" s="15">
        <f t="shared" si="26"/>
        <v>32</v>
      </c>
      <c r="AN85" s="15" t="str">
        <f t="shared" si="27"/>
        <v>初级神器1配件2</v>
      </c>
      <c r="AO85" s="15">
        <f>INDEX(芦花古楼!$BY$19:$BY$58,神器!AM85)</f>
        <v>30</v>
      </c>
      <c r="AP85" s="15" t="s">
        <v>88</v>
      </c>
      <c r="AQ85" s="15">
        <f t="shared" si="28"/>
        <v>9765</v>
      </c>
      <c r="AR85" s="15" t="s">
        <v>653</v>
      </c>
      <c r="AS85" s="15">
        <f t="shared" si="29"/>
        <v>176</v>
      </c>
      <c r="AV85" s="64">
        <v>72</v>
      </c>
      <c r="AW85" s="64">
        <f>INDEX(节奏总表!$I$4:$I$18,MATCH(AV85,节奏总表!$S$4:$S$18,1))</f>
        <v>13</v>
      </c>
      <c r="AX85" s="15">
        <f>芦花古楼!BC77+芦花古楼!BD76</f>
        <v>635</v>
      </c>
      <c r="AY85" s="16"/>
      <c r="BB85" s="67" t="s">
        <v>684</v>
      </c>
      <c r="BC85" s="64">
        <v>4</v>
      </c>
      <c r="BD85" s="64">
        <v>70</v>
      </c>
      <c r="BE85" s="64">
        <v>3</v>
      </c>
      <c r="BF85" s="64">
        <f t="shared" si="23"/>
        <v>67</v>
      </c>
      <c r="BG85" s="64">
        <v>67</v>
      </c>
      <c r="BL85" s="66"/>
      <c r="BM85" s="66"/>
      <c r="BN85" s="66"/>
      <c r="BO85" s="66"/>
      <c r="BP85" s="66"/>
      <c r="BQ85" s="66"/>
      <c r="BR85" s="66"/>
    </row>
    <row r="86" spans="35:70" ht="16.5" x14ac:dyDescent="0.2">
      <c r="AI86" s="60">
        <v>73</v>
      </c>
      <c r="AJ86" s="15">
        <f t="shared" si="24"/>
        <v>1606004</v>
      </c>
      <c r="AK86" s="15" t="str">
        <f t="shared" si="25"/>
        <v>初级神器1配件2-剑结Lvs33</v>
      </c>
      <c r="AL86" s="60" t="s">
        <v>644</v>
      </c>
      <c r="AM86" s="15">
        <f t="shared" si="26"/>
        <v>33</v>
      </c>
      <c r="AN86" s="15" t="str">
        <f t="shared" si="27"/>
        <v>初级神器1配件2</v>
      </c>
      <c r="AO86" s="15">
        <f>INDEX(芦花古楼!$BY$19:$BY$58,神器!AM86)</f>
        <v>30</v>
      </c>
      <c r="AP86" s="15" t="s">
        <v>88</v>
      </c>
      <c r="AQ86" s="15">
        <f t="shared" si="28"/>
        <v>13020</v>
      </c>
      <c r="AR86" s="15" t="s">
        <v>653</v>
      </c>
      <c r="AS86" s="15">
        <f t="shared" si="29"/>
        <v>187</v>
      </c>
      <c r="AV86" s="64">
        <v>73</v>
      </c>
      <c r="AW86" s="64">
        <f>INDEX(节奏总表!$I$4:$I$18,MATCH(AV86,节奏总表!$S$4:$S$18,1))</f>
        <v>13</v>
      </c>
      <c r="AX86" s="15">
        <f>芦花古楼!BC78+芦花古楼!BD77</f>
        <v>540</v>
      </c>
      <c r="AY86" s="16"/>
      <c r="BB86" s="67" t="s">
        <v>685</v>
      </c>
      <c r="BC86" s="64">
        <v>5</v>
      </c>
      <c r="BD86" s="64">
        <v>100</v>
      </c>
      <c r="BE86" s="64">
        <v>3</v>
      </c>
      <c r="BF86" s="64">
        <f t="shared" si="23"/>
        <v>31</v>
      </c>
      <c r="BG86" s="64">
        <v>31</v>
      </c>
      <c r="BL86" s="66"/>
      <c r="BM86" s="66"/>
      <c r="BN86" s="66"/>
      <c r="BO86" s="66"/>
      <c r="BP86" s="66"/>
      <c r="BQ86" s="66"/>
      <c r="BR86" s="66"/>
    </row>
    <row r="87" spans="35:70" ht="16.5" x14ac:dyDescent="0.2">
      <c r="AI87" s="60">
        <v>74</v>
      </c>
      <c r="AJ87" s="15">
        <f t="shared" si="24"/>
        <v>1606004</v>
      </c>
      <c r="AK87" s="15" t="str">
        <f t="shared" si="25"/>
        <v>初级神器1配件2-剑结Lvs34</v>
      </c>
      <c r="AL87" s="60" t="s">
        <v>644</v>
      </c>
      <c r="AM87" s="15">
        <f t="shared" si="26"/>
        <v>34</v>
      </c>
      <c r="AN87" s="15" t="str">
        <f t="shared" si="27"/>
        <v>初级神器1配件2</v>
      </c>
      <c r="AO87" s="15">
        <f>INDEX(芦花古楼!$BY$19:$BY$58,神器!AM87)</f>
        <v>30</v>
      </c>
      <c r="AP87" s="15" t="s">
        <v>88</v>
      </c>
      <c r="AQ87" s="15">
        <f t="shared" si="28"/>
        <v>16275</v>
      </c>
      <c r="AR87" s="15" t="s">
        <v>653</v>
      </c>
      <c r="AS87" s="15">
        <f t="shared" si="29"/>
        <v>198</v>
      </c>
      <c r="AV87" s="64">
        <v>74</v>
      </c>
      <c r="AW87" s="64">
        <f>INDEX(节奏总表!$I$4:$I$18,MATCH(AV87,节奏总表!$S$4:$S$18,1))</f>
        <v>13</v>
      </c>
      <c r="AX87" s="15">
        <f>芦花古楼!BC79+芦花古楼!BD78</f>
        <v>545</v>
      </c>
      <c r="AY87" s="16"/>
      <c r="BB87" s="67" t="s">
        <v>686</v>
      </c>
      <c r="BC87" s="64">
        <v>5</v>
      </c>
      <c r="BD87" s="64">
        <v>100</v>
      </c>
      <c r="BE87" s="64">
        <v>3</v>
      </c>
      <c r="BF87" s="64">
        <f t="shared" si="23"/>
        <v>31</v>
      </c>
      <c r="BG87" s="64">
        <v>31</v>
      </c>
      <c r="BL87" s="66"/>
      <c r="BM87" s="66"/>
      <c r="BN87" s="66"/>
      <c r="BO87" s="66"/>
      <c r="BP87" s="66"/>
      <c r="BQ87" s="66"/>
      <c r="BR87" s="66"/>
    </row>
    <row r="88" spans="35:70" ht="16.5" x14ac:dyDescent="0.2">
      <c r="AI88" s="60">
        <v>75</v>
      </c>
      <c r="AJ88" s="15">
        <f t="shared" si="24"/>
        <v>1606004</v>
      </c>
      <c r="AK88" s="15" t="str">
        <f t="shared" si="25"/>
        <v>初级神器1配件2-剑结Lvs35</v>
      </c>
      <c r="AL88" s="60" t="s">
        <v>644</v>
      </c>
      <c r="AM88" s="15">
        <f t="shared" si="26"/>
        <v>35</v>
      </c>
      <c r="AN88" s="15" t="str">
        <f t="shared" si="27"/>
        <v>初级神器1配件2</v>
      </c>
      <c r="AO88" s="15">
        <f>INDEX(芦花古楼!$BY$19:$BY$58,神器!AM88)</f>
        <v>30</v>
      </c>
      <c r="AP88" s="15" t="s">
        <v>88</v>
      </c>
      <c r="AQ88" s="15">
        <f t="shared" si="28"/>
        <v>19530</v>
      </c>
      <c r="AR88" s="15" t="s">
        <v>653</v>
      </c>
      <c r="AS88" s="15">
        <f t="shared" si="29"/>
        <v>210</v>
      </c>
      <c r="AV88" s="64">
        <v>75</v>
      </c>
      <c r="AW88" s="64">
        <f>INDEX(节奏总表!$I$4:$I$18,MATCH(AV88,节奏总表!$S$4:$S$18,1))</f>
        <v>13</v>
      </c>
      <c r="AX88" s="15">
        <f>芦花古楼!BC80+芦花古楼!BD79</f>
        <v>645</v>
      </c>
      <c r="AY88" s="16"/>
      <c r="BB88" s="67" t="s">
        <v>687</v>
      </c>
      <c r="BC88" s="64">
        <v>5</v>
      </c>
      <c r="BD88" s="64">
        <v>100</v>
      </c>
      <c r="BE88" s="64">
        <v>3</v>
      </c>
      <c r="BF88" s="64">
        <f t="shared" si="23"/>
        <v>31</v>
      </c>
      <c r="BG88" s="64">
        <v>31</v>
      </c>
      <c r="BL88" s="66"/>
      <c r="BM88" s="66"/>
      <c r="BN88" s="66"/>
      <c r="BO88" s="66"/>
      <c r="BP88" s="66"/>
      <c r="BQ88" s="66"/>
      <c r="BR88" s="66"/>
    </row>
    <row r="89" spans="35:70" ht="16.5" x14ac:dyDescent="0.2">
      <c r="AI89" s="60">
        <v>76</v>
      </c>
      <c r="AJ89" s="15">
        <f t="shared" si="24"/>
        <v>1606004</v>
      </c>
      <c r="AK89" s="15" t="str">
        <f t="shared" si="25"/>
        <v>初级神器1配件2-剑结Lvs36</v>
      </c>
      <c r="AL89" s="60" t="s">
        <v>644</v>
      </c>
      <c r="AM89" s="15">
        <f t="shared" si="26"/>
        <v>36</v>
      </c>
      <c r="AN89" s="15" t="str">
        <f t="shared" si="27"/>
        <v>初级神器1配件2</v>
      </c>
      <c r="AO89" s="15">
        <f>INDEX(芦花古楼!$BY$19:$BY$58,神器!AM89)</f>
        <v>40</v>
      </c>
      <c r="AP89" s="15" t="s">
        <v>88</v>
      </c>
      <c r="AQ89" s="15">
        <f t="shared" si="28"/>
        <v>22785</v>
      </c>
      <c r="AR89" s="15" t="s">
        <v>653</v>
      </c>
      <c r="AS89" s="15">
        <f t="shared" si="29"/>
        <v>222</v>
      </c>
      <c r="AV89" s="64">
        <v>76</v>
      </c>
      <c r="AW89" s="64">
        <f>INDEX(节奏总表!$I$4:$I$18,MATCH(AV89,节奏总表!$S$4:$S$18,1))</f>
        <v>13</v>
      </c>
      <c r="AX89" s="15">
        <f>芦花古楼!BC81+芦花古楼!BD80</f>
        <v>540</v>
      </c>
      <c r="AY89" s="16"/>
      <c r="BB89" s="67" t="s">
        <v>688</v>
      </c>
      <c r="BC89" s="64">
        <v>5</v>
      </c>
      <c r="BD89" s="64">
        <v>100</v>
      </c>
      <c r="BE89" s="64">
        <v>3</v>
      </c>
      <c r="BF89" s="64">
        <f t="shared" si="23"/>
        <v>31</v>
      </c>
      <c r="BG89" s="64">
        <v>31</v>
      </c>
      <c r="BL89" s="66"/>
      <c r="BM89" s="66"/>
      <c r="BN89" s="66"/>
      <c r="BO89" s="66"/>
      <c r="BP89" s="66"/>
      <c r="BQ89" s="66"/>
      <c r="BR89" s="66"/>
    </row>
    <row r="90" spans="35:70" ht="16.5" x14ac:dyDescent="0.2">
      <c r="AI90" s="60">
        <v>77</v>
      </c>
      <c r="AJ90" s="15">
        <f t="shared" si="24"/>
        <v>1606004</v>
      </c>
      <c r="AK90" s="15" t="str">
        <f t="shared" si="25"/>
        <v>初级神器1配件2-剑结Lvs37</v>
      </c>
      <c r="AL90" s="60" t="s">
        <v>644</v>
      </c>
      <c r="AM90" s="15">
        <f t="shared" si="26"/>
        <v>37</v>
      </c>
      <c r="AN90" s="15" t="str">
        <f t="shared" si="27"/>
        <v>初级神器1配件2</v>
      </c>
      <c r="AO90" s="15">
        <f>INDEX(芦花古楼!$BY$19:$BY$58,神器!AM90)</f>
        <v>40</v>
      </c>
      <c r="AP90" s="15" t="s">
        <v>88</v>
      </c>
      <c r="AQ90" s="15">
        <f t="shared" si="28"/>
        <v>26040</v>
      </c>
      <c r="AR90" s="15" t="s">
        <v>653</v>
      </c>
      <c r="AS90" s="15">
        <f t="shared" si="29"/>
        <v>236</v>
      </c>
      <c r="AV90" s="64">
        <v>77</v>
      </c>
      <c r="AW90" s="64">
        <f>INDEX(节奏总表!$I$4:$I$18,MATCH(AV90,节奏总表!$S$4:$S$18,1))</f>
        <v>13</v>
      </c>
      <c r="AX90" s="15">
        <f>芦花古楼!BC82+芦花古楼!BD81</f>
        <v>545</v>
      </c>
      <c r="AY90" s="16"/>
      <c r="BB90" s="67" t="s">
        <v>689</v>
      </c>
      <c r="BC90" s="64">
        <v>5</v>
      </c>
      <c r="BD90" s="64">
        <v>250</v>
      </c>
      <c r="BE90" s="64">
        <v>3</v>
      </c>
      <c r="BF90" s="64">
        <f t="shared" si="23"/>
        <v>31</v>
      </c>
      <c r="BG90" s="64">
        <v>31</v>
      </c>
      <c r="BL90" s="66"/>
      <c r="BM90" s="66"/>
      <c r="BN90" s="66"/>
      <c r="BO90" s="66"/>
      <c r="BP90" s="66"/>
      <c r="BQ90" s="66"/>
      <c r="BR90" s="66"/>
    </row>
    <row r="91" spans="35:70" ht="16.5" x14ac:dyDescent="0.2">
      <c r="AI91" s="60">
        <v>78</v>
      </c>
      <c r="AJ91" s="15">
        <f t="shared" si="24"/>
        <v>1606004</v>
      </c>
      <c r="AK91" s="15" t="str">
        <f t="shared" si="25"/>
        <v>初级神器1配件2-剑结Lvs38</v>
      </c>
      <c r="AL91" s="60" t="s">
        <v>644</v>
      </c>
      <c r="AM91" s="15">
        <f t="shared" si="26"/>
        <v>38</v>
      </c>
      <c r="AN91" s="15" t="str">
        <f t="shared" si="27"/>
        <v>初级神器1配件2</v>
      </c>
      <c r="AO91" s="15">
        <f>INDEX(芦花古楼!$BY$19:$BY$58,神器!AM91)</f>
        <v>40</v>
      </c>
      <c r="AP91" s="15" t="s">
        <v>88</v>
      </c>
      <c r="AQ91" s="15">
        <f t="shared" si="28"/>
        <v>29295</v>
      </c>
      <c r="AR91" s="15" t="s">
        <v>653</v>
      </c>
      <c r="AS91" s="15">
        <f t="shared" si="29"/>
        <v>249</v>
      </c>
      <c r="AV91" s="64">
        <v>78</v>
      </c>
      <c r="AW91" s="64">
        <f>INDEX(节奏总表!$I$4:$I$18,MATCH(AV91,节奏总表!$S$4:$S$18,1))</f>
        <v>13</v>
      </c>
      <c r="AX91" s="15">
        <f>芦花古楼!BC83+芦花古楼!BD82</f>
        <v>645</v>
      </c>
      <c r="AY91" s="16"/>
      <c r="BB91" s="67" t="s">
        <v>690</v>
      </c>
      <c r="BC91" s="64">
        <v>5</v>
      </c>
      <c r="BD91" s="64">
        <v>250</v>
      </c>
      <c r="BE91" s="64">
        <v>3</v>
      </c>
      <c r="BF91" s="64">
        <f t="shared" si="23"/>
        <v>31</v>
      </c>
      <c r="BG91" s="64">
        <v>31</v>
      </c>
      <c r="BL91" s="66"/>
      <c r="BM91" s="66"/>
      <c r="BN91" s="66"/>
      <c r="BO91" s="66"/>
      <c r="BP91" s="66"/>
      <c r="BQ91" s="66"/>
      <c r="BR91" s="66"/>
    </row>
    <row r="92" spans="35:70" ht="16.5" x14ac:dyDescent="0.2">
      <c r="AI92" s="60">
        <v>79</v>
      </c>
      <c r="AJ92" s="15">
        <f t="shared" si="24"/>
        <v>1606004</v>
      </c>
      <c r="AK92" s="15" t="str">
        <f t="shared" si="25"/>
        <v>初级神器1配件2-剑结Lvs39</v>
      </c>
      <c r="AL92" s="60" t="s">
        <v>644</v>
      </c>
      <c r="AM92" s="15">
        <f t="shared" si="26"/>
        <v>39</v>
      </c>
      <c r="AN92" s="15" t="str">
        <f t="shared" si="27"/>
        <v>初级神器1配件2</v>
      </c>
      <c r="AO92" s="15">
        <f>INDEX(芦花古楼!$BY$19:$BY$58,神器!AM92)</f>
        <v>40</v>
      </c>
      <c r="AP92" s="15" t="s">
        <v>88</v>
      </c>
      <c r="AQ92" s="15">
        <f t="shared" si="28"/>
        <v>32550</v>
      </c>
      <c r="AR92" s="15" t="s">
        <v>653</v>
      </c>
      <c r="AS92" s="15">
        <f t="shared" si="29"/>
        <v>264</v>
      </c>
      <c r="AV92" s="64">
        <v>79</v>
      </c>
      <c r="AW92" s="64">
        <f>INDEX(节奏总表!$I$4:$I$18,MATCH(AV92,节奏总表!$S$4:$S$18,1))</f>
        <v>13</v>
      </c>
      <c r="AX92" s="15">
        <f>芦花古楼!BC84+芦花古楼!BD83</f>
        <v>540</v>
      </c>
      <c r="AY92" s="16"/>
      <c r="BB92" s="67" t="s">
        <v>691</v>
      </c>
      <c r="BC92" s="64">
        <v>6</v>
      </c>
      <c r="BD92" s="64">
        <v>100</v>
      </c>
      <c r="BE92" s="64">
        <v>3</v>
      </c>
      <c r="BF92" s="64">
        <f t="shared" si="23"/>
        <v>31</v>
      </c>
      <c r="BG92" s="64">
        <v>31</v>
      </c>
      <c r="BL92" s="66"/>
      <c r="BM92" s="66"/>
      <c r="BN92" s="66"/>
      <c r="BO92" s="66"/>
      <c r="BP92" s="66"/>
      <c r="BQ92" s="66"/>
      <c r="BR92" s="66"/>
    </row>
    <row r="93" spans="35:70" ht="16.5" x14ac:dyDescent="0.2">
      <c r="AI93" s="60">
        <v>80</v>
      </c>
      <c r="AJ93" s="15">
        <f t="shared" si="24"/>
        <v>1606004</v>
      </c>
      <c r="AK93" s="15" t="str">
        <f t="shared" si="25"/>
        <v>初级神器1配件2-剑结Lvs40</v>
      </c>
      <c r="AL93" s="60" t="s">
        <v>644</v>
      </c>
      <c r="AM93" s="15">
        <f t="shared" si="26"/>
        <v>40</v>
      </c>
      <c r="AN93" s="15" t="str">
        <f t="shared" si="27"/>
        <v>初级神器1配件2</v>
      </c>
      <c r="AO93" s="15">
        <f>INDEX(芦花古楼!$BY$19:$BY$58,神器!AM93)</f>
        <v>40</v>
      </c>
      <c r="AP93" s="15" t="s">
        <v>88</v>
      </c>
      <c r="AQ93" s="15">
        <f t="shared" si="28"/>
        <v>39060</v>
      </c>
      <c r="AR93" s="15" t="s">
        <v>653</v>
      </c>
      <c r="AS93" s="15">
        <f t="shared" si="29"/>
        <v>279</v>
      </c>
      <c r="AV93" s="64">
        <v>80</v>
      </c>
      <c r="AW93" s="64">
        <f>INDEX(节奏总表!$I$4:$I$18,MATCH(AV93,节奏总表!$S$4:$S$18,1))</f>
        <v>13</v>
      </c>
      <c r="AX93" s="15">
        <f>芦花古楼!BC85+芦花古楼!BD84</f>
        <v>545</v>
      </c>
      <c r="AY93" s="16"/>
      <c r="BB93" s="67" t="s">
        <v>692</v>
      </c>
      <c r="BC93" s="64">
        <v>6</v>
      </c>
      <c r="BD93" s="64">
        <v>100</v>
      </c>
      <c r="BE93" s="64">
        <v>3</v>
      </c>
      <c r="BF93" s="64">
        <f t="shared" si="23"/>
        <v>31</v>
      </c>
      <c r="BG93" s="64">
        <v>31</v>
      </c>
      <c r="BL93" s="66"/>
      <c r="BM93" s="66"/>
      <c r="BN93" s="66"/>
      <c r="BO93" s="66"/>
      <c r="BP93" s="66"/>
      <c r="BQ93" s="66"/>
      <c r="BR93" s="66"/>
    </row>
    <row r="94" spans="35:70" ht="16.5" x14ac:dyDescent="0.2">
      <c r="AI94" s="60">
        <v>81</v>
      </c>
      <c r="AJ94" s="15">
        <f t="shared" si="24"/>
        <v>1606005</v>
      </c>
      <c r="AK94" s="15" t="str">
        <f t="shared" si="25"/>
        <v>初级神器2配件1-护木Lvs1</v>
      </c>
      <c r="AL94" s="60" t="s">
        <v>644</v>
      </c>
      <c r="AM94" s="15">
        <f t="shared" si="26"/>
        <v>1</v>
      </c>
      <c r="AN94" s="15" t="str">
        <f t="shared" si="27"/>
        <v>初级神器2配件1</v>
      </c>
      <c r="AO94" s="15">
        <f>INDEX(芦花古楼!$BY$19:$BY$58,神器!AM94)</f>
        <v>1</v>
      </c>
      <c r="AP94" s="15" t="s">
        <v>88</v>
      </c>
      <c r="AQ94" s="15">
        <f t="shared" si="28"/>
        <v>130</v>
      </c>
      <c r="AR94" s="15" t="s">
        <v>653</v>
      </c>
      <c r="AS94" s="15">
        <f t="shared" si="29"/>
        <v>5</v>
      </c>
      <c r="AV94" s="64">
        <v>81</v>
      </c>
      <c r="AW94" s="64">
        <f>INDEX(节奏总表!$I$4:$I$18,MATCH(AV94,节奏总表!$S$4:$S$18,1))</f>
        <v>13</v>
      </c>
      <c r="AX94" s="15">
        <f>芦花古楼!BC86+芦花古楼!BD85</f>
        <v>645</v>
      </c>
      <c r="AY94" s="16"/>
      <c r="BB94" s="67" t="s">
        <v>693</v>
      </c>
      <c r="BC94" s="64">
        <v>6</v>
      </c>
      <c r="BD94" s="64">
        <v>100</v>
      </c>
      <c r="BE94" s="64">
        <v>3</v>
      </c>
      <c r="BF94" s="64">
        <f t="shared" si="23"/>
        <v>31</v>
      </c>
      <c r="BG94" s="64">
        <v>31</v>
      </c>
      <c r="BL94" s="66"/>
      <c r="BM94" s="66"/>
      <c r="BN94" s="66"/>
      <c r="BO94" s="66"/>
      <c r="BP94" s="66"/>
      <c r="BQ94" s="66"/>
      <c r="BR94" s="66"/>
    </row>
    <row r="95" spans="35:70" ht="16.5" x14ac:dyDescent="0.2">
      <c r="AI95" s="60">
        <v>82</v>
      </c>
      <c r="AJ95" s="15">
        <f t="shared" si="24"/>
        <v>1606005</v>
      </c>
      <c r="AK95" s="15" t="str">
        <f t="shared" si="25"/>
        <v>初级神器2配件1-护木Lvs2</v>
      </c>
      <c r="AL95" s="60" t="s">
        <v>644</v>
      </c>
      <c r="AM95" s="15">
        <f t="shared" si="26"/>
        <v>2</v>
      </c>
      <c r="AN95" s="15" t="str">
        <f t="shared" si="27"/>
        <v>初级神器2配件1</v>
      </c>
      <c r="AO95" s="15">
        <f>INDEX(芦花古楼!$BY$19:$BY$58,神器!AM95)</f>
        <v>1</v>
      </c>
      <c r="AP95" s="15" t="s">
        <v>88</v>
      </c>
      <c r="AQ95" s="15">
        <f t="shared" si="28"/>
        <v>200</v>
      </c>
      <c r="AR95" s="15" t="s">
        <v>653</v>
      </c>
      <c r="AS95" s="15">
        <f t="shared" si="29"/>
        <v>6</v>
      </c>
      <c r="AV95" s="64">
        <v>82</v>
      </c>
      <c r="AW95" s="64">
        <f>INDEX(节奏总表!$I$4:$I$18,MATCH(AV95,节奏总表!$S$4:$S$18,1))</f>
        <v>13</v>
      </c>
      <c r="AX95" s="15">
        <f>芦花古楼!BC87+芦花古楼!BD86</f>
        <v>540</v>
      </c>
      <c r="AY95" s="16"/>
      <c r="BB95" s="67" t="s">
        <v>694</v>
      </c>
      <c r="BC95" s="64">
        <v>6</v>
      </c>
      <c r="BD95" s="64">
        <v>100</v>
      </c>
      <c r="BE95" s="64">
        <v>3</v>
      </c>
      <c r="BF95" s="64">
        <f t="shared" si="23"/>
        <v>31</v>
      </c>
      <c r="BG95" s="64">
        <v>31</v>
      </c>
      <c r="BL95" s="66"/>
      <c r="BM95" s="66"/>
      <c r="BN95" s="66"/>
      <c r="BO95" s="66"/>
      <c r="BP95" s="66"/>
      <c r="BQ95" s="66"/>
      <c r="BR95" s="66"/>
    </row>
    <row r="96" spans="35:70" ht="16.5" x14ac:dyDescent="0.2">
      <c r="AI96" s="60">
        <v>83</v>
      </c>
      <c r="AJ96" s="15">
        <f t="shared" si="24"/>
        <v>1606005</v>
      </c>
      <c r="AK96" s="15" t="str">
        <f t="shared" si="25"/>
        <v>初级神器2配件1-护木Lvs3</v>
      </c>
      <c r="AL96" s="60" t="s">
        <v>644</v>
      </c>
      <c r="AM96" s="15">
        <f t="shared" si="26"/>
        <v>3</v>
      </c>
      <c r="AN96" s="15" t="str">
        <f t="shared" si="27"/>
        <v>初级神器2配件1</v>
      </c>
      <c r="AO96" s="15">
        <f>INDEX(芦花古楼!$BY$19:$BY$58,神器!AM96)</f>
        <v>2</v>
      </c>
      <c r="AP96" s="15" t="s">
        <v>88</v>
      </c>
      <c r="AQ96" s="15">
        <f t="shared" si="28"/>
        <v>265</v>
      </c>
      <c r="AR96" s="15" t="s">
        <v>653</v>
      </c>
      <c r="AS96" s="15">
        <f t="shared" si="29"/>
        <v>8</v>
      </c>
      <c r="AV96" s="64">
        <v>83</v>
      </c>
      <c r="AW96" s="64">
        <f>INDEX(节奏总表!$I$4:$I$18,MATCH(AV96,节奏总表!$S$4:$S$18,1))</f>
        <v>13</v>
      </c>
      <c r="AX96" s="15">
        <f>芦花古楼!BC88+芦花古楼!BD87</f>
        <v>545</v>
      </c>
      <c r="AY96" s="16"/>
      <c r="BB96" s="67" t="s">
        <v>695</v>
      </c>
      <c r="BC96" s="64">
        <v>6</v>
      </c>
      <c r="BD96" s="64">
        <v>250</v>
      </c>
      <c r="BE96" s="64">
        <v>3</v>
      </c>
      <c r="BF96" s="64">
        <f t="shared" si="23"/>
        <v>31</v>
      </c>
      <c r="BG96" s="64">
        <v>31</v>
      </c>
      <c r="BL96" s="66"/>
      <c r="BM96" s="66"/>
      <c r="BN96" s="66"/>
      <c r="BO96" s="66"/>
      <c r="BP96" s="66"/>
      <c r="BQ96" s="66"/>
      <c r="BR96" s="66"/>
    </row>
    <row r="97" spans="35:70" ht="16.5" x14ac:dyDescent="0.2">
      <c r="AI97" s="60">
        <v>84</v>
      </c>
      <c r="AJ97" s="15">
        <f t="shared" si="24"/>
        <v>1606005</v>
      </c>
      <c r="AK97" s="15" t="str">
        <f t="shared" si="25"/>
        <v>初级神器2配件1-护木Lvs4</v>
      </c>
      <c r="AL97" s="60" t="s">
        <v>644</v>
      </c>
      <c r="AM97" s="15">
        <f t="shared" si="26"/>
        <v>4</v>
      </c>
      <c r="AN97" s="15" t="str">
        <f t="shared" si="27"/>
        <v>初级神器2配件1</v>
      </c>
      <c r="AO97" s="15">
        <f>INDEX(芦花古楼!$BY$19:$BY$58,神器!AM97)</f>
        <v>3</v>
      </c>
      <c r="AP97" s="15" t="s">
        <v>88</v>
      </c>
      <c r="AQ97" s="15">
        <f t="shared" si="28"/>
        <v>330</v>
      </c>
      <c r="AR97" s="15" t="s">
        <v>653</v>
      </c>
      <c r="AS97" s="15">
        <f t="shared" si="29"/>
        <v>10</v>
      </c>
      <c r="AV97" s="64">
        <v>84</v>
      </c>
      <c r="AW97" s="64">
        <f>INDEX(节奏总表!$I$4:$I$18,MATCH(AV97,节奏总表!$S$4:$S$18,1))</f>
        <v>13</v>
      </c>
      <c r="AX97" s="15">
        <f>芦花古楼!BC89+芦花古楼!BD88</f>
        <v>645</v>
      </c>
      <c r="AY97" s="16"/>
      <c r="BB97" s="67" t="s">
        <v>696</v>
      </c>
      <c r="BC97" s="64">
        <v>6</v>
      </c>
      <c r="BD97" s="64">
        <v>250</v>
      </c>
      <c r="BE97" s="64">
        <v>3</v>
      </c>
      <c r="BF97" s="64">
        <f t="shared" si="23"/>
        <v>31</v>
      </c>
      <c r="BG97" s="64">
        <v>31</v>
      </c>
      <c r="BL97" s="66"/>
      <c r="BM97" s="66"/>
      <c r="BN97" s="66"/>
      <c r="BO97" s="66"/>
      <c r="BP97" s="66"/>
      <c r="BQ97" s="66"/>
      <c r="BR97" s="66"/>
    </row>
    <row r="98" spans="35:70" ht="16.5" x14ac:dyDescent="0.2">
      <c r="AI98" s="60">
        <v>85</v>
      </c>
      <c r="AJ98" s="15">
        <f t="shared" si="24"/>
        <v>1606005</v>
      </c>
      <c r="AK98" s="15" t="str">
        <f t="shared" si="25"/>
        <v>初级神器2配件1-护木Lvs5</v>
      </c>
      <c r="AL98" s="60" t="s">
        <v>644</v>
      </c>
      <c r="AM98" s="15">
        <f t="shared" si="26"/>
        <v>5</v>
      </c>
      <c r="AN98" s="15" t="str">
        <f t="shared" si="27"/>
        <v>初级神器2配件1</v>
      </c>
      <c r="AO98" s="15">
        <f>INDEX(芦花古楼!$BY$19:$BY$58,神器!AM98)</f>
        <v>3</v>
      </c>
      <c r="AP98" s="15" t="s">
        <v>88</v>
      </c>
      <c r="AQ98" s="15">
        <f t="shared" si="28"/>
        <v>400</v>
      </c>
      <c r="AR98" s="15" t="s">
        <v>653</v>
      </c>
      <c r="AS98" s="15">
        <f t="shared" si="29"/>
        <v>12</v>
      </c>
      <c r="AV98" s="64">
        <v>85</v>
      </c>
      <c r="AW98" s="64">
        <f>INDEX(节奏总表!$I$4:$I$18,MATCH(AV98,节奏总表!$S$4:$S$18,1))</f>
        <v>14</v>
      </c>
      <c r="AX98" s="15">
        <f>芦花古楼!BC90+芦花古楼!BD89</f>
        <v>545</v>
      </c>
      <c r="AY98" s="16"/>
      <c r="BB98" s="67" t="s">
        <v>697</v>
      </c>
      <c r="BC98" s="64">
        <v>7</v>
      </c>
      <c r="BD98" s="64">
        <v>100</v>
      </c>
      <c r="BE98" s="64">
        <v>3</v>
      </c>
      <c r="BF98" s="64">
        <f t="shared" si="23"/>
        <v>31</v>
      </c>
      <c r="BG98" s="64">
        <v>31</v>
      </c>
      <c r="BL98" s="66"/>
      <c r="BM98" s="66"/>
      <c r="BN98" s="66"/>
      <c r="BO98" s="66"/>
      <c r="BP98" s="66"/>
      <c r="BQ98" s="66"/>
      <c r="BR98" s="66"/>
    </row>
    <row r="99" spans="35:70" ht="16.5" x14ac:dyDescent="0.2">
      <c r="AI99" s="60">
        <v>86</v>
      </c>
      <c r="AJ99" s="15">
        <f t="shared" si="24"/>
        <v>1606005</v>
      </c>
      <c r="AK99" s="15" t="str">
        <f t="shared" si="25"/>
        <v>初级神器2配件1-护木Lvs6</v>
      </c>
      <c r="AL99" s="60" t="s">
        <v>644</v>
      </c>
      <c r="AM99" s="15">
        <f t="shared" si="26"/>
        <v>6</v>
      </c>
      <c r="AN99" s="15" t="str">
        <f t="shared" si="27"/>
        <v>初级神器2配件1</v>
      </c>
      <c r="AO99" s="15">
        <f>INDEX(芦花古楼!$BY$19:$BY$58,神器!AM99)</f>
        <v>5</v>
      </c>
      <c r="AP99" s="15" t="s">
        <v>88</v>
      </c>
      <c r="AQ99" s="15">
        <f t="shared" si="28"/>
        <v>465</v>
      </c>
      <c r="AR99" s="15" t="s">
        <v>653</v>
      </c>
      <c r="AS99" s="15">
        <f t="shared" si="29"/>
        <v>14</v>
      </c>
      <c r="AV99" s="64">
        <v>86</v>
      </c>
      <c r="AW99" s="64">
        <f>INDEX(节奏总表!$I$4:$I$18,MATCH(AV99,节奏总表!$S$4:$S$18,1))</f>
        <v>14</v>
      </c>
      <c r="AX99" s="15">
        <f>芦花古楼!BC91+芦花古楼!BD90</f>
        <v>555</v>
      </c>
      <c r="AY99" s="16"/>
      <c r="BB99" s="67" t="s">
        <v>698</v>
      </c>
      <c r="BC99" s="64">
        <v>7</v>
      </c>
      <c r="BD99" s="64">
        <v>100</v>
      </c>
      <c r="BE99" s="64">
        <v>3</v>
      </c>
      <c r="BF99" s="64">
        <f t="shared" si="23"/>
        <v>31</v>
      </c>
      <c r="BG99" s="64">
        <v>31</v>
      </c>
      <c r="BL99" s="66"/>
      <c r="BM99" s="66"/>
      <c r="BN99" s="66"/>
      <c r="BO99" s="66"/>
      <c r="BP99" s="66"/>
      <c r="BQ99" s="66"/>
      <c r="BR99" s="66"/>
    </row>
    <row r="100" spans="35:70" ht="16.5" x14ac:dyDescent="0.2">
      <c r="AI100" s="60">
        <v>87</v>
      </c>
      <c r="AJ100" s="15">
        <f t="shared" si="24"/>
        <v>1606005</v>
      </c>
      <c r="AK100" s="15" t="str">
        <f t="shared" si="25"/>
        <v>初级神器2配件1-护木Lvs7</v>
      </c>
      <c r="AL100" s="60" t="s">
        <v>644</v>
      </c>
      <c r="AM100" s="15">
        <f t="shared" si="26"/>
        <v>7</v>
      </c>
      <c r="AN100" s="15" t="str">
        <f t="shared" si="27"/>
        <v>初级神器2配件1</v>
      </c>
      <c r="AO100" s="15">
        <f>INDEX(芦花古楼!$BY$19:$BY$58,神器!AM100)</f>
        <v>5</v>
      </c>
      <c r="AP100" s="15" t="s">
        <v>88</v>
      </c>
      <c r="AQ100" s="15">
        <f t="shared" si="28"/>
        <v>535</v>
      </c>
      <c r="AR100" s="15" t="s">
        <v>653</v>
      </c>
      <c r="AS100" s="15">
        <f t="shared" si="29"/>
        <v>16</v>
      </c>
      <c r="AV100" s="64">
        <v>87</v>
      </c>
      <c r="AW100" s="64">
        <f>INDEX(节奏总表!$I$4:$I$18,MATCH(AV100,节奏总表!$S$4:$S$18,1))</f>
        <v>14</v>
      </c>
      <c r="AX100" s="15">
        <f>芦花古楼!BC92+芦花古楼!BD91</f>
        <v>665</v>
      </c>
      <c r="AY100" s="16"/>
      <c r="BB100" s="67" t="s">
        <v>699</v>
      </c>
      <c r="BC100" s="64">
        <v>7</v>
      </c>
      <c r="BD100" s="64">
        <v>100</v>
      </c>
      <c r="BE100" s="64">
        <v>3</v>
      </c>
      <c r="BF100" s="64">
        <f t="shared" si="23"/>
        <v>31</v>
      </c>
      <c r="BG100" s="64">
        <v>31</v>
      </c>
      <c r="BL100" s="66"/>
      <c r="BM100" s="66"/>
      <c r="BN100" s="66"/>
      <c r="BO100" s="66"/>
      <c r="BP100" s="66"/>
      <c r="BQ100" s="66"/>
      <c r="BR100" s="66"/>
    </row>
    <row r="101" spans="35:70" ht="16.5" x14ac:dyDescent="0.2">
      <c r="AI101" s="60">
        <v>88</v>
      </c>
      <c r="AJ101" s="15">
        <f t="shared" si="24"/>
        <v>1606005</v>
      </c>
      <c r="AK101" s="15" t="str">
        <f t="shared" si="25"/>
        <v>初级神器2配件1-护木Lvs8</v>
      </c>
      <c r="AL101" s="60" t="s">
        <v>644</v>
      </c>
      <c r="AM101" s="15">
        <f t="shared" si="26"/>
        <v>8</v>
      </c>
      <c r="AN101" s="15" t="str">
        <f t="shared" si="27"/>
        <v>初级神器2配件1</v>
      </c>
      <c r="AO101" s="15">
        <f>INDEX(芦花古楼!$BY$19:$BY$58,神器!AM101)</f>
        <v>5</v>
      </c>
      <c r="AP101" s="15" t="s">
        <v>88</v>
      </c>
      <c r="AQ101" s="15">
        <f t="shared" si="28"/>
        <v>600</v>
      </c>
      <c r="AR101" s="15" t="s">
        <v>653</v>
      </c>
      <c r="AS101" s="15">
        <f t="shared" si="29"/>
        <v>18</v>
      </c>
      <c r="AV101" s="64">
        <v>88</v>
      </c>
      <c r="AW101" s="64">
        <f>INDEX(节奏总表!$I$4:$I$18,MATCH(AV101,节奏总表!$S$4:$S$18,1))</f>
        <v>14</v>
      </c>
      <c r="AX101" s="15">
        <f>芦花古楼!BC93+芦花古楼!BD92</f>
        <v>565</v>
      </c>
      <c r="AY101" s="16"/>
      <c r="BB101" s="67" t="s">
        <v>700</v>
      </c>
      <c r="BC101" s="64">
        <v>7</v>
      </c>
      <c r="BD101" s="64">
        <v>100</v>
      </c>
      <c r="BE101" s="64">
        <v>3</v>
      </c>
      <c r="BF101" s="64">
        <f t="shared" si="23"/>
        <v>31</v>
      </c>
      <c r="BG101" s="64">
        <v>31</v>
      </c>
      <c r="BL101" s="66"/>
      <c r="BM101" s="66"/>
      <c r="BN101" s="66"/>
      <c r="BO101" s="66"/>
      <c r="BP101" s="66"/>
      <c r="BQ101" s="66"/>
      <c r="BR101" s="66"/>
    </row>
    <row r="102" spans="35:70" ht="16.5" x14ac:dyDescent="0.2">
      <c r="AI102" s="60">
        <v>89</v>
      </c>
      <c r="AJ102" s="15">
        <f t="shared" si="24"/>
        <v>1606005</v>
      </c>
      <c r="AK102" s="15" t="str">
        <f t="shared" si="25"/>
        <v>初级神器2配件1-护木Lvs9</v>
      </c>
      <c r="AL102" s="60" t="s">
        <v>644</v>
      </c>
      <c r="AM102" s="15">
        <f t="shared" si="26"/>
        <v>9</v>
      </c>
      <c r="AN102" s="15" t="str">
        <f t="shared" si="27"/>
        <v>初级神器2配件1</v>
      </c>
      <c r="AO102" s="15">
        <f>INDEX(芦花古楼!$BY$19:$BY$58,神器!AM102)</f>
        <v>5</v>
      </c>
      <c r="AP102" s="15" t="s">
        <v>88</v>
      </c>
      <c r="AQ102" s="15">
        <f t="shared" si="28"/>
        <v>665</v>
      </c>
      <c r="AR102" s="15" t="s">
        <v>653</v>
      </c>
      <c r="AS102" s="15">
        <f t="shared" si="29"/>
        <v>20</v>
      </c>
      <c r="AV102" s="64">
        <v>89</v>
      </c>
      <c r="AW102" s="64">
        <f>INDEX(节奏总表!$I$4:$I$18,MATCH(AV102,节奏总表!$S$4:$S$18,1))</f>
        <v>14</v>
      </c>
      <c r="AX102" s="15">
        <f>芦花古楼!BC94+芦花古楼!BD93</f>
        <v>570</v>
      </c>
      <c r="AY102" s="16"/>
      <c r="BB102" s="67" t="s">
        <v>701</v>
      </c>
      <c r="BC102" s="64">
        <v>7</v>
      </c>
      <c r="BD102" s="64">
        <v>250</v>
      </c>
      <c r="BE102" s="64">
        <v>3</v>
      </c>
      <c r="BF102" s="64">
        <f t="shared" si="23"/>
        <v>31</v>
      </c>
      <c r="BG102" s="64">
        <v>31</v>
      </c>
      <c r="BL102" s="66"/>
      <c r="BM102" s="66"/>
      <c r="BN102" s="66"/>
      <c r="BO102" s="66"/>
      <c r="BP102" s="66"/>
      <c r="BQ102" s="66"/>
      <c r="BR102" s="66"/>
    </row>
    <row r="103" spans="35:70" ht="16.5" x14ac:dyDescent="0.2">
      <c r="AI103" s="60">
        <v>90</v>
      </c>
      <c r="AJ103" s="15">
        <f t="shared" si="24"/>
        <v>1606005</v>
      </c>
      <c r="AK103" s="15" t="str">
        <f t="shared" si="25"/>
        <v>初级神器2配件1-护木Lvs10</v>
      </c>
      <c r="AL103" s="60" t="s">
        <v>644</v>
      </c>
      <c r="AM103" s="15">
        <f t="shared" si="26"/>
        <v>10</v>
      </c>
      <c r="AN103" s="15" t="str">
        <f t="shared" si="27"/>
        <v>初级神器2配件1</v>
      </c>
      <c r="AO103" s="15">
        <f>INDEX(芦花古楼!$BY$19:$BY$58,神器!AM103)</f>
        <v>7</v>
      </c>
      <c r="AP103" s="15" t="s">
        <v>88</v>
      </c>
      <c r="AQ103" s="15">
        <f t="shared" si="28"/>
        <v>800</v>
      </c>
      <c r="AR103" s="15" t="s">
        <v>653</v>
      </c>
      <c r="AS103" s="15">
        <f t="shared" si="29"/>
        <v>22</v>
      </c>
      <c r="AV103" s="64">
        <v>90</v>
      </c>
      <c r="AW103" s="64">
        <f>INDEX(节奏总表!$I$4:$I$18,MATCH(AV103,节奏总表!$S$4:$S$18,1))</f>
        <v>14</v>
      </c>
      <c r="AX103" s="15">
        <f>芦花古楼!BC95+芦花古楼!BD94</f>
        <v>675</v>
      </c>
      <c r="AY103" s="16"/>
      <c r="BB103" s="67" t="s">
        <v>702</v>
      </c>
      <c r="BC103" s="64">
        <v>7</v>
      </c>
      <c r="BD103" s="64">
        <v>250</v>
      </c>
      <c r="BE103" s="64">
        <v>3</v>
      </c>
      <c r="BF103" s="64">
        <f t="shared" si="23"/>
        <v>31</v>
      </c>
      <c r="BG103" s="64">
        <v>31</v>
      </c>
      <c r="BL103" s="66"/>
      <c r="BM103" s="66"/>
      <c r="BN103" s="66"/>
      <c r="BO103" s="66"/>
      <c r="BP103" s="66"/>
      <c r="BQ103" s="66"/>
      <c r="BR103" s="66"/>
    </row>
    <row r="104" spans="35:70" ht="16.5" x14ac:dyDescent="0.2">
      <c r="AI104" s="60">
        <v>91</v>
      </c>
      <c r="AJ104" s="15">
        <f t="shared" si="24"/>
        <v>1606005</v>
      </c>
      <c r="AK104" s="15" t="str">
        <f t="shared" si="25"/>
        <v>初级神器2配件1-护木Lvs11</v>
      </c>
      <c r="AL104" s="60" t="s">
        <v>644</v>
      </c>
      <c r="AM104" s="15">
        <f t="shared" si="26"/>
        <v>11</v>
      </c>
      <c r="AN104" s="15" t="str">
        <f t="shared" si="27"/>
        <v>初级神器2配件1</v>
      </c>
      <c r="AO104" s="15">
        <f>INDEX(芦花古楼!$BY$19:$BY$58,神器!AM104)</f>
        <v>7</v>
      </c>
      <c r="AP104" s="15" t="s">
        <v>88</v>
      </c>
      <c r="AQ104" s="15">
        <f t="shared" si="28"/>
        <v>1005</v>
      </c>
      <c r="AR104" s="15" t="s">
        <v>653</v>
      </c>
      <c r="AS104" s="15">
        <f t="shared" si="29"/>
        <v>25</v>
      </c>
      <c r="AV104" s="64">
        <v>91</v>
      </c>
      <c r="AW104" s="64">
        <f>INDEX(节奏总表!$I$4:$I$18,MATCH(AV104,节奏总表!$S$4:$S$18,1))</f>
        <v>14</v>
      </c>
      <c r="AX104" s="15">
        <f>芦花古楼!BC96+芦花古楼!BD95</f>
        <v>565</v>
      </c>
      <c r="AY104" s="16"/>
      <c r="BL104" s="66"/>
      <c r="BM104" s="66"/>
      <c r="BN104" s="66"/>
      <c r="BO104" s="66"/>
      <c r="BP104" s="66"/>
      <c r="BQ104" s="66"/>
      <c r="BR104" s="66"/>
    </row>
    <row r="105" spans="35:70" ht="16.5" x14ac:dyDescent="0.2">
      <c r="AI105" s="60">
        <v>92</v>
      </c>
      <c r="AJ105" s="15">
        <f t="shared" si="24"/>
        <v>1606005</v>
      </c>
      <c r="AK105" s="15" t="str">
        <f t="shared" si="25"/>
        <v>初级神器2配件1-护木Lvs12</v>
      </c>
      <c r="AL105" s="60" t="s">
        <v>644</v>
      </c>
      <c r="AM105" s="15">
        <f t="shared" si="26"/>
        <v>12</v>
      </c>
      <c r="AN105" s="15" t="str">
        <f t="shared" si="27"/>
        <v>初级神器2配件1</v>
      </c>
      <c r="AO105" s="15">
        <f>INDEX(芦花古楼!$BY$19:$BY$58,神器!AM105)</f>
        <v>7</v>
      </c>
      <c r="AP105" s="15" t="s">
        <v>88</v>
      </c>
      <c r="AQ105" s="15">
        <f t="shared" si="28"/>
        <v>1175</v>
      </c>
      <c r="AR105" s="15" t="s">
        <v>653</v>
      </c>
      <c r="AS105" s="15">
        <f t="shared" si="29"/>
        <v>27</v>
      </c>
      <c r="AV105" s="64">
        <v>92</v>
      </c>
      <c r="AW105" s="64">
        <f>INDEX(节奏总表!$I$4:$I$18,MATCH(AV105,节奏总表!$S$4:$S$18,1))</f>
        <v>14</v>
      </c>
      <c r="AX105" s="15">
        <f>芦花古楼!BC97+芦花古楼!BD96</f>
        <v>570</v>
      </c>
      <c r="AY105" s="16"/>
      <c r="BL105" s="66"/>
      <c r="BM105" s="66"/>
      <c r="BN105" s="66"/>
      <c r="BO105" s="66"/>
      <c r="BP105" s="66"/>
      <c r="BQ105" s="66"/>
      <c r="BR105" s="66"/>
    </row>
    <row r="106" spans="35:70" ht="16.5" x14ac:dyDescent="0.2">
      <c r="AI106" s="60">
        <v>93</v>
      </c>
      <c r="AJ106" s="15">
        <f t="shared" si="24"/>
        <v>1606005</v>
      </c>
      <c r="AK106" s="15" t="str">
        <f t="shared" si="25"/>
        <v>初级神器2配件1-护木Lvs13</v>
      </c>
      <c r="AL106" s="60" t="s">
        <v>644</v>
      </c>
      <c r="AM106" s="15">
        <f t="shared" si="26"/>
        <v>13</v>
      </c>
      <c r="AN106" s="15" t="str">
        <f t="shared" si="27"/>
        <v>初级神器2配件1</v>
      </c>
      <c r="AO106" s="15">
        <f>INDEX(芦花古楼!$BY$19:$BY$58,神器!AM106)</f>
        <v>7</v>
      </c>
      <c r="AP106" s="15" t="s">
        <v>88</v>
      </c>
      <c r="AQ106" s="15">
        <f t="shared" si="28"/>
        <v>1340</v>
      </c>
      <c r="AR106" s="15" t="s">
        <v>653</v>
      </c>
      <c r="AS106" s="15">
        <f t="shared" si="29"/>
        <v>30</v>
      </c>
      <c r="AV106" s="64">
        <v>93</v>
      </c>
      <c r="AW106" s="64">
        <f>INDEX(节奏总表!$I$4:$I$18,MATCH(AV106,节奏总表!$S$4:$S$18,1))</f>
        <v>14</v>
      </c>
      <c r="AX106" s="15">
        <f>芦花古楼!BC98+芦花古楼!BD97</f>
        <v>675</v>
      </c>
      <c r="AY106" s="16"/>
      <c r="BL106" s="66"/>
      <c r="BM106" s="66"/>
      <c r="BN106" s="66"/>
      <c r="BO106" s="66"/>
      <c r="BP106" s="66"/>
      <c r="BQ106" s="66"/>
      <c r="BR106" s="66"/>
    </row>
    <row r="107" spans="35:70" ht="16.5" x14ac:dyDescent="0.2">
      <c r="AI107" s="60">
        <v>94</v>
      </c>
      <c r="AJ107" s="15">
        <f t="shared" si="24"/>
        <v>1606005</v>
      </c>
      <c r="AK107" s="15" t="str">
        <f t="shared" si="25"/>
        <v>初级神器2配件1-护木Lvs14</v>
      </c>
      <c r="AL107" s="60" t="s">
        <v>644</v>
      </c>
      <c r="AM107" s="15">
        <f t="shared" si="26"/>
        <v>14</v>
      </c>
      <c r="AN107" s="15" t="str">
        <f t="shared" si="27"/>
        <v>初级神器2配件1</v>
      </c>
      <c r="AO107" s="15">
        <f>INDEX(芦花古楼!$BY$19:$BY$58,神器!AM107)</f>
        <v>7</v>
      </c>
      <c r="AP107" s="15" t="s">
        <v>88</v>
      </c>
      <c r="AQ107" s="15">
        <f t="shared" si="28"/>
        <v>1510</v>
      </c>
      <c r="AR107" s="15" t="s">
        <v>653</v>
      </c>
      <c r="AS107" s="15">
        <f t="shared" si="29"/>
        <v>33</v>
      </c>
      <c r="AV107" s="64">
        <v>94</v>
      </c>
      <c r="AW107" s="64">
        <f>INDEX(节奏总表!$I$4:$I$18,MATCH(AV107,节奏总表!$S$4:$S$18,1))</f>
        <v>14</v>
      </c>
      <c r="AX107" s="15">
        <f>芦花古楼!BC99+芦花古楼!BD98</f>
        <v>565</v>
      </c>
      <c r="AY107" s="16"/>
      <c r="BL107" s="66"/>
      <c r="BM107" s="66"/>
      <c r="BN107" s="66"/>
      <c r="BO107" s="66"/>
      <c r="BP107" s="66"/>
      <c r="BQ107" s="66"/>
      <c r="BR107" s="66"/>
    </row>
    <row r="108" spans="35:70" ht="16.5" x14ac:dyDescent="0.2">
      <c r="AI108" s="60">
        <v>95</v>
      </c>
      <c r="AJ108" s="15">
        <f t="shared" si="24"/>
        <v>1606005</v>
      </c>
      <c r="AK108" s="15" t="str">
        <f t="shared" si="25"/>
        <v>初级神器2配件1-护木Lvs15</v>
      </c>
      <c r="AL108" s="60" t="s">
        <v>644</v>
      </c>
      <c r="AM108" s="15">
        <f t="shared" si="26"/>
        <v>15</v>
      </c>
      <c r="AN108" s="15" t="str">
        <f t="shared" si="27"/>
        <v>初级神器2配件1</v>
      </c>
      <c r="AO108" s="15">
        <f>INDEX(芦花古楼!$BY$19:$BY$58,神器!AM108)</f>
        <v>10</v>
      </c>
      <c r="AP108" s="15" t="s">
        <v>88</v>
      </c>
      <c r="AQ108" s="15">
        <f t="shared" si="28"/>
        <v>1680</v>
      </c>
      <c r="AR108" s="15" t="s">
        <v>653</v>
      </c>
      <c r="AS108" s="15">
        <f t="shared" si="29"/>
        <v>36</v>
      </c>
      <c r="AV108" s="64">
        <v>95</v>
      </c>
      <c r="AW108" s="64">
        <f>INDEX(节奏总表!$I$4:$I$18,MATCH(AV108,节奏总表!$S$4:$S$18,1))</f>
        <v>14</v>
      </c>
      <c r="AX108" s="15">
        <f>芦花古楼!BC100+芦花古楼!BD99</f>
        <v>570</v>
      </c>
      <c r="AY108" s="16"/>
      <c r="BL108" s="66"/>
      <c r="BM108" s="66"/>
      <c r="BN108" s="66"/>
      <c r="BO108" s="66"/>
      <c r="BP108" s="66"/>
      <c r="BQ108" s="66"/>
      <c r="BR108" s="66"/>
    </row>
    <row r="109" spans="35:70" ht="16.5" x14ac:dyDescent="0.2">
      <c r="AI109" s="60">
        <v>96</v>
      </c>
      <c r="AJ109" s="15">
        <f t="shared" si="24"/>
        <v>1606005</v>
      </c>
      <c r="AK109" s="15" t="str">
        <f t="shared" si="25"/>
        <v>初级神器2配件1-护木Lvs16</v>
      </c>
      <c r="AL109" s="60" t="s">
        <v>644</v>
      </c>
      <c r="AM109" s="15">
        <f t="shared" si="26"/>
        <v>16</v>
      </c>
      <c r="AN109" s="15" t="str">
        <f t="shared" si="27"/>
        <v>初级神器2配件1</v>
      </c>
      <c r="AO109" s="15">
        <f>INDEX(芦花古楼!$BY$19:$BY$58,神器!AM109)</f>
        <v>10</v>
      </c>
      <c r="AP109" s="15" t="s">
        <v>88</v>
      </c>
      <c r="AQ109" s="15">
        <f t="shared" si="28"/>
        <v>1845</v>
      </c>
      <c r="AR109" s="15" t="s">
        <v>653</v>
      </c>
      <c r="AS109" s="15">
        <f t="shared" si="29"/>
        <v>39</v>
      </c>
      <c r="AV109" s="64">
        <v>96</v>
      </c>
      <c r="AW109" s="64">
        <f>INDEX(节奏总表!$I$4:$I$18,MATCH(AV109,节奏总表!$S$4:$S$18,1))</f>
        <v>14</v>
      </c>
      <c r="AX109" s="15">
        <f>芦花古楼!BC101+芦花古楼!BD100</f>
        <v>675</v>
      </c>
      <c r="AY109" s="16"/>
      <c r="BL109" s="66"/>
      <c r="BM109" s="66"/>
      <c r="BN109" s="66"/>
      <c r="BO109" s="66"/>
      <c r="BP109" s="66"/>
      <c r="BQ109" s="66"/>
      <c r="BR109" s="66"/>
    </row>
    <row r="110" spans="35:70" ht="16.5" x14ac:dyDescent="0.2">
      <c r="AI110" s="60">
        <v>97</v>
      </c>
      <c r="AJ110" s="15">
        <f t="shared" si="24"/>
        <v>1606005</v>
      </c>
      <c r="AK110" s="15" t="str">
        <f t="shared" si="25"/>
        <v>初级神器2配件1-护木Lvs17</v>
      </c>
      <c r="AL110" s="60" t="s">
        <v>644</v>
      </c>
      <c r="AM110" s="15">
        <f t="shared" si="26"/>
        <v>17</v>
      </c>
      <c r="AN110" s="15" t="str">
        <f t="shared" si="27"/>
        <v>初级神器2配件1</v>
      </c>
      <c r="AO110" s="15">
        <f>INDEX(芦花古楼!$BY$19:$BY$58,神器!AM110)</f>
        <v>10</v>
      </c>
      <c r="AP110" s="15" t="s">
        <v>88</v>
      </c>
      <c r="AQ110" s="15">
        <f t="shared" si="28"/>
        <v>2015</v>
      </c>
      <c r="AR110" s="15" t="s">
        <v>653</v>
      </c>
      <c r="AS110" s="15">
        <f t="shared" si="29"/>
        <v>42</v>
      </c>
      <c r="AV110" s="64">
        <v>97</v>
      </c>
      <c r="AW110" s="64">
        <f>INDEX(节奏总表!$I$4:$I$18,MATCH(AV110,节奏总表!$S$4:$S$18,1))</f>
        <v>14</v>
      </c>
      <c r="AX110" s="15">
        <f>芦花古楼!BC102+芦花古楼!BD101</f>
        <v>565</v>
      </c>
      <c r="AY110" s="16"/>
      <c r="BL110" s="66"/>
      <c r="BM110" s="66"/>
      <c r="BN110" s="66"/>
      <c r="BO110" s="66"/>
      <c r="BP110" s="66"/>
      <c r="BQ110" s="66"/>
      <c r="BR110" s="66"/>
    </row>
    <row r="111" spans="35:70" ht="16.5" x14ac:dyDescent="0.2">
      <c r="AI111" s="60">
        <v>98</v>
      </c>
      <c r="AJ111" s="15">
        <f t="shared" si="24"/>
        <v>1606005</v>
      </c>
      <c r="AK111" s="15" t="str">
        <f t="shared" si="25"/>
        <v>初级神器2配件1-护木Lvs18</v>
      </c>
      <c r="AL111" s="60" t="s">
        <v>644</v>
      </c>
      <c r="AM111" s="15">
        <f t="shared" si="26"/>
        <v>18</v>
      </c>
      <c r="AN111" s="15" t="str">
        <f t="shared" si="27"/>
        <v>初级神器2配件1</v>
      </c>
      <c r="AO111" s="15">
        <f>INDEX(芦花古楼!$BY$19:$BY$58,神器!AM111)</f>
        <v>10</v>
      </c>
      <c r="AP111" s="15" t="s">
        <v>88</v>
      </c>
      <c r="AQ111" s="15">
        <f t="shared" si="28"/>
        <v>2180</v>
      </c>
      <c r="AR111" s="15" t="s">
        <v>653</v>
      </c>
      <c r="AS111" s="15">
        <f t="shared" si="29"/>
        <v>46</v>
      </c>
      <c r="AV111" s="64">
        <v>98</v>
      </c>
      <c r="AW111" s="64">
        <f>INDEX(节奏总表!$I$4:$I$18,MATCH(AV111,节奏总表!$S$4:$S$18,1))</f>
        <v>14</v>
      </c>
      <c r="AX111" s="15">
        <f>芦花古楼!BC103+芦花古楼!BD102</f>
        <v>570</v>
      </c>
      <c r="AY111" s="16"/>
    </row>
    <row r="112" spans="35:70" ht="16.5" x14ac:dyDescent="0.2">
      <c r="AI112" s="60">
        <v>99</v>
      </c>
      <c r="AJ112" s="15">
        <f t="shared" si="24"/>
        <v>1606005</v>
      </c>
      <c r="AK112" s="15" t="str">
        <f t="shared" si="25"/>
        <v>初级神器2配件1-护木Lvs19</v>
      </c>
      <c r="AL112" s="60" t="s">
        <v>644</v>
      </c>
      <c r="AM112" s="15">
        <f t="shared" si="26"/>
        <v>19</v>
      </c>
      <c r="AN112" s="15" t="str">
        <f t="shared" si="27"/>
        <v>初级神器2配件1</v>
      </c>
      <c r="AO112" s="15">
        <f>INDEX(芦花古楼!$BY$19:$BY$58,神器!AM112)</f>
        <v>10</v>
      </c>
      <c r="AP112" s="15" t="s">
        <v>88</v>
      </c>
      <c r="AQ112" s="15">
        <f t="shared" si="28"/>
        <v>2350</v>
      </c>
      <c r="AR112" s="15" t="s">
        <v>653</v>
      </c>
      <c r="AS112" s="15">
        <f t="shared" si="29"/>
        <v>49</v>
      </c>
      <c r="AV112" s="64">
        <v>99</v>
      </c>
      <c r="AW112" s="64">
        <f>INDEX(节奏总表!$I$4:$I$18,MATCH(AV112,节奏总表!$S$4:$S$18,1))</f>
        <v>14</v>
      </c>
      <c r="AX112" s="15">
        <f>芦花古楼!BC104+芦花古楼!BD103</f>
        <v>675</v>
      </c>
      <c r="AY112" s="16"/>
    </row>
    <row r="113" spans="35:51" ht="16.5" x14ac:dyDescent="0.2">
      <c r="AI113" s="60">
        <v>100</v>
      </c>
      <c r="AJ113" s="15">
        <f t="shared" si="24"/>
        <v>1606005</v>
      </c>
      <c r="AK113" s="15" t="str">
        <f t="shared" si="25"/>
        <v>初级神器2配件1-护木Lvs20</v>
      </c>
      <c r="AL113" s="60" t="s">
        <v>644</v>
      </c>
      <c r="AM113" s="15">
        <f t="shared" si="26"/>
        <v>20</v>
      </c>
      <c r="AN113" s="15" t="str">
        <f t="shared" si="27"/>
        <v>初级神器2配件1</v>
      </c>
      <c r="AO113" s="15">
        <f>INDEX(芦花古楼!$BY$19:$BY$58,神器!AM113)</f>
        <v>10</v>
      </c>
      <c r="AP113" s="15" t="s">
        <v>88</v>
      </c>
      <c r="AQ113" s="15">
        <f t="shared" si="28"/>
        <v>2685</v>
      </c>
      <c r="AR113" s="15" t="s">
        <v>653</v>
      </c>
      <c r="AS113" s="15">
        <f t="shared" si="29"/>
        <v>53</v>
      </c>
      <c r="AV113" s="64">
        <v>100</v>
      </c>
      <c r="AW113" s="64">
        <f>INDEX(节奏总表!$I$4:$I$18,MATCH(AV113,节奏总表!$S$4:$S$18,1))</f>
        <v>14</v>
      </c>
      <c r="AX113" s="15">
        <f>芦花古楼!BC105+芦花古楼!BD104</f>
        <v>570</v>
      </c>
      <c r="AY113" s="16"/>
    </row>
    <row r="114" spans="35:51" ht="16.5" x14ac:dyDescent="0.2">
      <c r="AI114" s="60">
        <v>101</v>
      </c>
      <c r="AJ114" s="15">
        <f t="shared" si="24"/>
        <v>1606005</v>
      </c>
      <c r="AK114" s="15" t="str">
        <f t="shared" si="25"/>
        <v>初级神器2配件1-护木Lvs21</v>
      </c>
      <c r="AL114" s="60" t="s">
        <v>644</v>
      </c>
      <c r="AM114" s="15">
        <f t="shared" si="26"/>
        <v>21</v>
      </c>
      <c r="AN114" s="15" t="str">
        <f t="shared" si="27"/>
        <v>初级神器2配件1</v>
      </c>
      <c r="AO114" s="15">
        <f>INDEX(芦花古楼!$BY$19:$BY$58,神器!AM114)</f>
        <v>15</v>
      </c>
      <c r="AP114" s="15" t="s">
        <v>88</v>
      </c>
      <c r="AQ114" s="15">
        <f t="shared" si="28"/>
        <v>2965</v>
      </c>
      <c r="AR114" s="15" t="s">
        <v>653</v>
      </c>
      <c r="AS114" s="15">
        <f t="shared" si="29"/>
        <v>57</v>
      </c>
    </row>
    <row r="115" spans="35:51" ht="16.5" x14ac:dyDescent="0.2">
      <c r="AI115" s="60">
        <v>102</v>
      </c>
      <c r="AJ115" s="15">
        <f t="shared" si="24"/>
        <v>1606005</v>
      </c>
      <c r="AK115" s="15" t="str">
        <f t="shared" si="25"/>
        <v>初级神器2配件1-护木Lvs22</v>
      </c>
      <c r="AL115" s="60" t="s">
        <v>644</v>
      </c>
      <c r="AM115" s="15">
        <f t="shared" si="26"/>
        <v>22</v>
      </c>
      <c r="AN115" s="15" t="str">
        <f t="shared" si="27"/>
        <v>初级神器2配件1</v>
      </c>
      <c r="AO115" s="15">
        <f>INDEX(芦花古楼!$BY$19:$BY$58,神器!AM115)</f>
        <v>15</v>
      </c>
      <c r="AP115" s="15" t="s">
        <v>88</v>
      </c>
      <c r="AQ115" s="15">
        <f t="shared" si="28"/>
        <v>3115</v>
      </c>
      <c r="AR115" s="15" t="s">
        <v>653</v>
      </c>
      <c r="AS115" s="15">
        <f t="shared" si="29"/>
        <v>61</v>
      </c>
    </row>
    <row r="116" spans="35:51" ht="16.5" x14ac:dyDescent="0.2">
      <c r="AI116" s="60">
        <v>103</v>
      </c>
      <c r="AJ116" s="15">
        <f t="shared" si="24"/>
        <v>1606005</v>
      </c>
      <c r="AK116" s="15" t="str">
        <f t="shared" si="25"/>
        <v>初级神器2配件1-护木Lvs23</v>
      </c>
      <c r="AL116" s="60" t="s">
        <v>644</v>
      </c>
      <c r="AM116" s="15">
        <f t="shared" si="26"/>
        <v>23</v>
      </c>
      <c r="AN116" s="15" t="str">
        <f t="shared" si="27"/>
        <v>初级神器2配件1</v>
      </c>
      <c r="AO116" s="15">
        <f>INDEX(芦花古楼!$BY$19:$BY$58,神器!AM116)</f>
        <v>15</v>
      </c>
      <c r="AP116" s="15" t="s">
        <v>88</v>
      </c>
      <c r="AQ116" s="15">
        <f t="shared" si="28"/>
        <v>3265</v>
      </c>
      <c r="AR116" s="15" t="s">
        <v>653</v>
      </c>
      <c r="AS116" s="15">
        <f t="shared" si="29"/>
        <v>66</v>
      </c>
    </row>
    <row r="117" spans="35:51" ht="16.5" x14ac:dyDescent="0.2">
      <c r="AI117" s="60">
        <v>104</v>
      </c>
      <c r="AJ117" s="15">
        <f t="shared" si="24"/>
        <v>1606005</v>
      </c>
      <c r="AK117" s="15" t="str">
        <f t="shared" si="25"/>
        <v>初级神器2配件1-护木Lvs24</v>
      </c>
      <c r="AL117" s="60" t="s">
        <v>644</v>
      </c>
      <c r="AM117" s="15">
        <f t="shared" si="26"/>
        <v>24</v>
      </c>
      <c r="AN117" s="15" t="str">
        <f t="shared" si="27"/>
        <v>初级神器2配件1</v>
      </c>
      <c r="AO117" s="15">
        <f>INDEX(芦花古楼!$BY$19:$BY$58,神器!AM117)</f>
        <v>15</v>
      </c>
      <c r="AP117" s="15" t="s">
        <v>88</v>
      </c>
      <c r="AQ117" s="15">
        <f t="shared" si="28"/>
        <v>3410</v>
      </c>
      <c r="AR117" s="15" t="s">
        <v>653</v>
      </c>
      <c r="AS117" s="15">
        <f t="shared" si="29"/>
        <v>71</v>
      </c>
    </row>
    <row r="118" spans="35:51" ht="16.5" x14ac:dyDescent="0.2">
      <c r="AI118" s="60">
        <v>105</v>
      </c>
      <c r="AJ118" s="15">
        <f t="shared" si="24"/>
        <v>1606005</v>
      </c>
      <c r="AK118" s="15" t="str">
        <f t="shared" si="25"/>
        <v>初级神器2配件1-护木Lvs25</v>
      </c>
      <c r="AL118" s="60" t="s">
        <v>644</v>
      </c>
      <c r="AM118" s="15">
        <f t="shared" si="26"/>
        <v>25</v>
      </c>
      <c r="AN118" s="15" t="str">
        <f t="shared" si="27"/>
        <v>初级神器2配件1</v>
      </c>
      <c r="AO118" s="15">
        <f>INDEX(芦花古楼!$BY$19:$BY$58,神器!AM118)</f>
        <v>15</v>
      </c>
      <c r="AP118" s="15" t="s">
        <v>88</v>
      </c>
      <c r="AQ118" s="15">
        <f t="shared" si="28"/>
        <v>3560</v>
      </c>
      <c r="AR118" s="15" t="s">
        <v>653</v>
      </c>
      <c r="AS118" s="15">
        <f t="shared" si="29"/>
        <v>75</v>
      </c>
    </row>
    <row r="119" spans="35:51" ht="16.5" x14ac:dyDescent="0.2">
      <c r="AI119" s="60">
        <v>106</v>
      </c>
      <c r="AJ119" s="15">
        <f t="shared" si="24"/>
        <v>1606005</v>
      </c>
      <c r="AK119" s="15" t="str">
        <f t="shared" si="25"/>
        <v>初级神器2配件1-护木Lvs26</v>
      </c>
      <c r="AL119" s="60" t="s">
        <v>644</v>
      </c>
      <c r="AM119" s="15">
        <f t="shared" si="26"/>
        <v>26</v>
      </c>
      <c r="AN119" s="15" t="str">
        <f t="shared" si="27"/>
        <v>初级神器2配件1</v>
      </c>
      <c r="AO119" s="15">
        <f>INDEX(芦花古楼!$BY$19:$BY$58,神器!AM119)</f>
        <v>25</v>
      </c>
      <c r="AP119" s="15" t="s">
        <v>88</v>
      </c>
      <c r="AQ119" s="15">
        <f t="shared" si="28"/>
        <v>3710</v>
      </c>
      <c r="AR119" s="15" t="s">
        <v>653</v>
      </c>
      <c r="AS119" s="15">
        <f t="shared" si="29"/>
        <v>81</v>
      </c>
    </row>
    <row r="120" spans="35:51" ht="16.5" x14ac:dyDescent="0.2">
      <c r="AI120" s="60">
        <v>107</v>
      </c>
      <c r="AJ120" s="15">
        <f t="shared" si="24"/>
        <v>1606005</v>
      </c>
      <c r="AK120" s="15" t="str">
        <f t="shared" si="25"/>
        <v>初级神器2配件1-护木Lvs27</v>
      </c>
      <c r="AL120" s="60" t="s">
        <v>644</v>
      </c>
      <c r="AM120" s="15">
        <f t="shared" si="26"/>
        <v>27</v>
      </c>
      <c r="AN120" s="15" t="str">
        <f t="shared" si="27"/>
        <v>初级神器2配件1</v>
      </c>
      <c r="AO120" s="15">
        <f>INDEX(芦花古楼!$BY$19:$BY$58,神器!AM120)</f>
        <v>25</v>
      </c>
      <c r="AP120" s="15" t="s">
        <v>88</v>
      </c>
      <c r="AQ120" s="15">
        <f t="shared" si="28"/>
        <v>3855</v>
      </c>
      <c r="AR120" s="15" t="s">
        <v>653</v>
      </c>
      <c r="AS120" s="15">
        <f t="shared" si="29"/>
        <v>86</v>
      </c>
    </row>
    <row r="121" spans="35:51" ht="16.5" x14ac:dyDescent="0.2">
      <c r="AI121" s="60">
        <v>108</v>
      </c>
      <c r="AJ121" s="15">
        <f t="shared" si="24"/>
        <v>1606005</v>
      </c>
      <c r="AK121" s="15" t="str">
        <f t="shared" si="25"/>
        <v>初级神器2配件1-护木Lvs28</v>
      </c>
      <c r="AL121" s="60" t="s">
        <v>644</v>
      </c>
      <c r="AM121" s="15">
        <f t="shared" si="26"/>
        <v>28</v>
      </c>
      <c r="AN121" s="15" t="str">
        <f t="shared" si="27"/>
        <v>初级神器2配件1</v>
      </c>
      <c r="AO121" s="15">
        <f>INDEX(芦花古楼!$BY$19:$BY$58,神器!AM121)</f>
        <v>25</v>
      </c>
      <c r="AP121" s="15" t="s">
        <v>88</v>
      </c>
      <c r="AQ121" s="15">
        <f t="shared" si="28"/>
        <v>4005</v>
      </c>
      <c r="AR121" s="15" t="s">
        <v>653</v>
      </c>
      <c r="AS121" s="15">
        <f t="shared" si="29"/>
        <v>92</v>
      </c>
    </row>
    <row r="122" spans="35:51" ht="16.5" x14ac:dyDescent="0.2">
      <c r="AI122" s="60">
        <v>109</v>
      </c>
      <c r="AJ122" s="15">
        <f t="shared" si="24"/>
        <v>1606005</v>
      </c>
      <c r="AK122" s="15" t="str">
        <f t="shared" si="25"/>
        <v>初级神器2配件1-护木Lvs29</v>
      </c>
      <c r="AL122" s="60" t="s">
        <v>644</v>
      </c>
      <c r="AM122" s="15">
        <f t="shared" si="26"/>
        <v>29</v>
      </c>
      <c r="AN122" s="15" t="str">
        <f t="shared" si="27"/>
        <v>初级神器2配件1</v>
      </c>
      <c r="AO122" s="15">
        <f>INDEX(芦花古楼!$BY$19:$BY$58,神器!AM122)</f>
        <v>25</v>
      </c>
      <c r="AP122" s="15" t="s">
        <v>88</v>
      </c>
      <c r="AQ122" s="15">
        <f t="shared" si="28"/>
        <v>4155</v>
      </c>
      <c r="AR122" s="15" t="s">
        <v>653</v>
      </c>
      <c r="AS122" s="15">
        <f t="shared" si="29"/>
        <v>97</v>
      </c>
    </row>
    <row r="123" spans="35:51" ht="16.5" x14ac:dyDescent="0.2">
      <c r="AI123" s="60">
        <v>110</v>
      </c>
      <c r="AJ123" s="15">
        <f t="shared" si="24"/>
        <v>1606005</v>
      </c>
      <c r="AK123" s="15" t="str">
        <f t="shared" si="25"/>
        <v>初级神器2配件1-护木Lvs30</v>
      </c>
      <c r="AL123" s="60" t="s">
        <v>644</v>
      </c>
      <c r="AM123" s="15">
        <f t="shared" si="26"/>
        <v>30</v>
      </c>
      <c r="AN123" s="15" t="str">
        <f t="shared" si="27"/>
        <v>初级神器2配件1</v>
      </c>
      <c r="AO123" s="15">
        <f>INDEX(芦花古楼!$BY$19:$BY$58,神器!AM123)</f>
        <v>25</v>
      </c>
      <c r="AP123" s="15" t="s">
        <v>88</v>
      </c>
      <c r="AQ123" s="15">
        <f t="shared" si="28"/>
        <v>4450</v>
      </c>
      <c r="AR123" s="15" t="s">
        <v>653</v>
      </c>
      <c r="AS123" s="15">
        <f t="shared" si="29"/>
        <v>104</v>
      </c>
    </row>
    <row r="124" spans="35:51" ht="16.5" x14ac:dyDescent="0.2">
      <c r="AI124" s="60">
        <v>111</v>
      </c>
      <c r="AJ124" s="15">
        <f t="shared" si="24"/>
        <v>1606005</v>
      </c>
      <c r="AK124" s="15" t="str">
        <f t="shared" si="25"/>
        <v>初级神器2配件1-护木Lvs31</v>
      </c>
      <c r="AL124" s="60" t="s">
        <v>644</v>
      </c>
      <c r="AM124" s="15">
        <f t="shared" si="26"/>
        <v>31</v>
      </c>
      <c r="AN124" s="15" t="str">
        <f t="shared" si="27"/>
        <v>初级神器2配件1</v>
      </c>
      <c r="AO124" s="15">
        <f>INDEX(芦花古楼!$BY$19:$BY$58,神器!AM124)</f>
        <v>30</v>
      </c>
      <c r="AP124" s="15" t="s">
        <v>88</v>
      </c>
      <c r="AQ124" s="15">
        <f t="shared" si="28"/>
        <v>4340</v>
      </c>
      <c r="AR124" s="15" t="s">
        <v>653</v>
      </c>
      <c r="AS124" s="15">
        <f t="shared" si="29"/>
        <v>110</v>
      </c>
    </row>
    <row r="125" spans="35:51" ht="16.5" x14ac:dyDescent="0.2">
      <c r="AI125" s="60">
        <v>112</v>
      </c>
      <c r="AJ125" s="15">
        <f t="shared" si="24"/>
        <v>1606005</v>
      </c>
      <c r="AK125" s="15" t="str">
        <f t="shared" si="25"/>
        <v>初级神器2配件1-护木Lvs32</v>
      </c>
      <c r="AL125" s="60" t="s">
        <v>644</v>
      </c>
      <c r="AM125" s="15">
        <f t="shared" si="26"/>
        <v>32</v>
      </c>
      <c r="AN125" s="15" t="str">
        <f t="shared" si="27"/>
        <v>初级神器2配件1</v>
      </c>
      <c r="AO125" s="15">
        <f>INDEX(芦花古楼!$BY$19:$BY$58,神器!AM125)</f>
        <v>30</v>
      </c>
      <c r="AP125" s="15" t="s">
        <v>88</v>
      </c>
      <c r="AQ125" s="15">
        <f t="shared" si="28"/>
        <v>6510</v>
      </c>
      <c r="AR125" s="15" t="s">
        <v>653</v>
      </c>
      <c r="AS125" s="15">
        <f t="shared" si="29"/>
        <v>117</v>
      </c>
    </row>
    <row r="126" spans="35:51" ht="16.5" x14ac:dyDescent="0.2">
      <c r="AI126" s="60">
        <v>113</v>
      </c>
      <c r="AJ126" s="15">
        <f t="shared" si="24"/>
        <v>1606005</v>
      </c>
      <c r="AK126" s="15" t="str">
        <f t="shared" si="25"/>
        <v>初级神器2配件1-护木Lvs33</v>
      </c>
      <c r="AL126" s="60" t="s">
        <v>644</v>
      </c>
      <c r="AM126" s="15">
        <f t="shared" si="26"/>
        <v>33</v>
      </c>
      <c r="AN126" s="15" t="str">
        <f t="shared" si="27"/>
        <v>初级神器2配件1</v>
      </c>
      <c r="AO126" s="15">
        <f>INDEX(芦花古楼!$BY$19:$BY$58,神器!AM126)</f>
        <v>30</v>
      </c>
      <c r="AP126" s="15" t="s">
        <v>88</v>
      </c>
      <c r="AQ126" s="15">
        <f t="shared" si="28"/>
        <v>8680</v>
      </c>
      <c r="AR126" s="15" t="s">
        <v>653</v>
      </c>
      <c r="AS126" s="15">
        <f t="shared" si="29"/>
        <v>124</v>
      </c>
    </row>
    <row r="127" spans="35:51" ht="16.5" x14ac:dyDescent="0.2">
      <c r="AI127" s="60">
        <v>114</v>
      </c>
      <c r="AJ127" s="15">
        <f t="shared" si="24"/>
        <v>1606005</v>
      </c>
      <c r="AK127" s="15" t="str">
        <f t="shared" si="25"/>
        <v>初级神器2配件1-护木Lvs34</v>
      </c>
      <c r="AL127" s="60" t="s">
        <v>644</v>
      </c>
      <c r="AM127" s="15">
        <f t="shared" si="26"/>
        <v>34</v>
      </c>
      <c r="AN127" s="15" t="str">
        <f t="shared" si="27"/>
        <v>初级神器2配件1</v>
      </c>
      <c r="AO127" s="15">
        <f>INDEX(芦花古楼!$BY$19:$BY$58,神器!AM127)</f>
        <v>30</v>
      </c>
      <c r="AP127" s="15" t="s">
        <v>88</v>
      </c>
      <c r="AQ127" s="15">
        <f t="shared" si="28"/>
        <v>10850</v>
      </c>
      <c r="AR127" s="15" t="s">
        <v>653</v>
      </c>
      <c r="AS127" s="15">
        <f t="shared" si="29"/>
        <v>132</v>
      </c>
    </row>
    <row r="128" spans="35:51" ht="16.5" x14ac:dyDescent="0.2">
      <c r="AI128" s="60">
        <v>115</v>
      </c>
      <c r="AJ128" s="15">
        <f t="shared" si="24"/>
        <v>1606005</v>
      </c>
      <c r="AK128" s="15" t="str">
        <f t="shared" si="25"/>
        <v>初级神器2配件1-护木Lvs35</v>
      </c>
      <c r="AL128" s="60" t="s">
        <v>644</v>
      </c>
      <c r="AM128" s="15">
        <f t="shared" si="26"/>
        <v>35</v>
      </c>
      <c r="AN128" s="15" t="str">
        <f t="shared" si="27"/>
        <v>初级神器2配件1</v>
      </c>
      <c r="AO128" s="15">
        <f>INDEX(芦花古楼!$BY$19:$BY$58,神器!AM128)</f>
        <v>30</v>
      </c>
      <c r="AP128" s="15" t="s">
        <v>88</v>
      </c>
      <c r="AQ128" s="15">
        <f t="shared" si="28"/>
        <v>13020</v>
      </c>
      <c r="AR128" s="15" t="s">
        <v>653</v>
      </c>
      <c r="AS128" s="15">
        <f t="shared" si="29"/>
        <v>140</v>
      </c>
    </row>
    <row r="129" spans="35:45" ht="16.5" x14ac:dyDescent="0.2">
      <c r="AI129" s="60">
        <v>116</v>
      </c>
      <c r="AJ129" s="15">
        <f t="shared" si="24"/>
        <v>1606005</v>
      </c>
      <c r="AK129" s="15" t="str">
        <f t="shared" si="25"/>
        <v>初级神器2配件1-护木Lvs36</v>
      </c>
      <c r="AL129" s="60" t="s">
        <v>644</v>
      </c>
      <c r="AM129" s="15">
        <f t="shared" si="26"/>
        <v>36</v>
      </c>
      <c r="AN129" s="15" t="str">
        <f t="shared" si="27"/>
        <v>初级神器2配件1</v>
      </c>
      <c r="AO129" s="15">
        <f>INDEX(芦花古楼!$BY$19:$BY$58,神器!AM129)</f>
        <v>40</v>
      </c>
      <c r="AP129" s="15" t="s">
        <v>88</v>
      </c>
      <c r="AQ129" s="15">
        <f t="shared" si="28"/>
        <v>15190</v>
      </c>
      <c r="AR129" s="15" t="s">
        <v>653</v>
      </c>
      <c r="AS129" s="15">
        <f t="shared" si="29"/>
        <v>148</v>
      </c>
    </row>
    <row r="130" spans="35:45" ht="16.5" x14ac:dyDescent="0.2">
      <c r="AI130" s="60">
        <v>117</v>
      </c>
      <c r="AJ130" s="15">
        <f t="shared" si="24"/>
        <v>1606005</v>
      </c>
      <c r="AK130" s="15" t="str">
        <f t="shared" si="25"/>
        <v>初级神器2配件1-护木Lvs37</v>
      </c>
      <c r="AL130" s="60" t="s">
        <v>644</v>
      </c>
      <c r="AM130" s="15">
        <f t="shared" si="26"/>
        <v>37</v>
      </c>
      <c r="AN130" s="15" t="str">
        <f t="shared" si="27"/>
        <v>初级神器2配件1</v>
      </c>
      <c r="AO130" s="15">
        <f>INDEX(芦花古楼!$BY$19:$BY$58,神器!AM130)</f>
        <v>40</v>
      </c>
      <c r="AP130" s="15" t="s">
        <v>88</v>
      </c>
      <c r="AQ130" s="15">
        <f t="shared" si="28"/>
        <v>17360</v>
      </c>
      <c r="AR130" s="15" t="s">
        <v>653</v>
      </c>
      <c r="AS130" s="15">
        <f t="shared" si="29"/>
        <v>157</v>
      </c>
    </row>
    <row r="131" spans="35:45" ht="16.5" x14ac:dyDescent="0.2">
      <c r="AI131" s="60">
        <v>118</v>
      </c>
      <c r="AJ131" s="15">
        <f t="shared" si="24"/>
        <v>1606005</v>
      </c>
      <c r="AK131" s="15" t="str">
        <f t="shared" si="25"/>
        <v>初级神器2配件1-护木Lvs38</v>
      </c>
      <c r="AL131" s="60" t="s">
        <v>644</v>
      </c>
      <c r="AM131" s="15">
        <f t="shared" si="26"/>
        <v>38</v>
      </c>
      <c r="AN131" s="15" t="str">
        <f t="shared" si="27"/>
        <v>初级神器2配件1</v>
      </c>
      <c r="AO131" s="15">
        <f>INDEX(芦花古楼!$BY$19:$BY$58,神器!AM131)</f>
        <v>40</v>
      </c>
      <c r="AP131" s="15" t="s">
        <v>88</v>
      </c>
      <c r="AQ131" s="15">
        <f t="shared" si="28"/>
        <v>19530</v>
      </c>
      <c r="AR131" s="15" t="s">
        <v>653</v>
      </c>
      <c r="AS131" s="15">
        <f t="shared" si="29"/>
        <v>166</v>
      </c>
    </row>
    <row r="132" spans="35:45" ht="16.5" x14ac:dyDescent="0.2">
      <c r="AI132" s="60">
        <v>119</v>
      </c>
      <c r="AJ132" s="15">
        <f t="shared" si="24"/>
        <v>1606005</v>
      </c>
      <c r="AK132" s="15" t="str">
        <f t="shared" si="25"/>
        <v>初级神器2配件1-护木Lvs39</v>
      </c>
      <c r="AL132" s="60" t="s">
        <v>644</v>
      </c>
      <c r="AM132" s="15">
        <f t="shared" si="26"/>
        <v>39</v>
      </c>
      <c r="AN132" s="15" t="str">
        <f t="shared" si="27"/>
        <v>初级神器2配件1</v>
      </c>
      <c r="AO132" s="15">
        <f>INDEX(芦花古楼!$BY$19:$BY$58,神器!AM132)</f>
        <v>40</v>
      </c>
      <c r="AP132" s="15" t="s">
        <v>88</v>
      </c>
      <c r="AQ132" s="15">
        <f t="shared" si="28"/>
        <v>21700</v>
      </c>
      <c r="AR132" s="15" t="s">
        <v>653</v>
      </c>
      <c r="AS132" s="15">
        <f t="shared" si="29"/>
        <v>176</v>
      </c>
    </row>
    <row r="133" spans="35:45" ht="16.5" x14ac:dyDescent="0.2">
      <c r="AI133" s="60">
        <v>120</v>
      </c>
      <c r="AJ133" s="15">
        <f t="shared" si="24"/>
        <v>1606005</v>
      </c>
      <c r="AK133" s="15" t="str">
        <f t="shared" si="25"/>
        <v>初级神器2配件1-护木Lvs40</v>
      </c>
      <c r="AL133" s="60" t="s">
        <v>644</v>
      </c>
      <c r="AM133" s="15">
        <f t="shared" si="26"/>
        <v>40</v>
      </c>
      <c r="AN133" s="15" t="str">
        <f t="shared" si="27"/>
        <v>初级神器2配件1</v>
      </c>
      <c r="AO133" s="15">
        <f>INDEX(芦花古楼!$BY$19:$BY$58,神器!AM133)</f>
        <v>40</v>
      </c>
      <c r="AP133" s="15" t="s">
        <v>88</v>
      </c>
      <c r="AQ133" s="15">
        <f t="shared" si="28"/>
        <v>26040</v>
      </c>
      <c r="AR133" s="15" t="s">
        <v>653</v>
      </c>
      <c r="AS133" s="15">
        <f t="shared" si="29"/>
        <v>186</v>
      </c>
    </row>
    <row r="134" spans="35:45" ht="16.5" x14ac:dyDescent="0.2">
      <c r="AI134" s="60">
        <v>121</v>
      </c>
      <c r="AJ134" s="15">
        <f t="shared" si="24"/>
        <v>1606006</v>
      </c>
      <c r="AK134" s="15" t="str">
        <f t="shared" si="25"/>
        <v>初级神器2配件2-爪刃Lvs1</v>
      </c>
      <c r="AL134" s="60" t="s">
        <v>644</v>
      </c>
      <c r="AM134" s="15">
        <f t="shared" si="26"/>
        <v>1</v>
      </c>
      <c r="AN134" s="15" t="str">
        <f t="shared" si="27"/>
        <v>初级神器2配件2</v>
      </c>
      <c r="AO134" s="15">
        <f>INDEX(芦花古楼!$BY$19:$BY$58,神器!AM134)</f>
        <v>1</v>
      </c>
      <c r="AP134" s="15" t="s">
        <v>88</v>
      </c>
      <c r="AQ134" s="15">
        <f t="shared" si="28"/>
        <v>200</v>
      </c>
      <c r="AR134" s="15" t="s">
        <v>653</v>
      </c>
      <c r="AS134" s="15">
        <f t="shared" si="29"/>
        <v>7</v>
      </c>
    </row>
    <row r="135" spans="35:45" ht="16.5" x14ac:dyDescent="0.2">
      <c r="AI135" s="60">
        <v>122</v>
      </c>
      <c r="AJ135" s="15">
        <f t="shared" si="24"/>
        <v>1606006</v>
      </c>
      <c r="AK135" s="15" t="str">
        <f t="shared" si="25"/>
        <v>初级神器2配件2-爪刃Lvs2</v>
      </c>
      <c r="AL135" s="60" t="s">
        <v>644</v>
      </c>
      <c r="AM135" s="15">
        <f t="shared" si="26"/>
        <v>2</v>
      </c>
      <c r="AN135" s="15" t="str">
        <f t="shared" si="27"/>
        <v>初级神器2配件2</v>
      </c>
      <c r="AO135" s="15">
        <f>INDEX(芦花古楼!$BY$19:$BY$58,神器!AM135)</f>
        <v>1</v>
      </c>
      <c r="AP135" s="15" t="s">
        <v>88</v>
      </c>
      <c r="AQ135" s="15">
        <f t="shared" si="28"/>
        <v>300</v>
      </c>
      <c r="AR135" s="15" t="s">
        <v>653</v>
      </c>
      <c r="AS135" s="15">
        <f t="shared" si="29"/>
        <v>10</v>
      </c>
    </row>
    <row r="136" spans="35:45" ht="16.5" x14ac:dyDescent="0.2">
      <c r="AI136" s="60">
        <v>123</v>
      </c>
      <c r="AJ136" s="15">
        <f t="shared" si="24"/>
        <v>1606006</v>
      </c>
      <c r="AK136" s="15" t="str">
        <f t="shared" si="25"/>
        <v>初级神器2配件2-爪刃Lvs3</v>
      </c>
      <c r="AL136" s="60" t="s">
        <v>644</v>
      </c>
      <c r="AM136" s="15">
        <f t="shared" si="26"/>
        <v>3</v>
      </c>
      <c r="AN136" s="15" t="str">
        <f t="shared" si="27"/>
        <v>初级神器2配件2</v>
      </c>
      <c r="AO136" s="15">
        <f>INDEX(芦花古楼!$BY$19:$BY$58,神器!AM136)</f>
        <v>2</v>
      </c>
      <c r="AP136" s="15" t="s">
        <v>88</v>
      </c>
      <c r="AQ136" s="15">
        <f t="shared" si="28"/>
        <v>400</v>
      </c>
      <c r="AR136" s="15" t="s">
        <v>653</v>
      </c>
      <c r="AS136" s="15">
        <f t="shared" si="29"/>
        <v>12</v>
      </c>
    </row>
    <row r="137" spans="35:45" ht="16.5" x14ac:dyDescent="0.2">
      <c r="AI137" s="60">
        <v>124</v>
      </c>
      <c r="AJ137" s="15">
        <f t="shared" si="24"/>
        <v>1606006</v>
      </c>
      <c r="AK137" s="15" t="str">
        <f t="shared" si="25"/>
        <v>初级神器2配件2-爪刃Lvs4</v>
      </c>
      <c r="AL137" s="60" t="s">
        <v>644</v>
      </c>
      <c r="AM137" s="15">
        <f t="shared" si="26"/>
        <v>4</v>
      </c>
      <c r="AN137" s="15" t="str">
        <f t="shared" si="27"/>
        <v>初级神器2配件2</v>
      </c>
      <c r="AO137" s="15">
        <f>INDEX(芦花古楼!$BY$19:$BY$58,神器!AM137)</f>
        <v>3</v>
      </c>
      <c r="AP137" s="15" t="s">
        <v>88</v>
      </c>
      <c r="AQ137" s="15">
        <f t="shared" si="28"/>
        <v>500</v>
      </c>
      <c r="AR137" s="15" t="s">
        <v>653</v>
      </c>
      <c r="AS137" s="15">
        <f t="shared" si="29"/>
        <v>15</v>
      </c>
    </row>
    <row r="138" spans="35:45" ht="16.5" x14ac:dyDescent="0.2">
      <c r="AI138" s="60">
        <v>125</v>
      </c>
      <c r="AJ138" s="15">
        <f t="shared" si="24"/>
        <v>1606006</v>
      </c>
      <c r="AK138" s="15" t="str">
        <f t="shared" si="25"/>
        <v>初级神器2配件2-爪刃Lvs5</v>
      </c>
      <c r="AL138" s="60" t="s">
        <v>644</v>
      </c>
      <c r="AM138" s="15">
        <f t="shared" si="26"/>
        <v>5</v>
      </c>
      <c r="AN138" s="15" t="str">
        <f t="shared" si="27"/>
        <v>初级神器2配件2</v>
      </c>
      <c r="AO138" s="15">
        <f>INDEX(芦花古楼!$BY$19:$BY$58,神器!AM138)</f>
        <v>3</v>
      </c>
      <c r="AP138" s="15" t="s">
        <v>88</v>
      </c>
      <c r="AQ138" s="15">
        <f t="shared" si="28"/>
        <v>600</v>
      </c>
      <c r="AR138" s="15" t="s">
        <v>653</v>
      </c>
      <c r="AS138" s="15">
        <f t="shared" si="29"/>
        <v>18</v>
      </c>
    </row>
    <row r="139" spans="35:45" ht="16.5" x14ac:dyDescent="0.2">
      <c r="AI139" s="60">
        <v>126</v>
      </c>
      <c r="AJ139" s="15">
        <f t="shared" si="24"/>
        <v>1606006</v>
      </c>
      <c r="AK139" s="15" t="str">
        <f t="shared" si="25"/>
        <v>初级神器2配件2-爪刃Lvs6</v>
      </c>
      <c r="AL139" s="60" t="s">
        <v>644</v>
      </c>
      <c r="AM139" s="15">
        <f t="shared" si="26"/>
        <v>6</v>
      </c>
      <c r="AN139" s="15" t="str">
        <f t="shared" si="27"/>
        <v>初级神器2配件2</v>
      </c>
      <c r="AO139" s="15">
        <f>INDEX(芦花古楼!$BY$19:$BY$58,神器!AM139)</f>
        <v>5</v>
      </c>
      <c r="AP139" s="15" t="s">
        <v>88</v>
      </c>
      <c r="AQ139" s="15">
        <f t="shared" si="28"/>
        <v>700</v>
      </c>
      <c r="AR139" s="15" t="s">
        <v>653</v>
      </c>
      <c r="AS139" s="15">
        <f t="shared" si="29"/>
        <v>21</v>
      </c>
    </row>
    <row r="140" spans="35:45" ht="16.5" x14ac:dyDescent="0.2">
      <c r="AI140" s="60">
        <v>127</v>
      </c>
      <c r="AJ140" s="15">
        <f t="shared" si="24"/>
        <v>1606006</v>
      </c>
      <c r="AK140" s="15" t="str">
        <f t="shared" si="25"/>
        <v>初级神器2配件2-爪刃Lvs7</v>
      </c>
      <c r="AL140" s="60" t="s">
        <v>644</v>
      </c>
      <c r="AM140" s="15">
        <f t="shared" si="26"/>
        <v>7</v>
      </c>
      <c r="AN140" s="15" t="str">
        <f t="shared" si="27"/>
        <v>初级神器2配件2</v>
      </c>
      <c r="AO140" s="15">
        <f>INDEX(芦花古楼!$BY$19:$BY$58,神器!AM140)</f>
        <v>5</v>
      </c>
      <c r="AP140" s="15" t="s">
        <v>88</v>
      </c>
      <c r="AQ140" s="15">
        <f t="shared" si="28"/>
        <v>800</v>
      </c>
      <c r="AR140" s="15" t="s">
        <v>653</v>
      </c>
      <c r="AS140" s="15">
        <f t="shared" si="29"/>
        <v>24</v>
      </c>
    </row>
    <row r="141" spans="35:45" ht="16.5" x14ac:dyDescent="0.2">
      <c r="AI141" s="60">
        <v>128</v>
      </c>
      <c r="AJ141" s="15">
        <f t="shared" si="24"/>
        <v>1606006</v>
      </c>
      <c r="AK141" s="15" t="str">
        <f t="shared" si="25"/>
        <v>初级神器2配件2-爪刃Lvs8</v>
      </c>
      <c r="AL141" s="60" t="s">
        <v>644</v>
      </c>
      <c r="AM141" s="15">
        <f t="shared" si="26"/>
        <v>8</v>
      </c>
      <c r="AN141" s="15" t="str">
        <f t="shared" si="27"/>
        <v>初级神器2配件2</v>
      </c>
      <c r="AO141" s="15">
        <f>INDEX(芦花古楼!$BY$19:$BY$58,神器!AM141)</f>
        <v>5</v>
      </c>
      <c r="AP141" s="15" t="s">
        <v>88</v>
      </c>
      <c r="AQ141" s="15">
        <f t="shared" si="28"/>
        <v>900</v>
      </c>
      <c r="AR141" s="15" t="s">
        <v>653</v>
      </c>
      <c r="AS141" s="15">
        <f t="shared" si="29"/>
        <v>27</v>
      </c>
    </row>
    <row r="142" spans="35:45" ht="16.5" x14ac:dyDescent="0.2">
      <c r="AI142" s="60">
        <v>129</v>
      </c>
      <c r="AJ142" s="15">
        <f t="shared" si="24"/>
        <v>1606006</v>
      </c>
      <c r="AK142" s="15" t="str">
        <f t="shared" si="25"/>
        <v>初级神器2配件2-爪刃Lvs9</v>
      </c>
      <c r="AL142" s="60" t="s">
        <v>644</v>
      </c>
      <c r="AM142" s="15">
        <f t="shared" si="26"/>
        <v>9</v>
      </c>
      <c r="AN142" s="15" t="str">
        <f t="shared" si="27"/>
        <v>初级神器2配件2</v>
      </c>
      <c r="AO142" s="15">
        <f>INDEX(芦花古楼!$BY$19:$BY$58,神器!AM142)</f>
        <v>5</v>
      </c>
      <c r="AP142" s="15" t="s">
        <v>88</v>
      </c>
      <c r="AQ142" s="15">
        <f t="shared" si="28"/>
        <v>1000</v>
      </c>
      <c r="AR142" s="15" t="s">
        <v>653</v>
      </c>
      <c r="AS142" s="15">
        <f t="shared" si="29"/>
        <v>30</v>
      </c>
    </row>
    <row r="143" spans="35:45" ht="16.5" x14ac:dyDescent="0.2">
      <c r="AI143" s="60">
        <v>130</v>
      </c>
      <c r="AJ143" s="15">
        <f t="shared" ref="AJ143:AJ206" si="30">INDEX($AC$4:$AC$33,INT((AI143-1)/40)+1)</f>
        <v>1606006</v>
      </c>
      <c r="AK143" s="15" t="str">
        <f t="shared" ref="AK143:AK206" si="31">INDEX($AF$4:$AF$33,INT((AI143-1)/40)+1)&amp;AL143&amp;AM143</f>
        <v>初级神器2配件2-爪刃Lvs10</v>
      </c>
      <c r="AL143" s="60" t="s">
        <v>644</v>
      </c>
      <c r="AM143" s="15">
        <f t="shared" ref="AM143:AM206" si="32">MOD(AI143-1,40)+1</f>
        <v>10</v>
      </c>
      <c r="AN143" s="15" t="str">
        <f t="shared" ref="AN143:AN206" si="33">INDEX($AD$4:$AD$33,INT((AI143-1)/40)+1)</f>
        <v>初级神器2配件2</v>
      </c>
      <c r="AO143" s="15">
        <f>INDEX(芦花古楼!$BY$19:$BY$58,神器!AM143)</f>
        <v>7</v>
      </c>
      <c r="AP143" s="15" t="s">
        <v>88</v>
      </c>
      <c r="AQ143" s="15">
        <f t="shared" ref="AQ143:AQ206" si="34">INDEX($F$14:$L$53,AM143,INDEX($AB$4:$AB$33,INT((AI143-1)/40)+1))</f>
        <v>1205</v>
      </c>
      <c r="AR143" s="15" t="s">
        <v>653</v>
      </c>
      <c r="AS143" s="15">
        <f t="shared" ref="AS143:AS206" si="35">INDEX($P$14:$V$53,AM143,INDEX($AB$4:$AB$33,INT((AI143-1)/40)+1))</f>
        <v>34</v>
      </c>
    </row>
    <row r="144" spans="35:45" ht="16.5" x14ac:dyDescent="0.2">
      <c r="AI144" s="60">
        <v>131</v>
      </c>
      <c r="AJ144" s="15">
        <f t="shared" si="30"/>
        <v>1606006</v>
      </c>
      <c r="AK144" s="15" t="str">
        <f t="shared" si="31"/>
        <v>初级神器2配件2-爪刃Lvs11</v>
      </c>
      <c r="AL144" s="60" t="s">
        <v>644</v>
      </c>
      <c r="AM144" s="15">
        <f t="shared" si="32"/>
        <v>11</v>
      </c>
      <c r="AN144" s="15" t="str">
        <f t="shared" si="33"/>
        <v>初级神器2配件2</v>
      </c>
      <c r="AO144" s="15">
        <f>INDEX(芦花古楼!$BY$19:$BY$58,神器!AM144)</f>
        <v>7</v>
      </c>
      <c r="AP144" s="15" t="s">
        <v>88</v>
      </c>
      <c r="AQ144" s="15">
        <f t="shared" si="34"/>
        <v>1510</v>
      </c>
      <c r="AR144" s="15" t="s">
        <v>653</v>
      </c>
      <c r="AS144" s="15">
        <f t="shared" si="35"/>
        <v>37</v>
      </c>
    </row>
    <row r="145" spans="35:45" ht="16.5" x14ac:dyDescent="0.2">
      <c r="AI145" s="60">
        <v>132</v>
      </c>
      <c r="AJ145" s="15">
        <f t="shared" si="30"/>
        <v>1606006</v>
      </c>
      <c r="AK145" s="15" t="str">
        <f t="shared" si="31"/>
        <v>初级神器2配件2-爪刃Lvs12</v>
      </c>
      <c r="AL145" s="60" t="s">
        <v>644</v>
      </c>
      <c r="AM145" s="15">
        <f t="shared" si="32"/>
        <v>12</v>
      </c>
      <c r="AN145" s="15" t="str">
        <f t="shared" si="33"/>
        <v>初级神器2配件2</v>
      </c>
      <c r="AO145" s="15">
        <f>INDEX(芦花古楼!$BY$19:$BY$58,神器!AM145)</f>
        <v>7</v>
      </c>
      <c r="AP145" s="15" t="s">
        <v>88</v>
      </c>
      <c r="AQ145" s="15">
        <f t="shared" si="34"/>
        <v>1760</v>
      </c>
      <c r="AR145" s="15" t="s">
        <v>653</v>
      </c>
      <c r="AS145" s="15">
        <f t="shared" si="35"/>
        <v>41</v>
      </c>
    </row>
    <row r="146" spans="35:45" ht="16.5" x14ac:dyDescent="0.2">
      <c r="AI146" s="60">
        <v>133</v>
      </c>
      <c r="AJ146" s="15">
        <f t="shared" si="30"/>
        <v>1606006</v>
      </c>
      <c r="AK146" s="15" t="str">
        <f t="shared" si="31"/>
        <v>初级神器2配件2-爪刃Lvs13</v>
      </c>
      <c r="AL146" s="60" t="s">
        <v>644</v>
      </c>
      <c r="AM146" s="15">
        <f t="shared" si="32"/>
        <v>13</v>
      </c>
      <c r="AN146" s="15" t="str">
        <f t="shared" si="33"/>
        <v>初级神器2配件2</v>
      </c>
      <c r="AO146" s="15">
        <f>INDEX(芦花古楼!$BY$19:$BY$58,神器!AM146)</f>
        <v>7</v>
      </c>
      <c r="AP146" s="15" t="s">
        <v>88</v>
      </c>
      <c r="AQ146" s="15">
        <f t="shared" si="34"/>
        <v>2015</v>
      </c>
      <c r="AR146" s="15" t="s">
        <v>653</v>
      </c>
      <c r="AS146" s="15">
        <f t="shared" si="35"/>
        <v>45</v>
      </c>
    </row>
    <row r="147" spans="35:45" ht="16.5" x14ac:dyDescent="0.2">
      <c r="AI147" s="60">
        <v>134</v>
      </c>
      <c r="AJ147" s="15">
        <f t="shared" si="30"/>
        <v>1606006</v>
      </c>
      <c r="AK147" s="15" t="str">
        <f t="shared" si="31"/>
        <v>初级神器2配件2-爪刃Lvs14</v>
      </c>
      <c r="AL147" s="60" t="s">
        <v>644</v>
      </c>
      <c r="AM147" s="15">
        <f t="shared" si="32"/>
        <v>14</v>
      </c>
      <c r="AN147" s="15" t="str">
        <f t="shared" si="33"/>
        <v>初级神器2配件2</v>
      </c>
      <c r="AO147" s="15">
        <f>INDEX(芦花古楼!$BY$19:$BY$58,神器!AM147)</f>
        <v>7</v>
      </c>
      <c r="AP147" s="15" t="s">
        <v>88</v>
      </c>
      <c r="AQ147" s="15">
        <f t="shared" si="34"/>
        <v>2265</v>
      </c>
      <c r="AR147" s="15" t="s">
        <v>653</v>
      </c>
      <c r="AS147" s="15">
        <f t="shared" si="35"/>
        <v>50</v>
      </c>
    </row>
    <row r="148" spans="35:45" ht="16.5" x14ac:dyDescent="0.2">
      <c r="AI148" s="60">
        <v>135</v>
      </c>
      <c r="AJ148" s="15">
        <f t="shared" si="30"/>
        <v>1606006</v>
      </c>
      <c r="AK148" s="15" t="str">
        <f t="shared" si="31"/>
        <v>初级神器2配件2-爪刃Lvs15</v>
      </c>
      <c r="AL148" s="60" t="s">
        <v>644</v>
      </c>
      <c r="AM148" s="15">
        <f t="shared" si="32"/>
        <v>15</v>
      </c>
      <c r="AN148" s="15" t="str">
        <f t="shared" si="33"/>
        <v>初级神器2配件2</v>
      </c>
      <c r="AO148" s="15">
        <f>INDEX(芦花古楼!$BY$19:$BY$58,神器!AM148)</f>
        <v>10</v>
      </c>
      <c r="AP148" s="15" t="s">
        <v>88</v>
      </c>
      <c r="AQ148" s="15">
        <f t="shared" si="34"/>
        <v>2520</v>
      </c>
      <c r="AR148" s="15" t="s">
        <v>653</v>
      </c>
      <c r="AS148" s="15">
        <f t="shared" si="35"/>
        <v>54</v>
      </c>
    </row>
    <row r="149" spans="35:45" ht="16.5" x14ac:dyDescent="0.2">
      <c r="AI149" s="60">
        <v>136</v>
      </c>
      <c r="AJ149" s="15">
        <f t="shared" si="30"/>
        <v>1606006</v>
      </c>
      <c r="AK149" s="15" t="str">
        <f t="shared" si="31"/>
        <v>初级神器2配件2-爪刃Lvs16</v>
      </c>
      <c r="AL149" s="60" t="s">
        <v>644</v>
      </c>
      <c r="AM149" s="15">
        <f t="shared" si="32"/>
        <v>16</v>
      </c>
      <c r="AN149" s="15" t="str">
        <f t="shared" si="33"/>
        <v>初级神器2配件2</v>
      </c>
      <c r="AO149" s="15">
        <f>INDEX(芦花古楼!$BY$19:$BY$58,神器!AM149)</f>
        <v>10</v>
      </c>
      <c r="AP149" s="15" t="s">
        <v>88</v>
      </c>
      <c r="AQ149" s="15">
        <f t="shared" si="34"/>
        <v>2770</v>
      </c>
      <c r="AR149" s="15" t="s">
        <v>653</v>
      </c>
      <c r="AS149" s="15">
        <f t="shared" si="35"/>
        <v>59</v>
      </c>
    </row>
    <row r="150" spans="35:45" ht="16.5" x14ac:dyDescent="0.2">
      <c r="AI150" s="60">
        <v>137</v>
      </c>
      <c r="AJ150" s="15">
        <f t="shared" si="30"/>
        <v>1606006</v>
      </c>
      <c r="AK150" s="15" t="str">
        <f t="shared" si="31"/>
        <v>初级神器2配件2-爪刃Lvs17</v>
      </c>
      <c r="AL150" s="60" t="s">
        <v>644</v>
      </c>
      <c r="AM150" s="15">
        <f t="shared" si="32"/>
        <v>17</v>
      </c>
      <c r="AN150" s="15" t="str">
        <f t="shared" si="33"/>
        <v>初级神器2配件2</v>
      </c>
      <c r="AO150" s="15">
        <f>INDEX(芦花古楼!$BY$19:$BY$58,神器!AM150)</f>
        <v>10</v>
      </c>
      <c r="AP150" s="15" t="s">
        <v>88</v>
      </c>
      <c r="AQ150" s="15">
        <f t="shared" si="34"/>
        <v>3020</v>
      </c>
      <c r="AR150" s="15" t="s">
        <v>653</v>
      </c>
      <c r="AS150" s="15">
        <f t="shared" si="35"/>
        <v>64</v>
      </c>
    </row>
    <row r="151" spans="35:45" ht="16.5" x14ac:dyDescent="0.2">
      <c r="AI151" s="60">
        <v>138</v>
      </c>
      <c r="AJ151" s="15">
        <f t="shared" si="30"/>
        <v>1606006</v>
      </c>
      <c r="AK151" s="15" t="str">
        <f t="shared" si="31"/>
        <v>初级神器2配件2-爪刃Lvs18</v>
      </c>
      <c r="AL151" s="60" t="s">
        <v>644</v>
      </c>
      <c r="AM151" s="15">
        <f t="shared" si="32"/>
        <v>18</v>
      </c>
      <c r="AN151" s="15" t="str">
        <f t="shared" si="33"/>
        <v>初级神器2配件2</v>
      </c>
      <c r="AO151" s="15">
        <f>INDEX(芦花古楼!$BY$19:$BY$58,神器!AM151)</f>
        <v>10</v>
      </c>
      <c r="AP151" s="15" t="s">
        <v>88</v>
      </c>
      <c r="AQ151" s="15">
        <f t="shared" si="34"/>
        <v>3275</v>
      </c>
      <c r="AR151" s="15" t="s">
        <v>653</v>
      </c>
      <c r="AS151" s="15">
        <f t="shared" si="35"/>
        <v>69</v>
      </c>
    </row>
    <row r="152" spans="35:45" ht="16.5" x14ac:dyDescent="0.2">
      <c r="AI152" s="60">
        <v>139</v>
      </c>
      <c r="AJ152" s="15">
        <f t="shared" si="30"/>
        <v>1606006</v>
      </c>
      <c r="AK152" s="15" t="str">
        <f t="shared" si="31"/>
        <v>初级神器2配件2-爪刃Lvs19</v>
      </c>
      <c r="AL152" s="60" t="s">
        <v>644</v>
      </c>
      <c r="AM152" s="15">
        <f t="shared" si="32"/>
        <v>19</v>
      </c>
      <c r="AN152" s="15" t="str">
        <f t="shared" si="33"/>
        <v>初级神器2配件2</v>
      </c>
      <c r="AO152" s="15">
        <f>INDEX(芦花古楼!$BY$19:$BY$58,神器!AM152)</f>
        <v>10</v>
      </c>
      <c r="AP152" s="15" t="s">
        <v>88</v>
      </c>
      <c r="AQ152" s="15">
        <f t="shared" si="34"/>
        <v>3525</v>
      </c>
      <c r="AR152" s="15" t="s">
        <v>653</v>
      </c>
      <c r="AS152" s="15">
        <f t="shared" si="35"/>
        <v>74</v>
      </c>
    </row>
    <row r="153" spans="35:45" ht="16.5" x14ac:dyDescent="0.2">
      <c r="AI153" s="60">
        <v>140</v>
      </c>
      <c r="AJ153" s="15">
        <f t="shared" si="30"/>
        <v>1606006</v>
      </c>
      <c r="AK153" s="15" t="str">
        <f t="shared" si="31"/>
        <v>初级神器2配件2-爪刃Lvs20</v>
      </c>
      <c r="AL153" s="60" t="s">
        <v>644</v>
      </c>
      <c r="AM153" s="15">
        <f t="shared" si="32"/>
        <v>20</v>
      </c>
      <c r="AN153" s="15" t="str">
        <f t="shared" si="33"/>
        <v>初级神器2配件2</v>
      </c>
      <c r="AO153" s="15">
        <f>INDEX(芦花古楼!$BY$19:$BY$58,神器!AM153)</f>
        <v>10</v>
      </c>
      <c r="AP153" s="15" t="s">
        <v>88</v>
      </c>
      <c r="AQ153" s="15">
        <f t="shared" si="34"/>
        <v>4030</v>
      </c>
      <c r="AR153" s="15" t="s">
        <v>653</v>
      </c>
      <c r="AS153" s="15">
        <f t="shared" si="35"/>
        <v>80</v>
      </c>
    </row>
    <row r="154" spans="35:45" ht="16.5" x14ac:dyDescent="0.2">
      <c r="AI154" s="60">
        <v>141</v>
      </c>
      <c r="AJ154" s="15">
        <f t="shared" si="30"/>
        <v>1606006</v>
      </c>
      <c r="AK154" s="15" t="str">
        <f t="shared" si="31"/>
        <v>初级神器2配件2-爪刃Lvs21</v>
      </c>
      <c r="AL154" s="60" t="s">
        <v>644</v>
      </c>
      <c r="AM154" s="15">
        <f t="shared" si="32"/>
        <v>21</v>
      </c>
      <c r="AN154" s="15" t="str">
        <f t="shared" si="33"/>
        <v>初级神器2配件2</v>
      </c>
      <c r="AO154" s="15">
        <f>INDEX(芦花古楼!$BY$19:$BY$58,神器!AM154)</f>
        <v>15</v>
      </c>
      <c r="AP154" s="15" t="s">
        <v>88</v>
      </c>
      <c r="AQ154" s="15">
        <f t="shared" si="34"/>
        <v>4450</v>
      </c>
      <c r="AR154" s="15" t="s">
        <v>653</v>
      </c>
      <c r="AS154" s="15">
        <f t="shared" si="35"/>
        <v>86</v>
      </c>
    </row>
    <row r="155" spans="35:45" ht="16.5" x14ac:dyDescent="0.2">
      <c r="AI155" s="60">
        <v>142</v>
      </c>
      <c r="AJ155" s="15">
        <f t="shared" si="30"/>
        <v>1606006</v>
      </c>
      <c r="AK155" s="15" t="str">
        <f t="shared" si="31"/>
        <v>初级神器2配件2-爪刃Lvs22</v>
      </c>
      <c r="AL155" s="60" t="s">
        <v>644</v>
      </c>
      <c r="AM155" s="15">
        <f t="shared" si="32"/>
        <v>22</v>
      </c>
      <c r="AN155" s="15" t="str">
        <f t="shared" si="33"/>
        <v>初级神器2配件2</v>
      </c>
      <c r="AO155" s="15">
        <f>INDEX(芦花古楼!$BY$19:$BY$58,神器!AM155)</f>
        <v>15</v>
      </c>
      <c r="AP155" s="15" t="s">
        <v>88</v>
      </c>
      <c r="AQ155" s="15">
        <f t="shared" si="34"/>
        <v>4675</v>
      </c>
      <c r="AR155" s="15" t="s">
        <v>653</v>
      </c>
      <c r="AS155" s="15">
        <f t="shared" si="35"/>
        <v>92</v>
      </c>
    </row>
    <row r="156" spans="35:45" ht="16.5" x14ac:dyDescent="0.2">
      <c r="AI156" s="60">
        <v>143</v>
      </c>
      <c r="AJ156" s="15">
        <f t="shared" si="30"/>
        <v>1606006</v>
      </c>
      <c r="AK156" s="15" t="str">
        <f t="shared" si="31"/>
        <v>初级神器2配件2-爪刃Lvs23</v>
      </c>
      <c r="AL156" s="60" t="s">
        <v>644</v>
      </c>
      <c r="AM156" s="15">
        <f t="shared" si="32"/>
        <v>23</v>
      </c>
      <c r="AN156" s="15" t="str">
        <f t="shared" si="33"/>
        <v>初级神器2配件2</v>
      </c>
      <c r="AO156" s="15">
        <f>INDEX(芦花古楼!$BY$19:$BY$58,神器!AM156)</f>
        <v>15</v>
      </c>
      <c r="AP156" s="15" t="s">
        <v>88</v>
      </c>
      <c r="AQ156" s="15">
        <f t="shared" si="34"/>
        <v>4895</v>
      </c>
      <c r="AR156" s="15" t="s">
        <v>653</v>
      </c>
      <c r="AS156" s="15">
        <f t="shared" si="35"/>
        <v>99</v>
      </c>
    </row>
    <row r="157" spans="35:45" ht="16.5" x14ac:dyDescent="0.2">
      <c r="AI157" s="60">
        <v>144</v>
      </c>
      <c r="AJ157" s="15">
        <f t="shared" si="30"/>
        <v>1606006</v>
      </c>
      <c r="AK157" s="15" t="str">
        <f t="shared" si="31"/>
        <v>初级神器2配件2-爪刃Lvs24</v>
      </c>
      <c r="AL157" s="60" t="s">
        <v>644</v>
      </c>
      <c r="AM157" s="15">
        <f t="shared" si="32"/>
        <v>24</v>
      </c>
      <c r="AN157" s="15" t="str">
        <f t="shared" si="33"/>
        <v>初级神器2配件2</v>
      </c>
      <c r="AO157" s="15">
        <f>INDEX(芦花古楼!$BY$19:$BY$58,神器!AM157)</f>
        <v>15</v>
      </c>
      <c r="AP157" s="15" t="s">
        <v>88</v>
      </c>
      <c r="AQ157" s="15">
        <f t="shared" si="34"/>
        <v>5120</v>
      </c>
      <c r="AR157" s="15" t="s">
        <v>653</v>
      </c>
      <c r="AS157" s="15">
        <f t="shared" si="35"/>
        <v>106</v>
      </c>
    </row>
    <row r="158" spans="35:45" ht="16.5" x14ac:dyDescent="0.2">
      <c r="AI158" s="60">
        <v>145</v>
      </c>
      <c r="AJ158" s="15">
        <f t="shared" si="30"/>
        <v>1606006</v>
      </c>
      <c r="AK158" s="15" t="str">
        <f t="shared" si="31"/>
        <v>初级神器2配件2-爪刃Lvs25</v>
      </c>
      <c r="AL158" s="60" t="s">
        <v>644</v>
      </c>
      <c r="AM158" s="15">
        <f t="shared" si="32"/>
        <v>25</v>
      </c>
      <c r="AN158" s="15" t="str">
        <f t="shared" si="33"/>
        <v>初级神器2配件2</v>
      </c>
      <c r="AO158" s="15">
        <f>INDEX(芦花古楼!$BY$19:$BY$58,神器!AM158)</f>
        <v>15</v>
      </c>
      <c r="AP158" s="15" t="s">
        <v>88</v>
      </c>
      <c r="AQ158" s="15">
        <f t="shared" si="34"/>
        <v>5340</v>
      </c>
      <c r="AR158" s="15" t="s">
        <v>653</v>
      </c>
      <c r="AS158" s="15">
        <f t="shared" si="35"/>
        <v>113</v>
      </c>
    </row>
    <row r="159" spans="35:45" ht="16.5" x14ac:dyDescent="0.2">
      <c r="AI159" s="60">
        <v>146</v>
      </c>
      <c r="AJ159" s="15">
        <f t="shared" si="30"/>
        <v>1606006</v>
      </c>
      <c r="AK159" s="15" t="str">
        <f t="shared" si="31"/>
        <v>初级神器2配件2-爪刃Lvs26</v>
      </c>
      <c r="AL159" s="60" t="s">
        <v>644</v>
      </c>
      <c r="AM159" s="15">
        <f t="shared" si="32"/>
        <v>26</v>
      </c>
      <c r="AN159" s="15" t="str">
        <f t="shared" si="33"/>
        <v>初级神器2配件2</v>
      </c>
      <c r="AO159" s="15">
        <f>INDEX(芦花古楼!$BY$19:$BY$58,神器!AM159)</f>
        <v>25</v>
      </c>
      <c r="AP159" s="15" t="s">
        <v>88</v>
      </c>
      <c r="AQ159" s="15">
        <f t="shared" si="34"/>
        <v>5565</v>
      </c>
      <c r="AR159" s="15" t="s">
        <v>653</v>
      </c>
      <c r="AS159" s="15">
        <f t="shared" si="35"/>
        <v>121</v>
      </c>
    </row>
    <row r="160" spans="35:45" ht="16.5" x14ac:dyDescent="0.2">
      <c r="AI160" s="60">
        <v>147</v>
      </c>
      <c r="AJ160" s="15">
        <f t="shared" si="30"/>
        <v>1606006</v>
      </c>
      <c r="AK160" s="15" t="str">
        <f t="shared" si="31"/>
        <v>初级神器2配件2-爪刃Lvs27</v>
      </c>
      <c r="AL160" s="60" t="s">
        <v>644</v>
      </c>
      <c r="AM160" s="15">
        <f t="shared" si="32"/>
        <v>27</v>
      </c>
      <c r="AN160" s="15" t="str">
        <f t="shared" si="33"/>
        <v>初级神器2配件2</v>
      </c>
      <c r="AO160" s="15">
        <f>INDEX(芦花古楼!$BY$19:$BY$58,神器!AM160)</f>
        <v>25</v>
      </c>
      <c r="AP160" s="15" t="s">
        <v>88</v>
      </c>
      <c r="AQ160" s="15">
        <f t="shared" si="34"/>
        <v>5785</v>
      </c>
      <c r="AR160" s="15" t="s">
        <v>653</v>
      </c>
      <c r="AS160" s="15">
        <f t="shared" si="35"/>
        <v>129</v>
      </c>
    </row>
    <row r="161" spans="35:45" ht="16.5" x14ac:dyDescent="0.2">
      <c r="AI161" s="60">
        <v>148</v>
      </c>
      <c r="AJ161" s="15">
        <f t="shared" si="30"/>
        <v>1606006</v>
      </c>
      <c r="AK161" s="15" t="str">
        <f t="shared" si="31"/>
        <v>初级神器2配件2-爪刃Lvs28</v>
      </c>
      <c r="AL161" s="60" t="s">
        <v>644</v>
      </c>
      <c r="AM161" s="15">
        <f t="shared" si="32"/>
        <v>28</v>
      </c>
      <c r="AN161" s="15" t="str">
        <f t="shared" si="33"/>
        <v>初级神器2配件2</v>
      </c>
      <c r="AO161" s="15">
        <f>INDEX(芦花古楼!$BY$19:$BY$58,神器!AM161)</f>
        <v>25</v>
      </c>
      <c r="AP161" s="15" t="s">
        <v>88</v>
      </c>
      <c r="AQ161" s="15">
        <f t="shared" si="34"/>
        <v>6010</v>
      </c>
      <c r="AR161" s="15" t="s">
        <v>653</v>
      </c>
      <c r="AS161" s="15">
        <f t="shared" si="35"/>
        <v>138</v>
      </c>
    </row>
    <row r="162" spans="35:45" ht="16.5" x14ac:dyDescent="0.2">
      <c r="AI162" s="60">
        <v>149</v>
      </c>
      <c r="AJ162" s="15">
        <f t="shared" si="30"/>
        <v>1606006</v>
      </c>
      <c r="AK162" s="15" t="str">
        <f t="shared" si="31"/>
        <v>初级神器2配件2-爪刃Lvs29</v>
      </c>
      <c r="AL162" s="60" t="s">
        <v>644</v>
      </c>
      <c r="AM162" s="15">
        <f t="shared" si="32"/>
        <v>29</v>
      </c>
      <c r="AN162" s="15" t="str">
        <f t="shared" si="33"/>
        <v>初级神器2配件2</v>
      </c>
      <c r="AO162" s="15">
        <f>INDEX(芦花古楼!$BY$19:$BY$58,神器!AM162)</f>
        <v>25</v>
      </c>
      <c r="AP162" s="15" t="s">
        <v>88</v>
      </c>
      <c r="AQ162" s="15">
        <f t="shared" si="34"/>
        <v>6230</v>
      </c>
      <c r="AR162" s="15" t="s">
        <v>653</v>
      </c>
      <c r="AS162" s="15">
        <f t="shared" si="35"/>
        <v>146</v>
      </c>
    </row>
    <row r="163" spans="35:45" ht="16.5" x14ac:dyDescent="0.2">
      <c r="AI163" s="60">
        <v>150</v>
      </c>
      <c r="AJ163" s="15">
        <f t="shared" si="30"/>
        <v>1606006</v>
      </c>
      <c r="AK163" s="15" t="str">
        <f t="shared" si="31"/>
        <v>初级神器2配件2-爪刃Lvs30</v>
      </c>
      <c r="AL163" s="60" t="s">
        <v>644</v>
      </c>
      <c r="AM163" s="15">
        <f t="shared" si="32"/>
        <v>30</v>
      </c>
      <c r="AN163" s="15" t="str">
        <f t="shared" si="33"/>
        <v>初级神器2配件2</v>
      </c>
      <c r="AO163" s="15">
        <f>INDEX(芦花古楼!$BY$19:$BY$58,神器!AM163)</f>
        <v>25</v>
      </c>
      <c r="AP163" s="15" t="s">
        <v>88</v>
      </c>
      <c r="AQ163" s="15">
        <f t="shared" si="34"/>
        <v>6675</v>
      </c>
      <c r="AR163" s="15" t="s">
        <v>653</v>
      </c>
      <c r="AS163" s="15">
        <f t="shared" si="35"/>
        <v>156</v>
      </c>
    </row>
    <row r="164" spans="35:45" ht="16.5" x14ac:dyDescent="0.2">
      <c r="AI164" s="60">
        <v>151</v>
      </c>
      <c r="AJ164" s="15">
        <f t="shared" si="30"/>
        <v>1606006</v>
      </c>
      <c r="AK164" s="15" t="str">
        <f t="shared" si="31"/>
        <v>初级神器2配件2-爪刃Lvs31</v>
      </c>
      <c r="AL164" s="60" t="s">
        <v>644</v>
      </c>
      <c r="AM164" s="15">
        <f t="shared" si="32"/>
        <v>31</v>
      </c>
      <c r="AN164" s="15" t="str">
        <f t="shared" si="33"/>
        <v>初级神器2配件2</v>
      </c>
      <c r="AO164" s="15">
        <f>INDEX(芦花古楼!$BY$19:$BY$58,神器!AM164)</f>
        <v>30</v>
      </c>
      <c r="AP164" s="15" t="s">
        <v>88</v>
      </c>
      <c r="AQ164" s="15">
        <f t="shared" si="34"/>
        <v>6510</v>
      </c>
      <c r="AR164" s="15" t="s">
        <v>653</v>
      </c>
      <c r="AS164" s="15">
        <f t="shared" si="35"/>
        <v>166</v>
      </c>
    </row>
    <row r="165" spans="35:45" ht="16.5" x14ac:dyDescent="0.2">
      <c r="AI165" s="60">
        <v>152</v>
      </c>
      <c r="AJ165" s="15">
        <f t="shared" si="30"/>
        <v>1606006</v>
      </c>
      <c r="AK165" s="15" t="str">
        <f t="shared" si="31"/>
        <v>初级神器2配件2-爪刃Lvs32</v>
      </c>
      <c r="AL165" s="60" t="s">
        <v>644</v>
      </c>
      <c r="AM165" s="15">
        <f t="shared" si="32"/>
        <v>32</v>
      </c>
      <c r="AN165" s="15" t="str">
        <f t="shared" si="33"/>
        <v>初级神器2配件2</v>
      </c>
      <c r="AO165" s="15">
        <f>INDEX(芦花古楼!$BY$19:$BY$58,神器!AM165)</f>
        <v>30</v>
      </c>
      <c r="AP165" s="15" t="s">
        <v>88</v>
      </c>
      <c r="AQ165" s="15">
        <f t="shared" si="34"/>
        <v>9765</v>
      </c>
      <c r="AR165" s="15" t="s">
        <v>653</v>
      </c>
      <c r="AS165" s="15">
        <f t="shared" si="35"/>
        <v>176</v>
      </c>
    </row>
    <row r="166" spans="35:45" ht="16.5" x14ac:dyDescent="0.2">
      <c r="AI166" s="60">
        <v>153</v>
      </c>
      <c r="AJ166" s="15">
        <f t="shared" si="30"/>
        <v>1606006</v>
      </c>
      <c r="AK166" s="15" t="str">
        <f t="shared" si="31"/>
        <v>初级神器2配件2-爪刃Lvs33</v>
      </c>
      <c r="AL166" s="60" t="s">
        <v>644</v>
      </c>
      <c r="AM166" s="15">
        <f t="shared" si="32"/>
        <v>33</v>
      </c>
      <c r="AN166" s="15" t="str">
        <f t="shared" si="33"/>
        <v>初级神器2配件2</v>
      </c>
      <c r="AO166" s="15">
        <f>INDEX(芦花古楼!$BY$19:$BY$58,神器!AM166)</f>
        <v>30</v>
      </c>
      <c r="AP166" s="15" t="s">
        <v>88</v>
      </c>
      <c r="AQ166" s="15">
        <f t="shared" si="34"/>
        <v>13020</v>
      </c>
      <c r="AR166" s="15" t="s">
        <v>653</v>
      </c>
      <c r="AS166" s="15">
        <f t="shared" si="35"/>
        <v>187</v>
      </c>
    </row>
    <row r="167" spans="35:45" ht="16.5" x14ac:dyDescent="0.2">
      <c r="AI167" s="60">
        <v>154</v>
      </c>
      <c r="AJ167" s="15">
        <f t="shared" si="30"/>
        <v>1606006</v>
      </c>
      <c r="AK167" s="15" t="str">
        <f t="shared" si="31"/>
        <v>初级神器2配件2-爪刃Lvs34</v>
      </c>
      <c r="AL167" s="60" t="s">
        <v>644</v>
      </c>
      <c r="AM167" s="15">
        <f t="shared" si="32"/>
        <v>34</v>
      </c>
      <c r="AN167" s="15" t="str">
        <f t="shared" si="33"/>
        <v>初级神器2配件2</v>
      </c>
      <c r="AO167" s="15">
        <f>INDEX(芦花古楼!$BY$19:$BY$58,神器!AM167)</f>
        <v>30</v>
      </c>
      <c r="AP167" s="15" t="s">
        <v>88</v>
      </c>
      <c r="AQ167" s="15">
        <f t="shared" si="34"/>
        <v>16275</v>
      </c>
      <c r="AR167" s="15" t="s">
        <v>653</v>
      </c>
      <c r="AS167" s="15">
        <f t="shared" si="35"/>
        <v>198</v>
      </c>
    </row>
    <row r="168" spans="35:45" ht="16.5" x14ac:dyDescent="0.2">
      <c r="AI168" s="60">
        <v>155</v>
      </c>
      <c r="AJ168" s="15">
        <f t="shared" si="30"/>
        <v>1606006</v>
      </c>
      <c r="AK168" s="15" t="str">
        <f t="shared" si="31"/>
        <v>初级神器2配件2-爪刃Lvs35</v>
      </c>
      <c r="AL168" s="60" t="s">
        <v>644</v>
      </c>
      <c r="AM168" s="15">
        <f t="shared" si="32"/>
        <v>35</v>
      </c>
      <c r="AN168" s="15" t="str">
        <f t="shared" si="33"/>
        <v>初级神器2配件2</v>
      </c>
      <c r="AO168" s="15">
        <f>INDEX(芦花古楼!$BY$19:$BY$58,神器!AM168)</f>
        <v>30</v>
      </c>
      <c r="AP168" s="15" t="s">
        <v>88</v>
      </c>
      <c r="AQ168" s="15">
        <f t="shared" si="34"/>
        <v>19530</v>
      </c>
      <c r="AR168" s="15" t="s">
        <v>653</v>
      </c>
      <c r="AS168" s="15">
        <f t="shared" si="35"/>
        <v>210</v>
      </c>
    </row>
    <row r="169" spans="35:45" ht="16.5" x14ac:dyDescent="0.2">
      <c r="AI169" s="60">
        <v>156</v>
      </c>
      <c r="AJ169" s="15">
        <f t="shared" si="30"/>
        <v>1606006</v>
      </c>
      <c r="AK169" s="15" t="str">
        <f t="shared" si="31"/>
        <v>初级神器2配件2-爪刃Lvs36</v>
      </c>
      <c r="AL169" s="60" t="s">
        <v>644</v>
      </c>
      <c r="AM169" s="15">
        <f t="shared" si="32"/>
        <v>36</v>
      </c>
      <c r="AN169" s="15" t="str">
        <f t="shared" si="33"/>
        <v>初级神器2配件2</v>
      </c>
      <c r="AO169" s="15">
        <f>INDEX(芦花古楼!$BY$19:$BY$58,神器!AM169)</f>
        <v>40</v>
      </c>
      <c r="AP169" s="15" t="s">
        <v>88</v>
      </c>
      <c r="AQ169" s="15">
        <f t="shared" si="34"/>
        <v>22785</v>
      </c>
      <c r="AR169" s="15" t="s">
        <v>653</v>
      </c>
      <c r="AS169" s="15">
        <f t="shared" si="35"/>
        <v>222</v>
      </c>
    </row>
    <row r="170" spans="35:45" ht="16.5" x14ac:dyDescent="0.2">
      <c r="AI170" s="60">
        <v>157</v>
      </c>
      <c r="AJ170" s="15">
        <f t="shared" si="30"/>
        <v>1606006</v>
      </c>
      <c r="AK170" s="15" t="str">
        <f t="shared" si="31"/>
        <v>初级神器2配件2-爪刃Lvs37</v>
      </c>
      <c r="AL170" s="60" t="s">
        <v>644</v>
      </c>
      <c r="AM170" s="15">
        <f t="shared" si="32"/>
        <v>37</v>
      </c>
      <c r="AN170" s="15" t="str">
        <f t="shared" si="33"/>
        <v>初级神器2配件2</v>
      </c>
      <c r="AO170" s="15">
        <f>INDEX(芦花古楼!$BY$19:$BY$58,神器!AM170)</f>
        <v>40</v>
      </c>
      <c r="AP170" s="15" t="s">
        <v>88</v>
      </c>
      <c r="AQ170" s="15">
        <f t="shared" si="34"/>
        <v>26040</v>
      </c>
      <c r="AR170" s="15" t="s">
        <v>653</v>
      </c>
      <c r="AS170" s="15">
        <f t="shared" si="35"/>
        <v>236</v>
      </c>
    </row>
    <row r="171" spans="35:45" ht="16.5" x14ac:dyDescent="0.2">
      <c r="AI171" s="60">
        <v>158</v>
      </c>
      <c r="AJ171" s="15">
        <f t="shared" si="30"/>
        <v>1606006</v>
      </c>
      <c r="AK171" s="15" t="str">
        <f t="shared" si="31"/>
        <v>初级神器2配件2-爪刃Lvs38</v>
      </c>
      <c r="AL171" s="60" t="s">
        <v>644</v>
      </c>
      <c r="AM171" s="15">
        <f t="shared" si="32"/>
        <v>38</v>
      </c>
      <c r="AN171" s="15" t="str">
        <f t="shared" si="33"/>
        <v>初级神器2配件2</v>
      </c>
      <c r="AO171" s="15">
        <f>INDEX(芦花古楼!$BY$19:$BY$58,神器!AM171)</f>
        <v>40</v>
      </c>
      <c r="AP171" s="15" t="s">
        <v>88</v>
      </c>
      <c r="AQ171" s="15">
        <f t="shared" si="34"/>
        <v>29295</v>
      </c>
      <c r="AR171" s="15" t="s">
        <v>653</v>
      </c>
      <c r="AS171" s="15">
        <f t="shared" si="35"/>
        <v>249</v>
      </c>
    </row>
    <row r="172" spans="35:45" ht="16.5" x14ac:dyDescent="0.2">
      <c r="AI172" s="60">
        <v>159</v>
      </c>
      <c r="AJ172" s="15">
        <f t="shared" si="30"/>
        <v>1606006</v>
      </c>
      <c r="AK172" s="15" t="str">
        <f t="shared" si="31"/>
        <v>初级神器2配件2-爪刃Lvs39</v>
      </c>
      <c r="AL172" s="60" t="s">
        <v>644</v>
      </c>
      <c r="AM172" s="15">
        <f t="shared" si="32"/>
        <v>39</v>
      </c>
      <c r="AN172" s="15" t="str">
        <f t="shared" si="33"/>
        <v>初级神器2配件2</v>
      </c>
      <c r="AO172" s="15">
        <f>INDEX(芦花古楼!$BY$19:$BY$58,神器!AM172)</f>
        <v>40</v>
      </c>
      <c r="AP172" s="15" t="s">
        <v>88</v>
      </c>
      <c r="AQ172" s="15">
        <f t="shared" si="34"/>
        <v>32550</v>
      </c>
      <c r="AR172" s="15" t="s">
        <v>653</v>
      </c>
      <c r="AS172" s="15">
        <f t="shared" si="35"/>
        <v>264</v>
      </c>
    </row>
    <row r="173" spans="35:45" ht="16.5" x14ac:dyDescent="0.2">
      <c r="AI173" s="60">
        <v>160</v>
      </c>
      <c r="AJ173" s="15">
        <f t="shared" si="30"/>
        <v>1606006</v>
      </c>
      <c r="AK173" s="15" t="str">
        <f t="shared" si="31"/>
        <v>初级神器2配件2-爪刃Lvs40</v>
      </c>
      <c r="AL173" s="60" t="s">
        <v>644</v>
      </c>
      <c r="AM173" s="15">
        <f t="shared" si="32"/>
        <v>40</v>
      </c>
      <c r="AN173" s="15" t="str">
        <f t="shared" si="33"/>
        <v>初级神器2配件2</v>
      </c>
      <c r="AO173" s="15">
        <f>INDEX(芦花古楼!$BY$19:$BY$58,神器!AM173)</f>
        <v>40</v>
      </c>
      <c r="AP173" s="15" t="s">
        <v>88</v>
      </c>
      <c r="AQ173" s="15">
        <f t="shared" si="34"/>
        <v>39060</v>
      </c>
      <c r="AR173" s="15" t="s">
        <v>653</v>
      </c>
      <c r="AS173" s="15">
        <f t="shared" si="35"/>
        <v>279</v>
      </c>
    </row>
    <row r="174" spans="35:45" ht="16.5" x14ac:dyDescent="0.2">
      <c r="AI174" s="60">
        <v>161</v>
      </c>
      <c r="AJ174" s="15">
        <f t="shared" si="30"/>
        <v>1606007</v>
      </c>
      <c r="AK174" s="15" t="str">
        <f t="shared" si="31"/>
        <v>中级神器1配件1-绦带Lvs1</v>
      </c>
      <c r="AL174" s="60" t="s">
        <v>644</v>
      </c>
      <c r="AM174" s="15">
        <f t="shared" si="32"/>
        <v>1</v>
      </c>
      <c r="AN174" s="15" t="str">
        <f t="shared" si="33"/>
        <v>中级神器1配件1</v>
      </c>
      <c r="AO174" s="15">
        <f>INDEX(芦花古楼!$BY$19:$BY$58,神器!AM174)</f>
        <v>1</v>
      </c>
      <c r="AP174" s="15" t="s">
        <v>88</v>
      </c>
      <c r="AQ174" s="15">
        <f t="shared" si="34"/>
        <v>130</v>
      </c>
      <c r="AR174" s="15" t="s">
        <v>653</v>
      </c>
      <c r="AS174" s="15">
        <f t="shared" si="35"/>
        <v>5</v>
      </c>
    </row>
    <row r="175" spans="35:45" ht="16.5" x14ac:dyDescent="0.2">
      <c r="AI175" s="60">
        <v>162</v>
      </c>
      <c r="AJ175" s="15">
        <f t="shared" si="30"/>
        <v>1606007</v>
      </c>
      <c r="AK175" s="15" t="str">
        <f t="shared" si="31"/>
        <v>中级神器1配件1-绦带Lvs2</v>
      </c>
      <c r="AL175" s="60" t="s">
        <v>644</v>
      </c>
      <c r="AM175" s="15">
        <f t="shared" si="32"/>
        <v>2</v>
      </c>
      <c r="AN175" s="15" t="str">
        <f t="shared" si="33"/>
        <v>中级神器1配件1</v>
      </c>
      <c r="AO175" s="15">
        <f>INDEX(芦花古楼!$BY$19:$BY$58,神器!AM175)</f>
        <v>1</v>
      </c>
      <c r="AP175" s="15" t="s">
        <v>88</v>
      </c>
      <c r="AQ175" s="15">
        <f t="shared" si="34"/>
        <v>200</v>
      </c>
      <c r="AR175" s="15" t="s">
        <v>653</v>
      </c>
      <c r="AS175" s="15">
        <f t="shared" si="35"/>
        <v>6</v>
      </c>
    </row>
    <row r="176" spans="35:45" ht="16.5" x14ac:dyDescent="0.2">
      <c r="AI176" s="60">
        <v>163</v>
      </c>
      <c r="AJ176" s="15">
        <f t="shared" si="30"/>
        <v>1606007</v>
      </c>
      <c r="AK176" s="15" t="str">
        <f t="shared" si="31"/>
        <v>中级神器1配件1-绦带Lvs3</v>
      </c>
      <c r="AL176" s="60" t="s">
        <v>644</v>
      </c>
      <c r="AM176" s="15">
        <f t="shared" si="32"/>
        <v>3</v>
      </c>
      <c r="AN176" s="15" t="str">
        <f t="shared" si="33"/>
        <v>中级神器1配件1</v>
      </c>
      <c r="AO176" s="15">
        <f>INDEX(芦花古楼!$BY$19:$BY$58,神器!AM176)</f>
        <v>2</v>
      </c>
      <c r="AP176" s="15" t="s">
        <v>88</v>
      </c>
      <c r="AQ176" s="15">
        <f t="shared" si="34"/>
        <v>265</v>
      </c>
      <c r="AR176" s="15" t="s">
        <v>653</v>
      </c>
      <c r="AS176" s="15">
        <f t="shared" si="35"/>
        <v>8</v>
      </c>
    </row>
    <row r="177" spans="35:45" ht="16.5" x14ac:dyDescent="0.2">
      <c r="AI177" s="60">
        <v>164</v>
      </c>
      <c r="AJ177" s="15">
        <f t="shared" si="30"/>
        <v>1606007</v>
      </c>
      <c r="AK177" s="15" t="str">
        <f t="shared" si="31"/>
        <v>中级神器1配件1-绦带Lvs4</v>
      </c>
      <c r="AL177" s="60" t="s">
        <v>644</v>
      </c>
      <c r="AM177" s="15">
        <f t="shared" si="32"/>
        <v>4</v>
      </c>
      <c r="AN177" s="15" t="str">
        <f t="shared" si="33"/>
        <v>中级神器1配件1</v>
      </c>
      <c r="AO177" s="15">
        <f>INDEX(芦花古楼!$BY$19:$BY$58,神器!AM177)</f>
        <v>3</v>
      </c>
      <c r="AP177" s="15" t="s">
        <v>88</v>
      </c>
      <c r="AQ177" s="15">
        <f t="shared" si="34"/>
        <v>330</v>
      </c>
      <c r="AR177" s="15" t="s">
        <v>653</v>
      </c>
      <c r="AS177" s="15">
        <f t="shared" si="35"/>
        <v>10</v>
      </c>
    </row>
    <row r="178" spans="35:45" ht="16.5" x14ac:dyDescent="0.2">
      <c r="AI178" s="60">
        <v>165</v>
      </c>
      <c r="AJ178" s="15">
        <f t="shared" si="30"/>
        <v>1606007</v>
      </c>
      <c r="AK178" s="15" t="str">
        <f t="shared" si="31"/>
        <v>中级神器1配件1-绦带Lvs5</v>
      </c>
      <c r="AL178" s="60" t="s">
        <v>644</v>
      </c>
      <c r="AM178" s="15">
        <f t="shared" si="32"/>
        <v>5</v>
      </c>
      <c r="AN178" s="15" t="str">
        <f t="shared" si="33"/>
        <v>中级神器1配件1</v>
      </c>
      <c r="AO178" s="15">
        <f>INDEX(芦花古楼!$BY$19:$BY$58,神器!AM178)</f>
        <v>3</v>
      </c>
      <c r="AP178" s="15" t="s">
        <v>88</v>
      </c>
      <c r="AQ178" s="15">
        <f t="shared" si="34"/>
        <v>400</v>
      </c>
      <c r="AR178" s="15" t="s">
        <v>653</v>
      </c>
      <c r="AS178" s="15">
        <f t="shared" si="35"/>
        <v>12</v>
      </c>
    </row>
    <row r="179" spans="35:45" ht="16.5" x14ac:dyDescent="0.2">
      <c r="AI179" s="60">
        <v>166</v>
      </c>
      <c r="AJ179" s="15">
        <f t="shared" si="30"/>
        <v>1606007</v>
      </c>
      <c r="AK179" s="15" t="str">
        <f t="shared" si="31"/>
        <v>中级神器1配件1-绦带Lvs6</v>
      </c>
      <c r="AL179" s="60" t="s">
        <v>644</v>
      </c>
      <c r="AM179" s="15">
        <f t="shared" si="32"/>
        <v>6</v>
      </c>
      <c r="AN179" s="15" t="str">
        <f t="shared" si="33"/>
        <v>中级神器1配件1</v>
      </c>
      <c r="AO179" s="15">
        <f>INDEX(芦花古楼!$BY$19:$BY$58,神器!AM179)</f>
        <v>5</v>
      </c>
      <c r="AP179" s="15" t="s">
        <v>88</v>
      </c>
      <c r="AQ179" s="15">
        <f t="shared" si="34"/>
        <v>465</v>
      </c>
      <c r="AR179" s="15" t="s">
        <v>653</v>
      </c>
      <c r="AS179" s="15">
        <f t="shared" si="35"/>
        <v>14</v>
      </c>
    </row>
    <row r="180" spans="35:45" ht="16.5" x14ac:dyDescent="0.2">
      <c r="AI180" s="60">
        <v>167</v>
      </c>
      <c r="AJ180" s="15">
        <f t="shared" si="30"/>
        <v>1606007</v>
      </c>
      <c r="AK180" s="15" t="str">
        <f t="shared" si="31"/>
        <v>中级神器1配件1-绦带Lvs7</v>
      </c>
      <c r="AL180" s="60" t="s">
        <v>644</v>
      </c>
      <c r="AM180" s="15">
        <f t="shared" si="32"/>
        <v>7</v>
      </c>
      <c r="AN180" s="15" t="str">
        <f t="shared" si="33"/>
        <v>中级神器1配件1</v>
      </c>
      <c r="AO180" s="15">
        <f>INDEX(芦花古楼!$BY$19:$BY$58,神器!AM180)</f>
        <v>5</v>
      </c>
      <c r="AP180" s="15" t="s">
        <v>88</v>
      </c>
      <c r="AQ180" s="15">
        <f t="shared" si="34"/>
        <v>535</v>
      </c>
      <c r="AR180" s="15" t="s">
        <v>653</v>
      </c>
      <c r="AS180" s="15">
        <f t="shared" si="35"/>
        <v>16</v>
      </c>
    </row>
    <row r="181" spans="35:45" ht="16.5" x14ac:dyDescent="0.2">
      <c r="AI181" s="60">
        <v>168</v>
      </c>
      <c r="AJ181" s="15">
        <f t="shared" si="30"/>
        <v>1606007</v>
      </c>
      <c r="AK181" s="15" t="str">
        <f t="shared" si="31"/>
        <v>中级神器1配件1-绦带Lvs8</v>
      </c>
      <c r="AL181" s="60" t="s">
        <v>644</v>
      </c>
      <c r="AM181" s="15">
        <f t="shared" si="32"/>
        <v>8</v>
      </c>
      <c r="AN181" s="15" t="str">
        <f t="shared" si="33"/>
        <v>中级神器1配件1</v>
      </c>
      <c r="AO181" s="15">
        <f>INDEX(芦花古楼!$BY$19:$BY$58,神器!AM181)</f>
        <v>5</v>
      </c>
      <c r="AP181" s="15" t="s">
        <v>88</v>
      </c>
      <c r="AQ181" s="15">
        <f t="shared" si="34"/>
        <v>600</v>
      </c>
      <c r="AR181" s="15" t="s">
        <v>653</v>
      </c>
      <c r="AS181" s="15">
        <f t="shared" si="35"/>
        <v>18</v>
      </c>
    </row>
    <row r="182" spans="35:45" ht="16.5" x14ac:dyDescent="0.2">
      <c r="AI182" s="60">
        <v>169</v>
      </c>
      <c r="AJ182" s="15">
        <f t="shared" si="30"/>
        <v>1606007</v>
      </c>
      <c r="AK182" s="15" t="str">
        <f t="shared" si="31"/>
        <v>中级神器1配件1-绦带Lvs9</v>
      </c>
      <c r="AL182" s="60" t="s">
        <v>644</v>
      </c>
      <c r="AM182" s="15">
        <f t="shared" si="32"/>
        <v>9</v>
      </c>
      <c r="AN182" s="15" t="str">
        <f t="shared" si="33"/>
        <v>中级神器1配件1</v>
      </c>
      <c r="AO182" s="15">
        <f>INDEX(芦花古楼!$BY$19:$BY$58,神器!AM182)</f>
        <v>5</v>
      </c>
      <c r="AP182" s="15" t="s">
        <v>88</v>
      </c>
      <c r="AQ182" s="15">
        <f t="shared" si="34"/>
        <v>665</v>
      </c>
      <c r="AR182" s="15" t="s">
        <v>653</v>
      </c>
      <c r="AS182" s="15">
        <f t="shared" si="35"/>
        <v>20</v>
      </c>
    </row>
    <row r="183" spans="35:45" ht="16.5" x14ac:dyDescent="0.2">
      <c r="AI183" s="60">
        <v>170</v>
      </c>
      <c r="AJ183" s="15">
        <f t="shared" si="30"/>
        <v>1606007</v>
      </c>
      <c r="AK183" s="15" t="str">
        <f t="shared" si="31"/>
        <v>中级神器1配件1-绦带Lvs10</v>
      </c>
      <c r="AL183" s="60" t="s">
        <v>644</v>
      </c>
      <c r="AM183" s="15">
        <f t="shared" si="32"/>
        <v>10</v>
      </c>
      <c r="AN183" s="15" t="str">
        <f t="shared" si="33"/>
        <v>中级神器1配件1</v>
      </c>
      <c r="AO183" s="15">
        <f>INDEX(芦花古楼!$BY$19:$BY$58,神器!AM183)</f>
        <v>7</v>
      </c>
      <c r="AP183" s="15" t="s">
        <v>88</v>
      </c>
      <c r="AQ183" s="15">
        <f t="shared" si="34"/>
        <v>800</v>
      </c>
      <c r="AR183" s="15" t="s">
        <v>653</v>
      </c>
      <c r="AS183" s="15">
        <f t="shared" si="35"/>
        <v>22</v>
      </c>
    </row>
    <row r="184" spans="35:45" ht="16.5" x14ac:dyDescent="0.2">
      <c r="AI184" s="60">
        <v>171</v>
      </c>
      <c r="AJ184" s="15">
        <f t="shared" si="30"/>
        <v>1606007</v>
      </c>
      <c r="AK184" s="15" t="str">
        <f t="shared" si="31"/>
        <v>中级神器1配件1-绦带Lvs11</v>
      </c>
      <c r="AL184" s="60" t="s">
        <v>644</v>
      </c>
      <c r="AM184" s="15">
        <f t="shared" si="32"/>
        <v>11</v>
      </c>
      <c r="AN184" s="15" t="str">
        <f t="shared" si="33"/>
        <v>中级神器1配件1</v>
      </c>
      <c r="AO184" s="15">
        <f>INDEX(芦花古楼!$BY$19:$BY$58,神器!AM184)</f>
        <v>7</v>
      </c>
      <c r="AP184" s="15" t="s">
        <v>88</v>
      </c>
      <c r="AQ184" s="15">
        <f t="shared" si="34"/>
        <v>1005</v>
      </c>
      <c r="AR184" s="15" t="s">
        <v>653</v>
      </c>
      <c r="AS184" s="15">
        <f t="shared" si="35"/>
        <v>25</v>
      </c>
    </row>
    <row r="185" spans="35:45" ht="16.5" x14ac:dyDescent="0.2">
      <c r="AI185" s="60">
        <v>172</v>
      </c>
      <c r="AJ185" s="15">
        <f t="shared" si="30"/>
        <v>1606007</v>
      </c>
      <c r="AK185" s="15" t="str">
        <f t="shared" si="31"/>
        <v>中级神器1配件1-绦带Lvs12</v>
      </c>
      <c r="AL185" s="60" t="s">
        <v>644</v>
      </c>
      <c r="AM185" s="15">
        <f t="shared" si="32"/>
        <v>12</v>
      </c>
      <c r="AN185" s="15" t="str">
        <f t="shared" si="33"/>
        <v>中级神器1配件1</v>
      </c>
      <c r="AO185" s="15">
        <f>INDEX(芦花古楼!$BY$19:$BY$58,神器!AM185)</f>
        <v>7</v>
      </c>
      <c r="AP185" s="15" t="s">
        <v>88</v>
      </c>
      <c r="AQ185" s="15">
        <f t="shared" si="34"/>
        <v>1175</v>
      </c>
      <c r="AR185" s="15" t="s">
        <v>653</v>
      </c>
      <c r="AS185" s="15">
        <f t="shared" si="35"/>
        <v>27</v>
      </c>
    </row>
    <row r="186" spans="35:45" ht="16.5" x14ac:dyDescent="0.2">
      <c r="AI186" s="60">
        <v>173</v>
      </c>
      <c r="AJ186" s="15">
        <f t="shared" si="30"/>
        <v>1606007</v>
      </c>
      <c r="AK186" s="15" t="str">
        <f t="shared" si="31"/>
        <v>中级神器1配件1-绦带Lvs13</v>
      </c>
      <c r="AL186" s="60" t="s">
        <v>644</v>
      </c>
      <c r="AM186" s="15">
        <f t="shared" si="32"/>
        <v>13</v>
      </c>
      <c r="AN186" s="15" t="str">
        <f t="shared" si="33"/>
        <v>中级神器1配件1</v>
      </c>
      <c r="AO186" s="15">
        <f>INDEX(芦花古楼!$BY$19:$BY$58,神器!AM186)</f>
        <v>7</v>
      </c>
      <c r="AP186" s="15" t="s">
        <v>88</v>
      </c>
      <c r="AQ186" s="15">
        <f t="shared" si="34"/>
        <v>1340</v>
      </c>
      <c r="AR186" s="15" t="s">
        <v>653</v>
      </c>
      <c r="AS186" s="15">
        <f t="shared" si="35"/>
        <v>30</v>
      </c>
    </row>
    <row r="187" spans="35:45" ht="16.5" x14ac:dyDescent="0.2">
      <c r="AI187" s="60">
        <v>174</v>
      </c>
      <c r="AJ187" s="15">
        <f t="shared" si="30"/>
        <v>1606007</v>
      </c>
      <c r="AK187" s="15" t="str">
        <f t="shared" si="31"/>
        <v>中级神器1配件1-绦带Lvs14</v>
      </c>
      <c r="AL187" s="60" t="s">
        <v>644</v>
      </c>
      <c r="AM187" s="15">
        <f t="shared" si="32"/>
        <v>14</v>
      </c>
      <c r="AN187" s="15" t="str">
        <f t="shared" si="33"/>
        <v>中级神器1配件1</v>
      </c>
      <c r="AO187" s="15">
        <f>INDEX(芦花古楼!$BY$19:$BY$58,神器!AM187)</f>
        <v>7</v>
      </c>
      <c r="AP187" s="15" t="s">
        <v>88</v>
      </c>
      <c r="AQ187" s="15">
        <f t="shared" si="34"/>
        <v>1510</v>
      </c>
      <c r="AR187" s="15" t="s">
        <v>653</v>
      </c>
      <c r="AS187" s="15">
        <f t="shared" si="35"/>
        <v>33</v>
      </c>
    </row>
    <row r="188" spans="35:45" ht="16.5" x14ac:dyDescent="0.2">
      <c r="AI188" s="60">
        <v>175</v>
      </c>
      <c r="AJ188" s="15">
        <f t="shared" si="30"/>
        <v>1606007</v>
      </c>
      <c r="AK188" s="15" t="str">
        <f t="shared" si="31"/>
        <v>中级神器1配件1-绦带Lvs15</v>
      </c>
      <c r="AL188" s="60" t="s">
        <v>644</v>
      </c>
      <c r="AM188" s="15">
        <f t="shared" si="32"/>
        <v>15</v>
      </c>
      <c r="AN188" s="15" t="str">
        <f t="shared" si="33"/>
        <v>中级神器1配件1</v>
      </c>
      <c r="AO188" s="15">
        <f>INDEX(芦花古楼!$BY$19:$BY$58,神器!AM188)</f>
        <v>10</v>
      </c>
      <c r="AP188" s="15" t="s">
        <v>88</v>
      </c>
      <c r="AQ188" s="15">
        <f t="shared" si="34"/>
        <v>1680</v>
      </c>
      <c r="AR188" s="15" t="s">
        <v>653</v>
      </c>
      <c r="AS188" s="15">
        <f t="shared" si="35"/>
        <v>36</v>
      </c>
    </row>
    <row r="189" spans="35:45" ht="16.5" x14ac:dyDescent="0.2">
      <c r="AI189" s="60">
        <v>176</v>
      </c>
      <c r="AJ189" s="15">
        <f t="shared" si="30"/>
        <v>1606007</v>
      </c>
      <c r="AK189" s="15" t="str">
        <f t="shared" si="31"/>
        <v>中级神器1配件1-绦带Lvs16</v>
      </c>
      <c r="AL189" s="60" t="s">
        <v>644</v>
      </c>
      <c r="AM189" s="15">
        <f t="shared" si="32"/>
        <v>16</v>
      </c>
      <c r="AN189" s="15" t="str">
        <f t="shared" si="33"/>
        <v>中级神器1配件1</v>
      </c>
      <c r="AO189" s="15">
        <f>INDEX(芦花古楼!$BY$19:$BY$58,神器!AM189)</f>
        <v>10</v>
      </c>
      <c r="AP189" s="15" t="s">
        <v>88</v>
      </c>
      <c r="AQ189" s="15">
        <f t="shared" si="34"/>
        <v>1845</v>
      </c>
      <c r="AR189" s="15" t="s">
        <v>653</v>
      </c>
      <c r="AS189" s="15">
        <f t="shared" si="35"/>
        <v>39</v>
      </c>
    </row>
    <row r="190" spans="35:45" ht="16.5" x14ac:dyDescent="0.2">
      <c r="AI190" s="60">
        <v>177</v>
      </c>
      <c r="AJ190" s="15">
        <f t="shared" si="30"/>
        <v>1606007</v>
      </c>
      <c r="AK190" s="15" t="str">
        <f t="shared" si="31"/>
        <v>中级神器1配件1-绦带Lvs17</v>
      </c>
      <c r="AL190" s="60" t="s">
        <v>644</v>
      </c>
      <c r="AM190" s="15">
        <f t="shared" si="32"/>
        <v>17</v>
      </c>
      <c r="AN190" s="15" t="str">
        <f t="shared" si="33"/>
        <v>中级神器1配件1</v>
      </c>
      <c r="AO190" s="15">
        <f>INDEX(芦花古楼!$BY$19:$BY$58,神器!AM190)</f>
        <v>10</v>
      </c>
      <c r="AP190" s="15" t="s">
        <v>88</v>
      </c>
      <c r="AQ190" s="15">
        <f t="shared" si="34"/>
        <v>2015</v>
      </c>
      <c r="AR190" s="15" t="s">
        <v>653</v>
      </c>
      <c r="AS190" s="15">
        <f t="shared" si="35"/>
        <v>42</v>
      </c>
    </row>
    <row r="191" spans="35:45" ht="16.5" x14ac:dyDescent="0.2">
      <c r="AI191" s="60">
        <v>178</v>
      </c>
      <c r="AJ191" s="15">
        <f t="shared" si="30"/>
        <v>1606007</v>
      </c>
      <c r="AK191" s="15" t="str">
        <f t="shared" si="31"/>
        <v>中级神器1配件1-绦带Lvs18</v>
      </c>
      <c r="AL191" s="60" t="s">
        <v>644</v>
      </c>
      <c r="AM191" s="15">
        <f t="shared" si="32"/>
        <v>18</v>
      </c>
      <c r="AN191" s="15" t="str">
        <f t="shared" si="33"/>
        <v>中级神器1配件1</v>
      </c>
      <c r="AO191" s="15">
        <f>INDEX(芦花古楼!$BY$19:$BY$58,神器!AM191)</f>
        <v>10</v>
      </c>
      <c r="AP191" s="15" t="s">
        <v>88</v>
      </c>
      <c r="AQ191" s="15">
        <f t="shared" si="34"/>
        <v>2180</v>
      </c>
      <c r="AR191" s="15" t="s">
        <v>653</v>
      </c>
      <c r="AS191" s="15">
        <f t="shared" si="35"/>
        <v>46</v>
      </c>
    </row>
    <row r="192" spans="35:45" ht="16.5" x14ac:dyDescent="0.2">
      <c r="AI192" s="60">
        <v>179</v>
      </c>
      <c r="AJ192" s="15">
        <f t="shared" si="30"/>
        <v>1606007</v>
      </c>
      <c r="AK192" s="15" t="str">
        <f t="shared" si="31"/>
        <v>中级神器1配件1-绦带Lvs19</v>
      </c>
      <c r="AL192" s="60" t="s">
        <v>644</v>
      </c>
      <c r="AM192" s="15">
        <f t="shared" si="32"/>
        <v>19</v>
      </c>
      <c r="AN192" s="15" t="str">
        <f t="shared" si="33"/>
        <v>中级神器1配件1</v>
      </c>
      <c r="AO192" s="15">
        <f>INDEX(芦花古楼!$BY$19:$BY$58,神器!AM192)</f>
        <v>10</v>
      </c>
      <c r="AP192" s="15" t="s">
        <v>88</v>
      </c>
      <c r="AQ192" s="15">
        <f t="shared" si="34"/>
        <v>2350</v>
      </c>
      <c r="AR192" s="15" t="s">
        <v>653</v>
      </c>
      <c r="AS192" s="15">
        <f t="shared" si="35"/>
        <v>49</v>
      </c>
    </row>
    <row r="193" spans="35:45" ht="16.5" x14ac:dyDescent="0.2">
      <c r="AI193" s="60">
        <v>180</v>
      </c>
      <c r="AJ193" s="15">
        <f t="shared" si="30"/>
        <v>1606007</v>
      </c>
      <c r="AK193" s="15" t="str">
        <f t="shared" si="31"/>
        <v>中级神器1配件1-绦带Lvs20</v>
      </c>
      <c r="AL193" s="60" t="s">
        <v>644</v>
      </c>
      <c r="AM193" s="15">
        <f t="shared" si="32"/>
        <v>20</v>
      </c>
      <c r="AN193" s="15" t="str">
        <f t="shared" si="33"/>
        <v>中级神器1配件1</v>
      </c>
      <c r="AO193" s="15">
        <f>INDEX(芦花古楼!$BY$19:$BY$58,神器!AM193)</f>
        <v>10</v>
      </c>
      <c r="AP193" s="15" t="s">
        <v>88</v>
      </c>
      <c r="AQ193" s="15">
        <f t="shared" si="34"/>
        <v>2685</v>
      </c>
      <c r="AR193" s="15" t="s">
        <v>653</v>
      </c>
      <c r="AS193" s="15">
        <f t="shared" si="35"/>
        <v>53</v>
      </c>
    </row>
    <row r="194" spans="35:45" ht="16.5" x14ac:dyDescent="0.2">
      <c r="AI194" s="60">
        <v>181</v>
      </c>
      <c r="AJ194" s="15">
        <f t="shared" si="30"/>
        <v>1606007</v>
      </c>
      <c r="AK194" s="15" t="str">
        <f t="shared" si="31"/>
        <v>中级神器1配件1-绦带Lvs21</v>
      </c>
      <c r="AL194" s="60" t="s">
        <v>644</v>
      </c>
      <c r="AM194" s="15">
        <f t="shared" si="32"/>
        <v>21</v>
      </c>
      <c r="AN194" s="15" t="str">
        <f t="shared" si="33"/>
        <v>中级神器1配件1</v>
      </c>
      <c r="AO194" s="15">
        <f>INDEX(芦花古楼!$BY$19:$BY$58,神器!AM194)</f>
        <v>15</v>
      </c>
      <c r="AP194" s="15" t="s">
        <v>88</v>
      </c>
      <c r="AQ194" s="15">
        <f t="shared" si="34"/>
        <v>2965</v>
      </c>
      <c r="AR194" s="15" t="s">
        <v>653</v>
      </c>
      <c r="AS194" s="15">
        <f t="shared" si="35"/>
        <v>57</v>
      </c>
    </row>
    <row r="195" spans="35:45" ht="16.5" x14ac:dyDescent="0.2">
      <c r="AI195" s="60">
        <v>182</v>
      </c>
      <c r="AJ195" s="15">
        <f t="shared" si="30"/>
        <v>1606007</v>
      </c>
      <c r="AK195" s="15" t="str">
        <f t="shared" si="31"/>
        <v>中级神器1配件1-绦带Lvs22</v>
      </c>
      <c r="AL195" s="60" t="s">
        <v>644</v>
      </c>
      <c r="AM195" s="15">
        <f t="shared" si="32"/>
        <v>22</v>
      </c>
      <c r="AN195" s="15" t="str">
        <f t="shared" si="33"/>
        <v>中级神器1配件1</v>
      </c>
      <c r="AO195" s="15">
        <f>INDEX(芦花古楼!$BY$19:$BY$58,神器!AM195)</f>
        <v>15</v>
      </c>
      <c r="AP195" s="15" t="s">
        <v>88</v>
      </c>
      <c r="AQ195" s="15">
        <f t="shared" si="34"/>
        <v>3115</v>
      </c>
      <c r="AR195" s="15" t="s">
        <v>653</v>
      </c>
      <c r="AS195" s="15">
        <f t="shared" si="35"/>
        <v>61</v>
      </c>
    </row>
    <row r="196" spans="35:45" ht="16.5" x14ac:dyDescent="0.2">
      <c r="AI196" s="60">
        <v>183</v>
      </c>
      <c r="AJ196" s="15">
        <f t="shared" si="30"/>
        <v>1606007</v>
      </c>
      <c r="AK196" s="15" t="str">
        <f t="shared" si="31"/>
        <v>中级神器1配件1-绦带Lvs23</v>
      </c>
      <c r="AL196" s="60" t="s">
        <v>644</v>
      </c>
      <c r="AM196" s="15">
        <f t="shared" si="32"/>
        <v>23</v>
      </c>
      <c r="AN196" s="15" t="str">
        <f t="shared" si="33"/>
        <v>中级神器1配件1</v>
      </c>
      <c r="AO196" s="15">
        <f>INDEX(芦花古楼!$BY$19:$BY$58,神器!AM196)</f>
        <v>15</v>
      </c>
      <c r="AP196" s="15" t="s">
        <v>88</v>
      </c>
      <c r="AQ196" s="15">
        <f t="shared" si="34"/>
        <v>3265</v>
      </c>
      <c r="AR196" s="15" t="s">
        <v>653</v>
      </c>
      <c r="AS196" s="15">
        <f t="shared" si="35"/>
        <v>66</v>
      </c>
    </row>
    <row r="197" spans="35:45" ht="16.5" x14ac:dyDescent="0.2">
      <c r="AI197" s="60">
        <v>184</v>
      </c>
      <c r="AJ197" s="15">
        <f t="shared" si="30"/>
        <v>1606007</v>
      </c>
      <c r="AK197" s="15" t="str">
        <f t="shared" si="31"/>
        <v>中级神器1配件1-绦带Lvs24</v>
      </c>
      <c r="AL197" s="60" t="s">
        <v>644</v>
      </c>
      <c r="AM197" s="15">
        <f t="shared" si="32"/>
        <v>24</v>
      </c>
      <c r="AN197" s="15" t="str">
        <f t="shared" si="33"/>
        <v>中级神器1配件1</v>
      </c>
      <c r="AO197" s="15">
        <f>INDEX(芦花古楼!$BY$19:$BY$58,神器!AM197)</f>
        <v>15</v>
      </c>
      <c r="AP197" s="15" t="s">
        <v>88</v>
      </c>
      <c r="AQ197" s="15">
        <f t="shared" si="34"/>
        <v>3410</v>
      </c>
      <c r="AR197" s="15" t="s">
        <v>653</v>
      </c>
      <c r="AS197" s="15">
        <f t="shared" si="35"/>
        <v>71</v>
      </c>
    </row>
    <row r="198" spans="35:45" ht="16.5" x14ac:dyDescent="0.2">
      <c r="AI198" s="60">
        <v>185</v>
      </c>
      <c r="AJ198" s="15">
        <f t="shared" si="30"/>
        <v>1606007</v>
      </c>
      <c r="AK198" s="15" t="str">
        <f t="shared" si="31"/>
        <v>中级神器1配件1-绦带Lvs25</v>
      </c>
      <c r="AL198" s="60" t="s">
        <v>644</v>
      </c>
      <c r="AM198" s="15">
        <f t="shared" si="32"/>
        <v>25</v>
      </c>
      <c r="AN198" s="15" t="str">
        <f t="shared" si="33"/>
        <v>中级神器1配件1</v>
      </c>
      <c r="AO198" s="15">
        <f>INDEX(芦花古楼!$BY$19:$BY$58,神器!AM198)</f>
        <v>15</v>
      </c>
      <c r="AP198" s="15" t="s">
        <v>88</v>
      </c>
      <c r="AQ198" s="15">
        <f t="shared" si="34"/>
        <v>3560</v>
      </c>
      <c r="AR198" s="15" t="s">
        <v>653</v>
      </c>
      <c r="AS198" s="15">
        <f t="shared" si="35"/>
        <v>75</v>
      </c>
    </row>
    <row r="199" spans="35:45" ht="16.5" x14ac:dyDescent="0.2">
      <c r="AI199" s="60">
        <v>186</v>
      </c>
      <c r="AJ199" s="15">
        <f t="shared" si="30"/>
        <v>1606007</v>
      </c>
      <c r="AK199" s="15" t="str">
        <f t="shared" si="31"/>
        <v>中级神器1配件1-绦带Lvs26</v>
      </c>
      <c r="AL199" s="60" t="s">
        <v>644</v>
      </c>
      <c r="AM199" s="15">
        <f t="shared" si="32"/>
        <v>26</v>
      </c>
      <c r="AN199" s="15" t="str">
        <f t="shared" si="33"/>
        <v>中级神器1配件1</v>
      </c>
      <c r="AO199" s="15">
        <f>INDEX(芦花古楼!$BY$19:$BY$58,神器!AM199)</f>
        <v>25</v>
      </c>
      <c r="AP199" s="15" t="s">
        <v>88</v>
      </c>
      <c r="AQ199" s="15">
        <f t="shared" si="34"/>
        <v>3710</v>
      </c>
      <c r="AR199" s="15" t="s">
        <v>653</v>
      </c>
      <c r="AS199" s="15">
        <f t="shared" si="35"/>
        <v>81</v>
      </c>
    </row>
    <row r="200" spans="35:45" ht="16.5" x14ac:dyDescent="0.2">
      <c r="AI200" s="60">
        <v>187</v>
      </c>
      <c r="AJ200" s="15">
        <f t="shared" si="30"/>
        <v>1606007</v>
      </c>
      <c r="AK200" s="15" t="str">
        <f t="shared" si="31"/>
        <v>中级神器1配件1-绦带Lvs27</v>
      </c>
      <c r="AL200" s="60" t="s">
        <v>644</v>
      </c>
      <c r="AM200" s="15">
        <f t="shared" si="32"/>
        <v>27</v>
      </c>
      <c r="AN200" s="15" t="str">
        <f t="shared" si="33"/>
        <v>中级神器1配件1</v>
      </c>
      <c r="AO200" s="15">
        <f>INDEX(芦花古楼!$BY$19:$BY$58,神器!AM200)</f>
        <v>25</v>
      </c>
      <c r="AP200" s="15" t="s">
        <v>88</v>
      </c>
      <c r="AQ200" s="15">
        <f t="shared" si="34"/>
        <v>3855</v>
      </c>
      <c r="AR200" s="15" t="s">
        <v>653</v>
      </c>
      <c r="AS200" s="15">
        <f t="shared" si="35"/>
        <v>86</v>
      </c>
    </row>
    <row r="201" spans="35:45" ht="16.5" x14ac:dyDescent="0.2">
      <c r="AI201" s="60">
        <v>188</v>
      </c>
      <c r="AJ201" s="15">
        <f t="shared" si="30"/>
        <v>1606007</v>
      </c>
      <c r="AK201" s="15" t="str">
        <f t="shared" si="31"/>
        <v>中级神器1配件1-绦带Lvs28</v>
      </c>
      <c r="AL201" s="60" t="s">
        <v>644</v>
      </c>
      <c r="AM201" s="15">
        <f t="shared" si="32"/>
        <v>28</v>
      </c>
      <c r="AN201" s="15" t="str">
        <f t="shared" si="33"/>
        <v>中级神器1配件1</v>
      </c>
      <c r="AO201" s="15">
        <f>INDEX(芦花古楼!$BY$19:$BY$58,神器!AM201)</f>
        <v>25</v>
      </c>
      <c r="AP201" s="15" t="s">
        <v>88</v>
      </c>
      <c r="AQ201" s="15">
        <f t="shared" si="34"/>
        <v>4005</v>
      </c>
      <c r="AR201" s="15" t="s">
        <v>653</v>
      </c>
      <c r="AS201" s="15">
        <f t="shared" si="35"/>
        <v>92</v>
      </c>
    </row>
    <row r="202" spans="35:45" ht="16.5" x14ac:dyDescent="0.2">
      <c r="AI202" s="60">
        <v>189</v>
      </c>
      <c r="AJ202" s="15">
        <f t="shared" si="30"/>
        <v>1606007</v>
      </c>
      <c r="AK202" s="15" t="str">
        <f t="shared" si="31"/>
        <v>中级神器1配件1-绦带Lvs29</v>
      </c>
      <c r="AL202" s="60" t="s">
        <v>644</v>
      </c>
      <c r="AM202" s="15">
        <f t="shared" si="32"/>
        <v>29</v>
      </c>
      <c r="AN202" s="15" t="str">
        <f t="shared" si="33"/>
        <v>中级神器1配件1</v>
      </c>
      <c r="AO202" s="15">
        <f>INDEX(芦花古楼!$BY$19:$BY$58,神器!AM202)</f>
        <v>25</v>
      </c>
      <c r="AP202" s="15" t="s">
        <v>88</v>
      </c>
      <c r="AQ202" s="15">
        <f t="shared" si="34"/>
        <v>4155</v>
      </c>
      <c r="AR202" s="15" t="s">
        <v>653</v>
      </c>
      <c r="AS202" s="15">
        <f t="shared" si="35"/>
        <v>97</v>
      </c>
    </row>
    <row r="203" spans="35:45" ht="16.5" x14ac:dyDescent="0.2">
      <c r="AI203" s="60">
        <v>190</v>
      </c>
      <c r="AJ203" s="15">
        <f t="shared" si="30"/>
        <v>1606007</v>
      </c>
      <c r="AK203" s="15" t="str">
        <f t="shared" si="31"/>
        <v>中级神器1配件1-绦带Lvs30</v>
      </c>
      <c r="AL203" s="60" t="s">
        <v>644</v>
      </c>
      <c r="AM203" s="15">
        <f t="shared" si="32"/>
        <v>30</v>
      </c>
      <c r="AN203" s="15" t="str">
        <f t="shared" si="33"/>
        <v>中级神器1配件1</v>
      </c>
      <c r="AO203" s="15">
        <f>INDEX(芦花古楼!$BY$19:$BY$58,神器!AM203)</f>
        <v>25</v>
      </c>
      <c r="AP203" s="15" t="s">
        <v>88</v>
      </c>
      <c r="AQ203" s="15">
        <f t="shared" si="34"/>
        <v>4450</v>
      </c>
      <c r="AR203" s="15" t="s">
        <v>653</v>
      </c>
      <c r="AS203" s="15">
        <f t="shared" si="35"/>
        <v>104</v>
      </c>
    </row>
    <row r="204" spans="35:45" ht="16.5" x14ac:dyDescent="0.2">
      <c r="AI204" s="60">
        <v>191</v>
      </c>
      <c r="AJ204" s="15">
        <f t="shared" si="30"/>
        <v>1606007</v>
      </c>
      <c r="AK204" s="15" t="str">
        <f t="shared" si="31"/>
        <v>中级神器1配件1-绦带Lvs31</v>
      </c>
      <c r="AL204" s="60" t="s">
        <v>644</v>
      </c>
      <c r="AM204" s="15">
        <f t="shared" si="32"/>
        <v>31</v>
      </c>
      <c r="AN204" s="15" t="str">
        <f t="shared" si="33"/>
        <v>中级神器1配件1</v>
      </c>
      <c r="AO204" s="15">
        <f>INDEX(芦花古楼!$BY$19:$BY$58,神器!AM204)</f>
        <v>30</v>
      </c>
      <c r="AP204" s="15" t="s">
        <v>88</v>
      </c>
      <c r="AQ204" s="15">
        <f t="shared" si="34"/>
        <v>4340</v>
      </c>
      <c r="AR204" s="15" t="s">
        <v>653</v>
      </c>
      <c r="AS204" s="15">
        <f t="shared" si="35"/>
        <v>110</v>
      </c>
    </row>
    <row r="205" spans="35:45" ht="16.5" x14ac:dyDescent="0.2">
      <c r="AI205" s="60">
        <v>192</v>
      </c>
      <c r="AJ205" s="15">
        <f t="shared" si="30"/>
        <v>1606007</v>
      </c>
      <c r="AK205" s="15" t="str">
        <f t="shared" si="31"/>
        <v>中级神器1配件1-绦带Lvs32</v>
      </c>
      <c r="AL205" s="60" t="s">
        <v>644</v>
      </c>
      <c r="AM205" s="15">
        <f t="shared" si="32"/>
        <v>32</v>
      </c>
      <c r="AN205" s="15" t="str">
        <f t="shared" si="33"/>
        <v>中级神器1配件1</v>
      </c>
      <c r="AO205" s="15">
        <f>INDEX(芦花古楼!$BY$19:$BY$58,神器!AM205)</f>
        <v>30</v>
      </c>
      <c r="AP205" s="15" t="s">
        <v>88</v>
      </c>
      <c r="AQ205" s="15">
        <f t="shared" si="34"/>
        <v>6510</v>
      </c>
      <c r="AR205" s="15" t="s">
        <v>653</v>
      </c>
      <c r="AS205" s="15">
        <f t="shared" si="35"/>
        <v>117</v>
      </c>
    </row>
    <row r="206" spans="35:45" ht="16.5" x14ac:dyDescent="0.2">
      <c r="AI206" s="60">
        <v>193</v>
      </c>
      <c r="AJ206" s="15">
        <f t="shared" si="30"/>
        <v>1606007</v>
      </c>
      <c r="AK206" s="15" t="str">
        <f t="shared" si="31"/>
        <v>中级神器1配件1-绦带Lvs33</v>
      </c>
      <c r="AL206" s="60" t="s">
        <v>644</v>
      </c>
      <c r="AM206" s="15">
        <f t="shared" si="32"/>
        <v>33</v>
      </c>
      <c r="AN206" s="15" t="str">
        <f t="shared" si="33"/>
        <v>中级神器1配件1</v>
      </c>
      <c r="AO206" s="15">
        <f>INDEX(芦花古楼!$BY$19:$BY$58,神器!AM206)</f>
        <v>30</v>
      </c>
      <c r="AP206" s="15" t="s">
        <v>88</v>
      </c>
      <c r="AQ206" s="15">
        <f t="shared" si="34"/>
        <v>8680</v>
      </c>
      <c r="AR206" s="15" t="s">
        <v>653</v>
      </c>
      <c r="AS206" s="15">
        <f t="shared" si="35"/>
        <v>124</v>
      </c>
    </row>
    <row r="207" spans="35:45" ht="16.5" x14ac:dyDescent="0.2">
      <c r="AI207" s="60">
        <v>194</v>
      </c>
      <c r="AJ207" s="15">
        <f t="shared" ref="AJ207:AJ270" si="36">INDEX($AC$4:$AC$33,INT((AI207-1)/40)+1)</f>
        <v>1606007</v>
      </c>
      <c r="AK207" s="15" t="str">
        <f t="shared" ref="AK207:AK270" si="37">INDEX($AF$4:$AF$33,INT((AI207-1)/40)+1)&amp;AL207&amp;AM207</f>
        <v>中级神器1配件1-绦带Lvs34</v>
      </c>
      <c r="AL207" s="60" t="s">
        <v>644</v>
      </c>
      <c r="AM207" s="15">
        <f t="shared" ref="AM207:AM270" si="38">MOD(AI207-1,40)+1</f>
        <v>34</v>
      </c>
      <c r="AN207" s="15" t="str">
        <f t="shared" ref="AN207:AN270" si="39">INDEX($AD$4:$AD$33,INT((AI207-1)/40)+1)</f>
        <v>中级神器1配件1</v>
      </c>
      <c r="AO207" s="15">
        <f>INDEX(芦花古楼!$BY$19:$BY$58,神器!AM207)</f>
        <v>30</v>
      </c>
      <c r="AP207" s="15" t="s">
        <v>88</v>
      </c>
      <c r="AQ207" s="15">
        <f t="shared" ref="AQ207:AQ270" si="40">INDEX($F$14:$L$53,AM207,INDEX($AB$4:$AB$33,INT((AI207-1)/40)+1))</f>
        <v>10850</v>
      </c>
      <c r="AR207" s="15" t="s">
        <v>653</v>
      </c>
      <c r="AS207" s="15">
        <f t="shared" ref="AS207:AS270" si="41">INDEX($P$14:$V$53,AM207,INDEX($AB$4:$AB$33,INT((AI207-1)/40)+1))</f>
        <v>132</v>
      </c>
    </row>
    <row r="208" spans="35:45" ht="16.5" x14ac:dyDescent="0.2">
      <c r="AI208" s="60">
        <v>195</v>
      </c>
      <c r="AJ208" s="15">
        <f t="shared" si="36"/>
        <v>1606007</v>
      </c>
      <c r="AK208" s="15" t="str">
        <f t="shared" si="37"/>
        <v>中级神器1配件1-绦带Lvs35</v>
      </c>
      <c r="AL208" s="60" t="s">
        <v>644</v>
      </c>
      <c r="AM208" s="15">
        <f t="shared" si="38"/>
        <v>35</v>
      </c>
      <c r="AN208" s="15" t="str">
        <f t="shared" si="39"/>
        <v>中级神器1配件1</v>
      </c>
      <c r="AO208" s="15">
        <f>INDEX(芦花古楼!$BY$19:$BY$58,神器!AM208)</f>
        <v>30</v>
      </c>
      <c r="AP208" s="15" t="s">
        <v>88</v>
      </c>
      <c r="AQ208" s="15">
        <f t="shared" si="40"/>
        <v>13020</v>
      </c>
      <c r="AR208" s="15" t="s">
        <v>653</v>
      </c>
      <c r="AS208" s="15">
        <f t="shared" si="41"/>
        <v>140</v>
      </c>
    </row>
    <row r="209" spans="35:45" ht="16.5" x14ac:dyDescent="0.2">
      <c r="AI209" s="60">
        <v>196</v>
      </c>
      <c r="AJ209" s="15">
        <f t="shared" si="36"/>
        <v>1606007</v>
      </c>
      <c r="AK209" s="15" t="str">
        <f t="shared" si="37"/>
        <v>中级神器1配件1-绦带Lvs36</v>
      </c>
      <c r="AL209" s="60" t="s">
        <v>644</v>
      </c>
      <c r="AM209" s="15">
        <f t="shared" si="38"/>
        <v>36</v>
      </c>
      <c r="AN209" s="15" t="str">
        <f t="shared" si="39"/>
        <v>中级神器1配件1</v>
      </c>
      <c r="AO209" s="15">
        <f>INDEX(芦花古楼!$BY$19:$BY$58,神器!AM209)</f>
        <v>40</v>
      </c>
      <c r="AP209" s="15" t="s">
        <v>88</v>
      </c>
      <c r="AQ209" s="15">
        <f t="shared" si="40"/>
        <v>15190</v>
      </c>
      <c r="AR209" s="15" t="s">
        <v>653</v>
      </c>
      <c r="AS209" s="15">
        <f t="shared" si="41"/>
        <v>148</v>
      </c>
    </row>
    <row r="210" spans="35:45" ht="16.5" x14ac:dyDescent="0.2">
      <c r="AI210" s="60">
        <v>197</v>
      </c>
      <c r="AJ210" s="15">
        <f t="shared" si="36"/>
        <v>1606007</v>
      </c>
      <c r="AK210" s="15" t="str">
        <f t="shared" si="37"/>
        <v>中级神器1配件1-绦带Lvs37</v>
      </c>
      <c r="AL210" s="60" t="s">
        <v>644</v>
      </c>
      <c r="AM210" s="15">
        <f t="shared" si="38"/>
        <v>37</v>
      </c>
      <c r="AN210" s="15" t="str">
        <f t="shared" si="39"/>
        <v>中级神器1配件1</v>
      </c>
      <c r="AO210" s="15">
        <f>INDEX(芦花古楼!$BY$19:$BY$58,神器!AM210)</f>
        <v>40</v>
      </c>
      <c r="AP210" s="15" t="s">
        <v>88</v>
      </c>
      <c r="AQ210" s="15">
        <f t="shared" si="40"/>
        <v>17360</v>
      </c>
      <c r="AR210" s="15" t="s">
        <v>653</v>
      </c>
      <c r="AS210" s="15">
        <f t="shared" si="41"/>
        <v>157</v>
      </c>
    </row>
    <row r="211" spans="35:45" ht="16.5" x14ac:dyDescent="0.2">
      <c r="AI211" s="60">
        <v>198</v>
      </c>
      <c r="AJ211" s="15">
        <f t="shared" si="36"/>
        <v>1606007</v>
      </c>
      <c r="AK211" s="15" t="str">
        <f t="shared" si="37"/>
        <v>中级神器1配件1-绦带Lvs38</v>
      </c>
      <c r="AL211" s="60" t="s">
        <v>644</v>
      </c>
      <c r="AM211" s="15">
        <f t="shared" si="38"/>
        <v>38</v>
      </c>
      <c r="AN211" s="15" t="str">
        <f t="shared" si="39"/>
        <v>中级神器1配件1</v>
      </c>
      <c r="AO211" s="15">
        <f>INDEX(芦花古楼!$BY$19:$BY$58,神器!AM211)</f>
        <v>40</v>
      </c>
      <c r="AP211" s="15" t="s">
        <v>88</v>
      </c>
      <c r="AQ211" s="15">
        <f t="shared" si="40"/>
        <v>19530</v>
      </c>
      <c r="AR211" s="15" t="s">
        <v>653</v>
      </c>
      <c r="AS211" s="15">
        <f t="shared" si="41"/>
        <v>166</v>
      </c>
    </row>
    <row r="212" spans="35:45" ht="16.5" x14ac:dyDescent="0.2">
      <c r="AI212" s="60">
        <v>199</v>
      </c>
      <c r="AJ212" s="15">
        <f t="shared" si="36"/>
        <v>1606007</v>
      </c>
      <c r="AK212" s="15" t="str">
        <f t="shared" si="37"/>
        <v>中级神器1配件1-绦带Lvs39</v>
      </c>
      <c r="AL212" s="60" t="s">
        <v>644</v>
      </c>
      <c r="AM212" s="15">
        <f t="shared" si="38"/>
        <v>39</v>
      </c>
      <c r="AN212" s="15" t="str">
        <f t="shared" si="39"/>
        <v>中级神器1配件1</v>
      </c>
      <c r="AO212" s="15">
        <f>INDEX(芦花古楼!$BY$19:$BY$58,神器!AM212)</f>
        <v>40</v>
      </c>
      <c r="AP212" s="15" t="s">
        <v>88</v>
      </c>
      <c r="AQ212" s="15">
        <f t="shared" si="40"/>
        <v>21700</v>
      </c>
      <c r="AR212" s="15" t="s">
        <v>653</v>
      </c>
      <c r="AS212" s="15">
        <f t="shared" si="41"/>
        <v>176</v>
      </c>
    </row>
    <row r="213" spans="35:45" ht="16.5" x14ac:dyDescent="0.2">
      <c r="AI213" s="60">
        <v>200</v>
      </c>
      <c r="AJ213" s="15">
        <f t="shared" si="36"/>
        <v>1606007</v>
      </c>
      <c r="AK213" s="15" t="str">
        <f t="shared" si="37"/>
        <v>中级神器1配件1-绦带Lvs40</v>
      </c>
      <c r="AL213" s="60" t="s">
        <v>644</v>
      </c>
      <c r="AM213" s="15">
        <f t="shared" si="38"/>
        <v>40</v>
      </c>
      <c r="AN213" s="15" t="str">
        <f t="shared" si="39"/>
        <v>中级神器1配件1</v>
      </c>
      <c r="AO213" s="15">
        <f>INDEX(芦花古楼!$BY$19:$BY$58,神器!AM213)</f>
        <v>40</v>
      </c>
      <c r="AP213" s="15" t="s">
        <v>88</v>
      </c>
      <c r="AQ213" s="15">
        <f t="shared" si="40"/>
        <v>26040</v>
      </c>
      <c r="AR213" s="15" t="s">
        <v>653</v>
      </c>
      <c r="AS213" s="15">
        <f t="shared" si="41"/>
        <v>186</v>
      </c>
    </row>
    <row r="214" spans="35:45" ht="16.5" x14ac:dyDescent="0.2">
      <c r="AI214" s="60">
        <v>201</v>
      </c>
      <c r="AJ214" s="15">
        <f t="shared" si="36"/>
        <v>1606008</v>
      </c>
      <c r="AK214" s="15" t="str">
        <f t="shared" si="37"/>
        <v>中级神器1配件2-文饰Lvs1</v>
      </c>
      <c r="AL214" s="60" t="s">
        <v>644</v>
      </c>
      <c r="AM214" s="15">
        <f t="shared" si="38"/>
        <v>1</v>
      </c>
      <c r="AN214" s="15" t="str">
        <f t="shared" si="39"/>
        <v>中级神器1配件2</v>
      </c>
      <c r="AO214" s="15">
        <f>INDEX(芦花古楼!$BY$19:$BY$58,神器!AM214)</f>
        <v>1</v>
      </c>
      <c r="AP214" s="15" t="s">
        <v>88</v>
      </c>
      <c r="AQ214" s="15">
        <f t="shared" si="40"/>
        <v>200</v>
      </c>
      <c r="AR214" s="15" t="s">
        <v>653</v>
      </c>
      <c r="AS214" s="15">
        <f t="shared" si="41"/>
        <v>7</v>
      </c>
    </row>
    <row r="215" spans="35:45" ht="16.5" x14ac:dyDescent="0.2">
      <c r="AI215" s="60">
        <v>202</v>
      </c>
      <c r="AJ215" s="15">
        <f t="shared" si="36"/>
        <v>1606008</v>
      </c>
      <c r="AK215" s="15" t="str">
        <f t="shared" si="37"/>
        <v>中级神器1配件2-文饰Lvs2</v>
      </c>
      <c r="AL215" s="60" t="s">
        <v>644</v>
      </c>
      <c r="AM215" s="15">
        <f t="shared" si="38"/>
        <v>2</v>
      </c>
      <c r="AN215" s="15" t="str">
        <f t="shared" si="39"/>
        <v>中级神器1配件2</v>
      </c>
      <c r="AO215" s="15">
        <f>INDEX(芦花古楼!$BY$19:$BY$58,神器!AM215)</f>
        <v>1</v>
      </c>
      <c r="AP215" s="15" t="s">
        <v>88</v>
      </c>
      <c r="AQ215" s="15">
        <f t="shared" si="40"/>
        <v>300</v>
      </c>
      <c r="AR215" s="15" t="s">
        <v>653</v>
      </c>
      <c r="AS215" s="15">
        <f t="shared" si="41"/>
        <v>10</v>
      </c>
    </row>
    <row r="216" spans="35:45" ht="16.5" x14ac:dyDescent="0.2">
      <c r="AI216" s="60">
        <v>203</v>
      </c>
      <c r="AJ216" s="15">
        <f t="shared" si="36"/>
        <v>1606008</v>
      </c>
      <c r="AK216" s="15" t="str">
        <f t="shared" si="37"/>
        <v>中级神器1配件2-文饰Lvs3</v>
      </c>
      <c r="AL216" s="60" t="s">
        <v>644</v>
      </c>
      <c r="AM216" s="15">
        <f t="shared" si="38"/>
        <v>3</v>
      </c>
      <c r="AN216" s="15" t="str">
        <f t="shared" si="39"/>
        <v>中级神器1配件2</v>
      </c>
      <c r="AO216" s="15">
        <f>INDEX(芦花古楼!$BY$19:$BY$58,神器!AM216)</f>
        <v>2</v>
      </c>
      <c r="AP216" s="15" t="s">
        <v>88</v>
      </c>
      <c r="AQ216" s="15">
        <f t="shared" si="40"/>
        <v>400</v>
      </c>
      <c r="AR216" s="15" t="s">
        <v>653</v>
      </c>
      <c r="AS216" s="15">
        <f t="shared" si="41"/>
        <v>12</v>
      </c>
    </row>
    <row r="217" spans="35:45" ht="16.5" x14ac:dyDescent="0.2">
      <c r="AI217" s="60">
        <v>204</v>
      </c>
      <c r="AJ217" s="15">
        <f t="shared" si="36"/>
        <v>1606008</v>
      </c>
      <c r="AK217" s="15" t="str">
        <f t="shared" si="37"/>
        <v>中级神器1配件2-文饰Lvs4</v>
      </c>
      <c r="AL217" s="60" t="s">
        <v>644</v>
      </c>
      <c r="AM217" s="15">
        <f t="shared" si="38"/>
        <v>4</v>
      </c>
      <c r="AN217" s="15" t="str">
        <f t="shared" si="39"/>
        <v>中级神器1配件2</v>
      </c>
      <c r="AO217" s="15">
        <f>INDEX(芦花古楼!$BY$19:$BY$58,神器!AM217)</f>
        <v>3</v>
      </c>
      <c r="AP217" s="15" t="s">
        <v>88</v>
      </c>
      <c r="AQ217" s="15">
        <f t="shared" si="40"/>
        <v>500</v>
      </c>
      <c r="AR217" s="15" t="s">
        <v>653</v>
      </c>
      <c r="AS217" s="15">
        <f t="shared" si="41"/>
        <v>15</v>
      </c>
    </row>
    <row r="218" spans="35:45" ht="16.5" x14ac:dyDescent="0.2">
      <c r="AI218" s="60">
        <v>205</v>
      </c>
      <c r="AJ218" s="15">
        <f t="shared" si="36"/>
        <v>1606008</v>
      </c>
      <c r="AK218" s="15" t="str">
        <f t="shared" si="37"/>
        <v>中级神器1配件2-文饰Lvs5</v>
      </c>
      <c r="AL218" s="60" t="s">
        <v>644</v>
      </c>
      <c r="AM218" s="15">
        <f t="shared" si="38"/>
        <v>5</v>
      </c>
      <c r="AN218" s="15" t="str">
        <f t="shared" si="39"/>
        <v>中级神器1配件2</v>
      </c>
      <c r="AO218" s="15">
        <f>INDEX(芦花古楼!$BY$19:$BY$58,神器!AM218)</f>
        <v>3</v>
      </c>
      <c r="AP218" s="15" t="s">
        <v>88</v>
      </c>
      <c r="AQ218" s="15">
        <f t="shared" si="40"/>
        <v>600</v>
      </c>
      <c r="AR218" s="15" t="s">
        <v>653</v>
      </c>
      <c r="AS218" s="15">
        <f t="shared" si="41"/>
        <v>18</v>
      </c>
    </row>
    <row r="219" spans="35:45" ht="16.5" x14ac:dyDescent="0.2">
      <c r="AI219" s="60">
        <v>206</v>
      </c>
      <c r="AJ219" s="15">
        <f t="shared" si="36"/>
        <v>1606008</v>
      </c>
      <c r="AK219" s="15" t="str">
        <f t="shared" si="37"/>
        <v>中级神器1配件2-文饰Lvs6</v>
      </c>
      <c r="AL219" s="60" t="s">
        <v>644</v>
      </c>
      <c r="AM219" s="15">
        <f t="shared" si="38"/>
        <v>6</v>
      </c>
      <c r="AN219" s="15" t="str">
        <f t="shared" si="39"/>
        <v>中级神器1配件2</v>
      </c>
      <c r="AO219" s="15">
        <f>INDEX(芦花古楼!$BY$19:$BY$58,神器!AM219)</f>
        <v>5</v>
      </c>
      <c r="AP219" s="15" t="s">
        <v>88</v>
      </c>
      <c r="AQ219" s="15">
        <f t="shared" si="40"/>
        <v>700</v>
      </c>
      <c r="AR219" s="15" t="s">
        <v>653</v>
      </c>
      <c r="AS219" s="15">
        <f t="shared" si="41"/>
        <v>21</v>
      </c>
    </row>
    <row r="220" spans="35:45" ht="16.5" x14ac:dyDescent="0.2">
      <c r="AI220" s="60">
        <v>207</v>
      </c>
      <c r="AJ220" s="15">
        <f t="shared" si="36"/>
        <v>1606008</v>
      </c>
      <c r="AK220" s="15" t="str">
        <f t="shared" si="37"/>
        <v>中级神器1配件2-文饰Lvs7</v>
      </c>
      <c r="AL220" s="60" t="s">
        <v>644</v>
      </c>
      <c r="AM220" s="15">
        <f t="shared" si="38"/>
        <v>7</v>
      </c>
      <c r="AN220" s="15" t="str">
        <f t="shared" si="39"/>
        <v>中级神器1配件2</v>
      </c>
      <c r="AO220" s="15">
        <f>INDEX(芦花古楼!$BY$19:$BY$58,神器!AM220)</f>
        <v>5</v>
      </c>
      <c r="AP220" s="15" t="s">
        <v>88</v>
      </c>
      <c r="AQ220" s="15">
        <f t="shared" si="40"/>
        <v>800</v>
      </c>
      <c r="AR220" s="15" t="s">
        <v>653</v>
      </c>
      <c r="AS220" s="15">
        <f t="shared" si="41"/>
        <v>24</v>
      </c>
    </row>
    <row r="221" spans="35:45" ht="16.5" x14ac:dyDescent="0.2">
      <c r="AI221" s="60">
        <v>208</v>
      </c>
      <c r="AJ221" s="15">
        <f t="shared" si="36"/>
        <v>1606008</v>
      </c>
      <c r="AK221" s="15" t="str">
        <f t="shared" si="37"/>
        <v>中级神器1配件2-文饰Lvs8</v>
      </c>
      <c r="AL221" s="60" t="s">
        <v>644</v>
      </c>
      <c r="AM221" s="15">
        <f t="shared" si="38"/>
        <v>8</v>
      </c>
      <c r="AN221" s="15" t="str">
        <f t="shared" si="39"/>
        <v>中级神器1配件2</v>
      </c>
      <c r="AO221" s="15">
        <f>INDEX(芦花古楼!$BY$19:$BY$58,神器!AM221)</f>
        <v>5</v>
      </c>
      <c r="AP221" s="15" t="s">
        <v>88</v>
      </c>
      <c r="AQ221" s="15">
        <f t="shared" si="40"/>
        <v>900</v>
      </c>
      <c r="AR221" s="15" t="s">
        <v>653</v>
      </c>
      <c r="AS221" s="15">
        <f t="shared" si="41"/>
        <v>27</v>
      </c>
    </row>
    <row r="222" spans="35:45" ht="16.5" x14ac:dyDescent="0.2">
      <c r="AI222" s="60">
        <v>209</v>
      </c>
      <c r="AJ222" s="15">
        <f t="shared" si="36"/>
        <v>1606008</v>
      </c>
      <c r="AK222" s="15" t="str">
        <f t="shared" si="37"/>
        <v>中级神器1配件2-文饰Lvs9</v>
      </c>
      <c r="AL222" s="60" t="s">
        <v>644</v>
      </c>
      <c r="AM222" s="15">
        <f t="shared" si="38"/>
        <v>9</v>
      </c>
      <c r="AN222" s="15" t="str">
        <f t="shared" si="39"/>
        <v>中级神器1配件2</v>
      </c>
      <c r="AO222" s="15">
        <f>INDEX(芦花古楼!$BY$19:$BY$58,神器!AM222)</f>
        <v>5</v>
      </c>
      <c r="AP222" s="15" t="s">
        <v>88</v>
      </c>
      <c r="AQ222" s="15">
        <f t="shared" si="40"/>
        <v>1000</v>
      </c>
      <c r="AR222" s="15" t="s">
        <v>653</v>
      </c>
      <c r="AS222" s="15">
        <f t="shared" si="41"/>
        <v>30</v>
      </c>
    </row>
    <row r="223" spans="35:45" ht="16.5" x14ac:dyDescent="0.2">
      <c r="AI223" s="60">
        <v>210</v>
      </c>
      <c r="AJ223" s="15">
        <f t="shared" si="36"/>
        <v>1606008</v>
      </c>
      <c r="AK223" s="15" t="str">
        <f t="shared" si="37"/>
        <v>中级神器1配件2-文饰Lvs10</v>
      </c>
      <c r="AL223" s="60" t="s">
        <v>644</v>
      </c>
      <c r="AM223" s="15">
        <f t="shared" si="38"/>
        <v>10</v>
      </c>
      <c r="AN223" s="15" t="str">
        <f t="shared" si="39"/>
        <v>中级神器1配件2</v>
      </c>
      <c r="AO223" s="15">
        <f>INDEX(芦花古楼!$BY$19:$BY$58,神器!AM223)</f>
        <v>7</v>
      </c>
      <c r="AP223" s="15" t="s">
        <v>88</v>
      </c>
      <c r="AQ223" s="15">
        <f t="shared" si="40"/>
        <v>1205</v>
      </c>
      <c r="AR223" s="15" t="s">
        <v>653</v>
      </c>
      <c r="AS223" s="15">
        <f t="shared" si="41"/>
        <v>34</v>
      </c>
    </row>
    <row r="224" spans="35:45" ht="16.5" x14ac:dyDescent="0.2">
      <c r="AI224" s="60">
        <v>211</v>
      </c>
      <c r="AJ224" s="15">
        <f t="shared" si="36"/>
        <v>1606008</v>
      </c>
      <c r="AK224" s="15" t="str">
        <f t="shared" si="37"/>
        <v>中级神器1配件2-文饰Lvs11</v>
      </c>
      <c r="AL224" s="60" t="s">
        <v>644</v>
      </c>
      <c r="AM224" s="15">
        <f t="shared" si="38"/>
        <v>11</v>
      </c>
      <c r="AN224" s="15" t="str">
        <f t="shared" si="39"/>
        <v>中级神器1配件2</v>
      </c>
      <c r="AO224" s="15">
        <f>INDEX(芦花古楼!$BY$19:$BY$58,神器!AM224)</f>
        <v>7</v>
      </c>
      <c r="AP224" s="15" t="s">
        <v>88</v>
      </c>
      <c r="AQ224" s="15">
        <f t="shared" si="40"/>
        <v>1510</v>
      </c>
      <c r="AR224" s="15" t="s">
        <v>653</v>
      </c>
      <c r="AS224" s="15">
        <f t="shared" si="41"/>
        <v>37</v>
      </c>
    </row>
    <row r="225" spans="35:45" ht="16.5" x14ac:dyDescent="0.2">
      <c r="AI225" s="60">
        <v>212</v>
      </c>
      <c r="AJ225" s="15">
        <f t="shared" si="36"/>
        <v>1606008</v>
      </c>
      <c r="AK225" s="15" t="str">
        <f t="shared" si="37"/>
        <v>中级神器1配件2-文饰Lvs12</v>
      </c>
      <c r="AL225" s="60" t="s">
        <v>644</v>
      </c>
      <c r="AM225" s="15">
        <f t="shared" si="38"/>
        <v>12</v>
      </c>
      <c r="AN225" s="15" t="str">
        <f t="shared" si="39"/>
        <v>中级神器1配件2</v>
      </c>
      <c r="AO225" s="15">
        <f>INDEX(芦花古楼!$BY$19:$BY$58,神器!AM225)</f>
        <v>7</v>
      </c>
      <c r="AP225" s="15" t="s">
        <v>88</v>
      </c>
      <c r="AQ225" s="15">
        <f t="shared" si="40"/>
        <v>1760</v>
      </c>
      <c r="AR225" s="15" t="s">
        <v>653</v>
      </c>
      <c r="AS225" s="15">
        <f t="shared" si="41"/>
        <v>41</v>
      </c>
    </row>
    <row r="226" spans="35:45" ht="16.5" x14ac:dyDescent="0.2">
      <c r="AI226" s="60">
        <v>213</v>
      </c>
      <c r="AJ226" s="15">
        <f t="shared" si="36"/>
        <v>1606008</v>
      </c>
      <c r="AK226" s="15" t="str">
        <f t="shared" si="37"/>
        <v>中级神器1配件2-文饰Lvs13</v>
      </c>
      <c r="AL226" s="60" t="s">
        <v>644</v>
      </c>
      <c r="AM226" s="15">
        <f t="shared" si="38"/>
        <v>13</v>
      </c>
      <c r="AN226" s="15" t="str">
        <f t="shared" si="39"/>
        <v>中级神器1配件2</v>
      </c>
      <c r="AO226" s="15">
        <f>INDEX(芦花古楼!$BY$19:$BY$58,神器!AM226)</f>
        <v>7</v>
      </c>
      <c r="AP226" s="15" t="s">
        <v>88</v>
      </c>
      <c r="AQ226" s="15">
        <f t="shared" si="40"/>
        <v>2015</v>
      </c>
      <c r="AR226" s="15" t="s">
        <v>653</v>
      </c>
      <c r="AS226" s="15">
        <f t="shared" si="41"/>
        <v>45</v>
      </c>
    </row>
    <row r="227" spans="35:45" ht="16.5" x14ac:dyDescent="0.2">
      <c r="AI227" s="60">
        <v>214</v>
      </c>
      <c r="AJ227" s="15">
        <f t="shared" si="36"/>
        <v>1606008</v>
      </c>
      <c r="AK227" s="15" t="str">
        <f t="shared" si="37"/>
        <v>中级神器1配件2-文饰Lvs14</v>
      </c>
      <c r="AL227" s="60" t="s">
        <v>644</v>
      </c>
      <c r="AM227" s="15">
        <f t="shared" si="38"/>
        <v>14</v>
      </c>
      <c r="AN227" s="15" t="str">
        <f t="shared" si="39"/>
        <v>中级神器1配件2</v>
      </c>
      <c r="AO227" s="15">
        <f>INDEX(芦花古楼!$BY$19:$BY$58,神器!AM227)</f>
        <v>7</v>
      </c>
      <c r="AP227" s="15" t="s">
        <v>88</v>
      </c>
      <c r="AQ227" s="15">
        <f t="shared" si="40"/>
        <v>2265</v>
      </c>
      <c r="AR227" s="15" t="s">
        <v>653</v>
      </c>
      <c r="AS227" s="15">
        <f t="shared" si="41"/>
        <v>50</v>
      </c>
    </row>
    <row r="228" spans="35:45" ht="16.5" x14ac:dyDescent="0.2">
      <c r="AI228" s="60">
        <v>215</v>
      </c>
      <c r="AJ228" s="15">
        <f t="shared" si="36"/>
        <v>1606008</v>
      </c>
      <c r="AK228" s="15" t="str">
        <f t="shared" si="37"/>
        <v>中级神器1配件2-文饰Lvs15</v>
      </c>
      <c r="AL228" s="60" t="s">
        <v>644</v>
      </c>
      <c r="AM228" s="15">
        <f t="shared" si="38"/>
        <v>15</v>
      </c>
      <c r="AN228" s="15" t="str">
        <f t="shared" si="39"/>
        <v>中级神器1配件2</v>
      </c>
      <c r="AO228" s="15">
        <f>INDEX(芦花古楼!$BY$19:$BY$58,神器!AM228)</f>
        <v>10</v>
      </c>
      <c r="AP228" s="15" t="s">
        <v>88</v>
      </c>
      <c r="AQ228" s="15">
        <f t="shared" si="40"/>
        <v>2520</v>
      </c>
      <c r="AR228" s="15" t="s">
        <v>653</v>
      </c>
      <c r="AS228" s="15">
        <f t="shared" si="41"/>
        <v>54</v>
      </c>
    </row>
    <row r="229" spans="35:45" ht="16.5" x14ac:dyDescent="0.2">
      <c r="AI229" s="60">
        <v>216</v>
      </c>
      <c r="AJ229" s="15">
        <f t="shared" si="36"/>
        <v>1606008</v>
      </c>
      <c r="AK229" s="15" t="str">
        <f t="shared" si="37"/>
        <v>中级神器1配件2-文饰Lvs16</v>
      </c>
      <c r="AL229" s="60" t="s">
        <v>644</v>
      </c>
      <c r="AM229" s="15">
        <f t="shared" si="38"/>
        <v>16</v>
      </c>
      <c r="AN229" s="15" t="str">
        <f t="shared" si="39"/>
        <v>中级神器1配件2</v>
      </c>
      <c r="AO229" s="15">
        <f>INDEX(芦花古楼!$BY$19:$BY$58,神器!AM229)</f>
        <v>10</v>
      </c>
      <c r="AP229" s="15" t="s">
        <v>88</v>
      </c>
      <c r="AQ229" s="15">
        <f t="shared" si="40"/>
        <v>2770</v>
      </c>
      <c r="AR229" s="15" t="s">
        <v>653</v>
      </c>
      <c r="AS229" s="15">
        <f t="shared" si="41"/>
        <v>59</v>
      </c>
    </row>
    <row r="230" spans="35:45" ht="16.5" x14ac:dyDescent="0.2">
      <c r="AI230" s="60">
        <v>217</v>
      </c>
      <c r="AJ230" s="15">
        <f t="shared" si="36"/>
        <v>1606008</v>
      </c>
      <c r="AK230" s="15" t="str">
        <f t="shared" si="37"/>
        <v>中级神器1配件2-文饰Lvs17</v>
      </c>
      <c r="AL230" s="60" t="s">
        <v>644</v>
      </c>
      <c r="AM230" s="15">
        <f t="shared" si="38"/>
        <v>17</v>
      </c>
      <c r="AN230" s="15" t="str">
        <f t="shared" si="39"/>
        <v>中级神器1配件2</v>
      </c>
      <c r="AO230" s="15">
        <f>INDEX(芦花古楼!$BY$19:$BY$58,神器!AM230)</f>
        <v>10</v>
      </c>
      <c r="AP230" s="15" t="s">
        <v>88</v>
      </c>
      <c r="AQ230" s="15">
        <f t="shared" si="40"/>
        <v>3020</v>
      </c>
      <c r="AR230" s="15" t="s">
        <v>653</v>
      </c>
      <c r="AS230" s="15">
        <f t="shared" si="41"/>
        <v>64</v>
      </c>
    </row>
    <row r="231" spans="35:45" ht="16.5" x14ac:dyDescent="0.2">
      <c r="AI231" s="60">
        <v>218</v>
      </c>
      <c r="AJ231" s="15">
        <f t="shared" si="36"/>
        <v>1606008</v>
      </c>
      <c r="AK231" s="15" t="str">
        <f t="shared" si="37"/>
        <v>中级神器1配件2-文饰Lvs18</v>
      </c>
      <c r="AL231" s="60" t="s">
        <v>644</v>
      </c>
      <c r="AM231" s="15">
        <f t="shared" si="38"/>
        <v>18</v>
      </c>
      <c r="AN231" s="15" t="str">
        <f t="shared" si="39"/>
        <v>中级神器1配件2</v>
      </c>
      <c r="AO231" s="15">
        <f>INDEX(芦花古楼!$BY$19:$BY$58,神器!AM231)</f>
        <v>10</v>
      </c>
      <c r="AP231" s="15" t="s">
        <v>88</v>
      </c>
      <c r="AQ231" s="15">
        <f t="shared" si="40"/>
        <v>3275</v>
      </c>
      <c r="AR231" s="15" t="s">
        <v>653</v>
      </c>
      <c r="AS231" s="15">
        <f t="shared" si="41"/>
        <v>69</v>
      </c>
    </row>
    <row r="232" spans="35:45" ht="16.5" x14ac:dyDescent="0.2">
      <c r="AI232" s="60">
        <v>219</v>
      </c>
      <c r="AJ232" s="15">
        <f t="shared" si="36"/>
        <v>1606008</v>
      </c>
      <c r="AK232" s="15" t="str">
        <f t="shared" si="37"/>
        <v>中级神器1配件2-文饰Lvs19</v>
      </c>
      <c r="AL232" s="60" t="s">
        <v>644</v>
      </c>
      <c r="AM232" s="15">
        <f t="shared" si="38"/>
        <v>19</v>
      </c>
      <c r="AN232" s="15" t="str">
        <f t="shared" si="39"/>
        <v>中级神器1配件2</v>
      </c>
      <c r="AO232" s="15">
        <f>INDEX(芦花古楼!$BY$19:$BY$58,神器!AM232)</f>
        <v>10</v>
      </c>
      <c r="AP232" s="15" t="s">
        <v>88</v>
      </c>
      <c r="AQ232" s="15">
        <f t="shared" si="40"/>
        <v>3525</v>
      </c>
      <c r="AR232" s="15" t="s">
        <v>653</v>
      </c>
      <c r="AS232" s="15">
        <f t="shared" si="41"/>
        <v>74</v>
      </c>
    </row>
    <row r="233" spans="35:45" ht="16.5" x14ac:dyDescent="0.2">
      <c r="AI233" s="60">
        <v>220</v>
      </c>
      <c r="AJ233" s="15">
        <f t="shared" si="36"/>
        <v>1606008</v>
      </c>
      <c r="AK233" s="15" t="str">
        <f t="shared" si="37"/>
        <v>中级神器1配件2-文饰Lvs20</v>
      </c>
      <c r="AL233" s="60" t="s">
        <v>644</v>
      </c>
      <c r="AM233" s="15">
        <f t="shared" si="38"/>
        <v>20</v>
      </c>
      <c r="AN233" s="15" t="str">
        <f t="shared" si="39"/>
        <v>中级神器1配件2</v>
      </c>
      <c r="AO233" s="15">
        <f>INDEX(芦花古楼!$BY$19:$BY$58,神器!AM233)</f>
        <v>10</v>
      </c>
      <c r="AP233" s="15" t="s">
        <v>88</v>
      </c>
      <c r="AQ233" s="15">
        <f t="shared" si="40"/>
        <v>4030</v>
      </c>
      <c r="AR233" s="15" t="s">
        <v>653</v>
      </c>
      <c r="AS233" s="15">
        <f t="shared" si="41"/>
        <v>80</v>
      </c>
    </row>
    <row r="234" spans="35:45" ht="16.5" x14ac:dyDescent="0.2">
      <c r="AI234" s="60">
        <v>221</v>
      </c>
      <c r="AJ234" s="15">
        <f t="shared" si="36"/>
        <v>1606008</v>
      </c>
      <c r="AK234" s="15" t="str">
        <f t="shared" si="37"/>
        <v>中级神器1配件2-文饰Lvs21</v>
      </c>
      <c r="AL234" s="60" t="s">
        <v>644</v>
      </c>
      <c r="AM234" s="15">
        <f t="shared" si="38"/>
        <v>21</v>
      </c>
      <c r="AN234" s="15" t="str">
        <f t="shared" si="39"/>
        <v>中级神器1配件2</v>
      </c>
      <c r="AO234" s="15">
        <f>INDEX(芦花古楼!$BY$19:$BY$58,神器!AM234)</f>
        <v>15</v>
      </c>
      <c r="AP234" s="15" t="s">
        <v>88</v>
      </c>
      <c r="AQ234" s="15">
        <f t="shared" si="40"/>
        <v>4450</v>
      </c>
      <c r="AR234" s="15" t="s">
        <v>653</v>
      </c>
      <c r="AS234" s="15">
        <f t="shared" si="41"/>
        <v>86</v>
      </c>
    </row>
    <row r="235" spans="35:45" ht="16.5" x14ac:dyDescent="0.2">
      <c r="AI235" s="60">
        <v>222</v>
      </c>
      <c r="AJ235" s="15">
        <f t="shared" si="36"/>
        <v>1606008</v>
      </c>
      <c r="AK235" s="15" t="str">
        <f t="shared" si="37"/>
        <v>中级神器1配件2-文饰Lvs22</v>
      </c>
      <c r="AL235" s="60" t="s">
        <v>644</v>
      </c>
      <c r="AM235" s="15">
        <f t="shared" si="38"/>
        <v>22</v>
      </c>
      <c r="AN235" s="15" t="str">
        <f t="shared" si="39"/>
        <v>中级神器1配件2</v>
      </c>
      <c r="AO235" s="15">
        <f>INDEX(芦花古楼!$BY$19:$BY$58,神器!AM235)</f>
        <v>15</v>
      </c>
      <c r="AP235" s="15" t="s">
        <v>88</v>
      </c>
      <c r="AQ235" s="15">
        <f t="shared" si="40"/>
        <v>4675</v>
      </c>
      <c r="AR235" s="15" t="s">
        <v>653</v>
      </c>
      <c r="AS235" s="15">
        <f t="shared" si="41"/>
        <v>92</v>
      </c>
    </row>
    <row r="236" spans="35:45" ht="16.5" x14ac:dyDescent="0.2">
      <c r="AI236" s="60">
        <v>223</v>
      </c>
      <c r="AJ236" s="15">
        <f t="shared" si="36"/>
        <v>1606008</v>
      </c>
      <c r="AK236" s="15" t="str">
        <f t="shared" si="37"/>
        <v>中级神器1配件2-文饰Lvs23</v>
      </c>
      <c r="AL236" s="60" t="s">
        <v>644</v>
      </c>
      <c r="AM236" s="15">
        <f t="shared" si="38"/>
        <v>23</v>
      </c>
      <c r="AN236" s="15" t="str">
        <f t="shared" si="39"/>
        <v>中级神器1配件2</v>
      </c>
      <c r="AO236" s="15">
        <f>INDEX(芦花古楼!$BY$19:$BY$58,神器!AM236)</f>
        <v>15</v>
      </c>
      <c r="AP236" s="15" t="s">
        <v>88</v>
      </c>
      <c r="AQ236" s="15">
        <f t="shared" si="40"/>
        <v>4895</v>
      </c>
      <c r="AR236" s="15" t="s">
        <v>653</v>
      </c>
      <c r="AS236" s="15">
        <f t="shared" si="41"/>
        <v>99</v>
      </c>
    </row>
    <row r="237" spans="35:45" ht="16.5" x14ac:dyDescent="0.2">
      <c r="AI237" s="60">
        <v>224</v>
      </c>
      <c r="AJ237" s="15">
        <f t="shared" si="36"/>
        <v>1606008</v>
      </c>
      <c r="AK237" s="15" t="str">
        <f t="shared" si="37"/>
        <v>中级神器1配件2-文饰Lvs24</v>
      </c>
      <c r="AL237" s="60" t="s">
        <v>644</v>
      </c>
      <c r="AM237" s="15">
        <f t="shared" si="38"/>
        <v>24</v>
      </c>
      <c r="AN237" s="15" t="str">
        <f t="shared" si="39"/>
        <v>中级神器1配件2</v>
      </c>
      <c r="AO237" s="15">
        <f>INDEX(芦花古楼!$BY$19:$BY$58,神器!AM237)</f>
        <v>15</v>
      </c>
      <c r="AP237" s="15" t="s">
        <v>88</v>
      </c>
      <c r="AQ237" s="15">
        <f t="shared" si="40"/>
        <v>5120</v>
      </c>
      <c r="AR237" s="15" t="s">
        <v>653</v>
      </c>
      <c r="AS237" s="15">
        <f t="shared" si="41"/>
        <v>106</v>
      </c>
    </row>
    <row r="238" spans="35:45" ht="16.5" x14ac:dyDescent="0.2">
      <c r="AI238" s="60">
        <v>225</v>
      </c>
      <c r="AJ238" s="15">
        <f t="shared" si="36"/>
        <v>1606008</v>
      </c>
      <c r="AK238" s="15" t="str">
        <f t="shared" si="37"/>
        <v>中级神器1配件2-文饰Lvs25</v>
      </c>
      <c r="AL238" s="60" t="s">
        <v>644</v>
      </c>
      <c r="AM238" s="15">
        <f t="shared" si="38"/>
        <v>25</v>
      </c>
      <c r="AN238" s="15" t="str">
        <f t="shared" si="39"/>
        <v>中级神器1配件2</v>
      </c>
      <c r="AO238" s="15">
        <f>INDEX(芦花古楼!$BY$19:$BY$58,神器!AM238)</f>
        <v>15</v>
      </c>
      <c r="AP238" s="15" t="s">
        <v>88</v>
      </c>
      <c r="AQ238" s="15">
        <f t="shared" si="40"/>
        <v>5340</v>
      </c>
      <c r="AR238" s="15" t="s">
        <v>653</v>
      </c>
      <c r="AS238" s="15">
        <f t="shared" si="41"/>
        <v>113</v>
      </c>
    </row>
    <row r="239" spans="35:45" ht="16.5" x14ac:dyDescent="0.2">
      <c r="AI239" s="60">
        <v>226</v>
      </c>
      <c r="AJ239" s="15">
        <f t="shared" si="36"/>
        <v>1606008</v>
      </c>
      <c r="AK239" s="15" t="str">
        <f t="shared" si="37"/>
        <v>中级神器1配件2-文饰Lvs26</v>
      </c>
      <c r="AL239" s="60" t="s">
        <v>644</v>
      </c>
      <c r="AM239" s="15">
        <f t="shared" si="38"/>
        <v>26</v>
      </c>
      <c r="AN239" s="15" t="str">
        <f t="shared" si="39"/>
        <v>中级神器1配件2</v>
      </c>
      <c r="AO239" s="15">
        <f>INDEX(芦花古楼!$BY$19:$BY$58,神器!AM239)</f>
        <v>25</v>
      </c>
      <c r="AP239" s="15" t="s">
        <v>88</v>
      </c>
      <c r="AQ239" s="15">
        <f t="shared" si="40"/>
        <v>5565</v>
      </c>
      <c r="AR239" s="15" t="s">
        <v>653</v>
      </c>
      <c r="AS239" s="15">
        <f t="shared" si="41"/>
        <v>121</v>
      </c>
    </row>
    <row r="240" spans="35:45" ht="16.5" x14ac:dyDescent="0.2">
      <c r="AI240" s="60">
        <v>227</v>
      </c>
      <c r="AJ240" s="15">
        <f t="shared" si="36"/>
        <v>1606008</v>
      </c>
      <c r="AK240" s="15" t="str">
        <f t="shared" si="37"/>
        <v>中级神器1配件2-文饰Lvs27</v>
      </c>
      <c r="AL240" s="60" t="s">
        <v>644</v>
      </c>
      <c r="AM240" s="15">
        <f t="shared" si="38"/>
        <v>27</v>
      </c>
      <c r="AN240" s="15" t="str">
        <f t="shared" si="39"/>
        <v>中级神器1配件2</v>
      </c>
      <c r="AO240" s="15">
        <f>INDEX(芦花古楼!$BY$19:$BY$58,神器!AM240)</f>
        <v>25</v>
      </c>
      <c r="AP240" s="15" t="s">
        <v>88</v>
      </c>
      <c r="AQ240" s="15">
        <f t="shared" si="40"/>
        <v>5785</v>
      </c>
      <c r="AR240" s="15" t="s">
        <v>653</v>
      </c>
      <c r="AS240" s="15">
        <f t="shared" si="41"/>
        <v>129</v>
      </c>
    </row>
    <row r="241" spans="35:45" ht="16.5" x14ac:dyDescent="0.2">
      <c r="AI241" s="60">
        <v>228</v>
      </c>
      <c r="AJ241" s="15">
        <f t="shared" si="36"/>
        <v>1606008</v>
      </c>
      <c r="AK241" s="15" t="str">
        <f t="shared" si="37"/>
        <v>中级神器1配件2-文饰Lvs28</v>
      </c>
      <c r="AL241" s="60" t="s">
        <v>644</v>
      </c>
      <c r="AM241" s="15">
        <f t="shared" si="38"/>
        <v>28</v>
      </c>
      <c r="AN241" s="15" t="str">
        <f t="shared" si="39"/>
        <v>中级神器1配件2</v>
      </c>
      <c r="AO241" s="15">
        <f>INDEX(芦花古楼!$BY$19:$BY$58,神器!AM241)</f>
        <v>25</v>
      </c>
      <c r="AP241" s="15" t="s">
        <v>88</v>
      </c>
      <c r="AQ241" s="15">
        <f t="shared" si="40"/>
        <v>6010</v>
      </c>
      <c r="AR241" s="15" t="s">
        <v>653</v>
      </c>
      <c r="AS241" s="15">
        <f t="shared" si="41"/>
        <v>138</v>
      </c>
    </row>
    <row r="242" spans="35:45" ht="16.5" x14ac:dyDescent="0.2">
      <c r="AI242" s="60">
        <v>229</v>
      </c>
      <c r="AJ242" s="15">
        <f t="shared" si="36"/>
        <v>1606008</v>
      </c>
      <c r="AK242" s="15" t="str">
        <f t="shared" si="37"/>
        <v>中级神器1配件2-文饰Lvs29</v>
      </c>
      <c r="AL242" s="60" t="s">
        <v>644</v>
      </c>
      <c r="AM242" s="15">
        <f t="shared" si="38"/>
        <v>29</v>
      </c>
      <c r="AN242" s="15" t="str">
        <f t="shared" si="39"/>
        <v>中级神器1配件2</v>
      </c>
      <c r="AO242" s="15">
        <f>INDEX(芦花古楼!$BY$19:$BY$58,神器!AM242)</f>
        <v>25</v>
      </c>
      <c r="AP242" s="15" t="s">
        <v>88</v>
      </c>
      <c r="AQ242" s="15">
        <f t="shared" si="40"/>
        <v>6230</v>
      </c>
      <c r="AR242" s="15" t="s">
        <v>653</v>
      </c>
      <c r="AS242" s="15">
        <f t="shared" si="41"/>
        <v>146</v>
      </c>
    </row>
    <row r="243" spans="35:45" ht="16.5" x14ac:dyDescent="0.2">
      <c r="AI243" s="60">
        <v>230</v>
      </c>
      <c r="AJ243" s="15">
        <f t="shared" si="36"/>
        <v>1606008</v>
      </c>
      <c r="AK243" s="15" t="str">
        <f t="shared" si="37"/>
        <v>中级神器1配件2-文饰Lvs30</v>
      </c>
      <c r="AL243" s="60" t="s">
        <v>644</v>
      </c>
      <c r="AM243" s="15">
        <f t="shared" si="38"/>
        <v>30</v>
      </c>
      <c r="AN243" s="15" t="str">
        <f t="shared" si="39"/>
        <v>中级神器1配件2</v>
      </c>
      <c r="AO243" s="15">
        <f>INDEX(芦花古楼!$BY$19:$BY$58,神器!AM243)</f>
        <v>25</v>
      </c>
      <c r="AP243" s="15" t="s">
        <v>88</v>
      </c>
      <c r="AQ243" s="15">
        <f t="shared" si="40"/>
        <v>6675</v>
      </c>
      <c r="AR243" s="15" t="s">
        <v>653</v>
      </c>
      <c r="AS243" s="15">
        <f t="shared" si="41"/>
        <v>156</v>
      </c>
    </row>
    <row r="244" spans="35:45" ht="16.5" x14ac:dyDescent="0.2">
      <c r="AI244" s="60">
        <v>231</v>
      </c>
      <c r="AJ244" s="15">
        <f t="shared" si="36"/>
        <v>1606008</v>
      </c>
      <c r="AK244" s="15" t="str">
        <f t="shared" si="37"/>
        <v>中级神器1配件2-文饰Lvs31</v>
      </c>
      <c r="AL244" s="60" t="s">
        <v>644</v>
      </c>
      <c r="AM244" s="15">
        <f t="shared" si="38"/>
        <v>31</v>
      </c>
      <c r="AN244" s="15" t="str">
        <f t="shared" si="39"/>
        <v>中级神器1配件2</v>
      </c>
      <c r="AO244" s="15">
        <f>INDEX(芦花古楼!$BY$19:$BY$58,神器!AM244)</f>
        <v>30</v>
      </c>
      <c r="AP244" s="15" t="s">
        <v>88</v>
      </c>
      <c r="AQ244" s="15">
        <f t="shared" si="40"/>
        <v>6510</v>
      </c>
      <c r="AR244" s="15" t="s">
        <v>653</v>
      </c>
      <c r="AS244" s="15">
        <f t="shared" si="41"/>
        <v>166</v>
      </c>
    </row>
    <row r="245" spans="35:45" ht="16.5" x14ac:dyDescent="0.2">
      <c r="AI245" s="60">
        <v>232</v>
      </c>
      <c r="AJ245" s="15">
        <f t="shared" si="36"/>
        <v>1606008</v>
      </c>
      <c r="AK245" s="15" t="str">
        <f t="shared" si="37"/>
        <v>中级神器1配件2-文饰Lvs32</v>
      </c>
      <c r="AL245" s="60" t="s">
        <v>644</v>
      </c>
      <c r="AM245" s="15">
        <f t="shared" si="38"/>
        <v>32</v>
      </c>
      <c r="AN245" s="15" t="str">
        <f t="shared" si="39"/>
        <v>中级神器1配件2</v>
      </c>
      <c r="AO245" s="15">
        <f>INDEX(芦花古楼!$BY$19:$BY$58,神器!AM245)</f>
        <v>30</v>
      </c>
      <c r="AP245" s="15" t="s">
        <v>88</v>
      </c>
      <c r="AQ245" s="15">
        <f t="shared" si="40"/>
        <v>9765</v>
      </c>
      <c r="AR245" s="15" t="s">
        <v>653</v>
      </c>
      <c r="AS245" s="15">
        <f t="shared" si="41"/>
        <v>176</v>
      </c>
    </row>
    <row r="246" spans="35:45" ht="16.5" x14ac:dyDescent="0.2">
      <c r="AI246" s="60">
        <v>233</v>
      </c>
      <c r="AJ246" s="15">
        <f t="shared" si="36"/>
        <v>1606008</v>
      </c>
      <c r="AK246" s="15" t="str">
        <f t="shared" si="37"/>
        <v>中级神器1配件2-文饰Lvs33</v>
      </c>
      <c r="AL246" s="60" t="s">
        <v>644</v>
      </c>
      <c r="AM246" s="15">
        <f t="shared" si="38"/>
        <v>33</v>
      </c>
      <c r="AN246" s="15" t="str">
        <f t="shared" si="39"/>
        <v>中级神器1配件2</v>
      </c>
      <c r="AO246" s="15">
        <f>INDEX(芦花古楼!$BY$19:$BY$58,神器!AM246)</f>
        <v>30</v>
      </c>
      <c r="AP246" s="15" t="s">
        <v>88</v>
      </c>
      <c r="AQ246" s="15">
        <f t="shared" si="40"/>
        <v>13020</v>
      </c>
      <c r="AR246" s="15" t="s">
        <v>653</v>
      </c>
      <c r="AS246" s="15">
        <f t="shared" si="41"/>
        <v>187</v>
      </c>
    </row>
    <row r="247" spans="35:45" ht="16.5" x14ac:dyDescent="0.2">
      <c r="AI247" s="60">
        <v>234</v>
      </c>
      <c r="AJ247" s="15">
        <f t="shared" si="36"/>
        <v>1606008</v>
      </c>
      <c r="AK247" s="15" t="str">
        <f t="shared" si="37"/>
        <v>中级神器1配件2-文饰Lvs34</v>
      </c>
      <c r="AL247" s="60" t="s">
        <v>644</v>
      </c>
      <c r="AM247" s="15">
        <f t="shared" si="38"/>
        <v>34</v>
      </c>
      <c r="AN247" s="15" t="str">
        <f t="shared" si="39"/>
        <v>中级神器1配件2</v>
      </c>
      <c r="AO247" s="15">
        <f>INDEX(芦花古楼!$BY$19:$BY$58,神器!AM247)</f>
        <v>30</v>
      </c>
      <c r="AP247" s="15" t="s">
        <v>88</v>
      </c>
      <c r="AQ247" s="15">
        <f t="shared" si="40"/>
        <v>16275</v>
      </c>
      <c r="AR247" s="15" t="s">
        <v>653</v>
      </c>
      <c r="AS247" s="15">
        <f t="shared" si="41"/>
        <v>198</v>
      </c>
    </row>
    <row r="248" spans="35:45" ht="16.5" x14ac:dyDescent="0.2">
      <c r="AI248" s="60">
        <v>235</v>
      </c>
      <c r="AJ248" s="15">
        <f t="shared" si="36"/>
        <v>1606008</v>
      </c>
      <c r="AK248" s="15" t="str">
        <f t="shared" si="37"/>
        <v>中级神器1配件2-文饰Lvs35</v>
      </c>
      <c r="AL248" s="60" t="s">
        <v>644</v>
      </c>
      <c r="AM248" s="15">
        <f t="shared" si="38"/>
        <v>35</v>
      </c>
      <c r="AN248" s="15" t="str">
        <f t="shared" si="39"/>
        <v>中级神器1配件2</v>
      </c>
      <c r="AO248" s="15">
        <f>INDEX(芦花古楼!$BY$19:$BY$58,神器!AM248)</f>
        <v>30</v>
      </c>
      <c r="AP248" s="15" t="s">
        <v>88</v>
      </c>
      <c r="AQ248" s="15">
        <f t="shared" si="40"/>
        <v>19530</v>
      </c>
      <c r="AR248" s="15" t="s">
        <v>653</v>
      </c>
      <c r="AS248" s="15">
        <f t="shared" si="41"/>
        <v>210</v>
      </c>
    </row>
    <row r="249" spans="35:45" ht="16.5" x14ac:dyDescent="0.2">
      <c r="AI249" s="60">
        <v>236</v>
      </c>
      <c r="AJ249" s="15">
        <f t="shared" si="36"/>
        <v>1606008</v>
      </c>
      <c r="AK249" s="15" t="str">
        <f t="shared" si="37"/>
        <v>中级神器1配件2-文饰Lvs36</v>
      </c>
      <c r="AL249" s="60" t="s">
        <v>644</v>
      </c>
      <c r="AM249" s="15">
        <f t="shared" si="38"/>
        <v>36</v>
      </c>
      <c r="AN249" s="15" t="str">
        <f t="shared" si="39"/>
        <v>中级神器1配件2</v>
      </c>
      <c r="AO249" s="15">
        <f>INDEX(芦花古楼!$BY$19:$BY$58,神器!AM249)</f>
        <v>40</v>
      </c>
      <c r="AP249" s="15" t="s">
        <v>88</v>
      </c>
      <c r="AQ249" s="15">
        <f t="shared" si="40"/>
        <v>22785</v>
      </c>
      <c r="AR249" s="15" t="s">
        <v>653</v>
      </c>
      <c r="AS249" s="15">
        <f t="shared" si="41"/>
        <v>222</v>
      </c>
    </row>
    <row r="250" spans="35:45" ht="16.5" x14ac:dyDescent="0.2">
      <c r="AI250" s="60">
        <v>237</v>
      </c>
      <c r="AJ250" s="15">
        <f t="shared" si="36"/>
        <v>1606008</v>
      </c>
      <c r="AK250" s="15" t="str">
        <f t="shared" si="37"/>
        <v>中级神器1配件2-文饰Lvs37</v>
      </c>
      <c r="AL250" s="60" t="s">
        <v>644</v>
      </c>
      <c r="AM250" s="15">
        <f t="shared" si="38"/>
        <v>37</v>
      </c>
      <c r="AN250" s="15" t="str">
        <f t="shared" si="39"/>
        <v>中级神器1配件2</v>
      </c>
      <c r="AO250" s="15">
        <f>INDEX(芦花古楼!$BY$19:$BY$58,神器!AM250)</f>
        <v>40</v>
      </c>
      <c r="AP250" s="15" t="s">
        <v>88</v>
      </c>
      <c r="AQ250" s="15">
        <f t="shared" si="40"/>
        <v>26040</v>
      </c>
      <c r="AR250" s="15" t="s">
        <v>653</v>
      </c>
      <c r="AS250" s="15">
        <f t="shared" si="41"/>
        <v>236</v>
      </c>
    </row>
    <row r="251" spans="35:45" ht="16.5" x14ac:dyDescent="0.2">
      <c r="AI251" s="60">
        <v>238</v>
      </c>
      <c r="AJ251" s="15">
        <f t="shared" si="36"/>
        <v>1606008</v>
      </c>
      <c r="AK251" s="15" t="str">
        <f t="shared" si="37"/>
        <v>中级神器1配件2-文饰Lvs38</v>
      </c>
      <c r="AL251" s="60" t="s">
        <v>644</v>
      </c>
      <c r="AM251" s="15">
        <f t="shared" si="38"/>
        <v>38</v>
      </c>
      <c r="AN251" s="15" t="str">
        <f t="shared" si="39"/>
        <v>中级神器1配件2</v>
      </c>
      <c r="AO251" s="15">
        <f>INDEX(芦花古楼!$BY$19:$BY$58,神器!AM251)</f>
        <v>40</v>
      </c>
      <c r="AP251" s="15" t="s">
        <v>88</v>
      </c>
      <c r="AQ251" s="15">
        <f t="shared" si="40"/>
        <v>29295</v>
      </c>
      <c r="AR251" s="15" t="s">
        <v>653</v>
      </c>
      <c r="AS251" s="15">
        <f t="shared" si="41"/>
        <v>249</v>
      </c>
    </row>
    <row r="252" spans="35:45" ht="16.5" x14ac:dyDescent="0.2">
      <c r="AI252" s="60">
        <v>239</v>
      </c>
      <c r="AJ252" s="15">
        <f t="shared" si="36"/>
        <v>1606008</v>
      </c>
      <c r="AK252" s="15" t="str">
        <f t="shared" si="37"/>
        <v>中级神器1配件2-文饰Lvs39</v>
      </c>
      <c r="AL252" s="60" t="s">
        <v>644</v>
      </c>
      <c r="AM252" s="15">
        <f t="shared" si="38"/>
        <v>39</v>
      </c>
      <c r="AN252" s="15" t="str">
        <f t="shared" si="39"/>
        <v>中级神器1配件2</v>
      </c>
      <c r="AO252" s="15">
        <f>INDEX(芦花古楼!$BY$19:$BY$58,神器!AM252)</f>
        <v>40</v>
      </c>
      <c r="AP252" s="15" t="s">
        <v>88</v>
      </c>
      <c r="AQ252" s="15">
        <f t="shared" si="40"/>
        <v>32550</v>
      </c>
      <c r="AR252" s="15" t="s">
        <v>653</v>
      </c>
      <c r="AS252" s="15">
        <f t="shared" si="41"/>
        <v>264</v>
      </c>
    </row>
    <row r="253" spans="35:45" ht="16.5" x14ac:dyDescent="0.2">
      <c r="AI253" s="60">
        <v>240</v>
      </c>
      <c r="AJ253" s="15">
        <f t="shared" si="36"/>
        <v>1606008</v>
      </c>
      <c r="AK253" s="15" t="str">
        <f t="shared" si="37"/>
        <v>中级神器1配件2-文饰Lvs40</v>
      </c>
      <c r="AL253" s="60" t="s">
        <v>644</v>
      </c>
      <c r="AM253" s="15">
        <f t="shared" si="38"/>
        <v>40</v>
      </c>
      <c r="AN253" s="15" t="str">
        <f t="shared" si="39"/>
        <v>中级神器1配件2</v>
      </c>
      <c r="AO253" s="15">
        <f>INDEX(芦花古楼!$BY$19:$BY$58,神器!AM253)</f>
        <v>40</v>
      </c>
      <c r="AP253" s="15" t="s">
        <v>88</v>
      </c>
      <c r="AQ253" s="15">
        <f t="shared" si="40"/>
        <v>39060</v>
      </c>
      <c r="AR253" s="15" t="s">
        <v>653</v>
      </c>
      <c r="AS253" s="15">
        <f t="shared" si="41"/>
        <v>279</v>
      </c>
    </row>
    <row r="254" spans="35:45" ht="16.5" x14ac:dyDescent="0.2">
      <c r="AI254" s="60">
        <v>241</v>
      </c>
      <c r="AJ254" s="15">
        <f t="shared" si="36"/>
        <v>1606009</v>
      </c>
      <c r="AK254" s="15" t="str">
        <f t="shared" si="37"/>
        <v>中级神器1配件3-骨圈Lvs1</v>
      </c>
      <c r="AL254" s="60" t="s">
        <v>644</v>
      </c>
      <c r="AM254" s="15">
        <f t="shared" si="38"/>
        <v>1</v>
      </c>
      <c r="AN254" s="15" t="str">
        <f t="shared" si="39"/>
        <v>中级神器1配件3</v>
      </c>
      <c r="AO254" s="15">
        <f>INDEX(芦花古楼!$BY$19:$BY$58,神器!AM254)</f>
        <v>1</v>
      </c>
      <c r="AP254" s="15" t="s">
        <v>88</v>
      </c>
      <c r="AQ254" s="15">
        <f t="shared" si="40"/>
        <v>330</v>
      </c>
      <c r="AR254" s="15" t="s">
        <v>653</v>
      </c>
      <c r="AS254" s="15">
        <f t="shared" si="41"/>
        <v>13</v>
      </c>
    </row>
    <row r="255" spans="35:45" ht="16.5" x14ac:dyDescent="0.2">
      <c r="AI255" s="60">
        <v>242</v>
      </c>
      <c r="AJ255" s="15">
        <f t="shared" si="36"/>
        <v>1606009</v>
      </c>
      <c r="AK255" s="15" t="str">
        <f t="shared" si="37"/>
        <v>中级神器1配件3-骨圈Lvs2</v>
      </c>
      <c r="AL255" s="60" t="s">
        <v>644</v>
      </c>
      <c r="AM255" s="15">
        <f t="shared" si="38"/>
        <v>2</v>
      </c>
      <c r="AN255" s="15" t="str">
        <f t="shared" si="39"/>
        <v>中级神器1配件3</v>
      </c>
      <c r="AO255" s="15">
        <f>INDEX(芦花古楼!$BY$19:$BY$58,神器!AM255)</f>
        <v>1</v>
      </c>
      <c r="AP255" s="15" t="s">
        <v>88</v>
      </c>
      <c r="AQ255" s="15">
        <f t="shared" si="40"/>
        <v>500</v>
      </c>
      <c r="AR255" s="15" t="s">
        <v>653</v>
      </c>
      <c r="AS255" s="15">
        <f t="shared" si="41"/>
        <v>17</v>
      </c>
    </row>
    <row r="256" spans="35:45" ht="16.5" x14ac:dyDescent="0.2">
      <c r="AI256" s="60">
        <v>243</v>
      </c>
      <c r="AJ256" s="15">
        <f t="shared" si="36"/>
        <v>1606009</v>
      </c>
      <c r="AK256" s="15" t="str">
        <f t="shared" si="37"/>
        <v>中级神器1配件3-骨圈Lvs3</v>
      </c>
      <c r="AL256" s="60" t="s">
        <v>644</v>
      </c>
      <c r="AM256" s="15">
        <f t="shared" si="38"/>
        <v>3</v>
      </c>
      <c r="AN256" s="15" t="str">
        <f t="shared" si="39"/>
        <v>中级神器1配件3</v>
      </c>
      <c r="AO256" s="15">
        <f>INDEX(芦花古楼!$BY$19:$BY$58,神器!AM256)</f>
        <v>2</v>
      </c>
      <c r="AP256" s="15" t="s">
        <v>88</v>
      </c>
      <c r="AQ256" s="15">
        <f t="shared" si="40"/>
        <v>665</v>
      </c>
      <c r="AR256" s="15" t="s">
        <v>653</v>
      </c>
      <c r="AS256" s="15">
        <f t="shared" si="41"/>
        <v>21</v>
      </c>
    </row>
    <row r="257" spans="35:45" ht="16.5" x14ac:dyDescent="0.2">
      <c r="AI257" s="60">
        <v>244</v>
      </c>
      <c r="AJ257" s="15">
        <f t="shared" si="36"/>
        <v>1606009</v>
      </c>
      <c r="AK257" s="15" t="str">
        <f t="shared" si="37"/>
        <v>中级神器1配件3-骨圈Lvs4</v>
      </c>
      <c r="AL257" s="60" t="s">
        <v>644</v>
      </c>
      <c r="AM257" s="15">
        <f t="shared" si="38"/>
        <v>4</v>
      </c>
      <c r="AN257" s="15" t="str">
        <f t="shared" si="39"/>
        <v>中级神器1配件3</v>
      </c>
      <c r="AO257" s="15">
        <f>INDEX(芦花古楼!$BY$19:$BY$58,神器!AM257)</f>
        <v>3</v>
      </c>
      <c r="AP257" s="15" t="s">
        <v>88</v>
      </c>
      <c r="AQ257" s="15">
        <f t="shared" si="40"/>
        <v>835</v>
      </c>
      <c r="AR257" s="15" t="s">
        <v>653</v>
      </c>
      <c r="AS257" s="15">
        <f t="shared" si="41"/>
        <v>25</v>
      </c>
    </row>
    <row r="258" spans="35:45" ht="16.5" x14ac:dyDescent="0.2">
      <c r="AI258" s="60">
        <v>245</v>
      </c>
      <c r="AJ258" s="15">
        <f t="shared" si="36"/>
        <v>1606009</v>
      </c>
      <c r="AK258" s="15" t="str">
        <f t="shared" si="37"/>
        <v>中级神器1配件3-骨圈Lvs5</v>
      </c>
      <c r="AL258" s="60" t="s">
        <v>644</v>
      </c>
      <c r="AM258" s="15">
        <f t="shared" si="38"/>
        <v>5</v>
      </c>
      <c r="AN258" s="15" t="str">
        <f t="shared" si="39"/>
        <v>中级神器1配件3</v>
      </c>
      <c r="AO258" s="15">
        <f>INDEX(芦花古楼!$BY$19:$BY$58,神器!AM258)</f>
        <v>3</v>
      </c>
      <c r="AP258" s="15" t="s">
        <v>88</v>
      </c>
      <c r="AQ258" s="15">
        <f t="shared" si="40"/>
        <v>1000</v>
      </c>
      <c r="AR258" s="15" t="s">
        <v>653</v>
      </c>
      <c r="AS258" s="15">
        <f t="shared" si="41"/>
        <v>30</v>
      </c>
    </row>
    <row r="259" spans="35:45" ht="16.5" x14ac:dyDescent="0.2">
      <c r="AI259" s="60">
        <v>246</v>
      </c>
      <c r="AJ259" s="15">
        <f t="shared" si="36"/>
        <v>1606009</v>
      </c>
      <c r="AK259" s="15" t="str">
        <f t="shared" si="37"/>
        <v>中级神器1配件3-骨圈Lvs6</v>
      </c>
      <c r="AL259" s="60" t="s">
        <v>644</v>
      </c>
      <c r="AM259" s="15">
        <f t="shared" si="38"/>
        <v>6</v>
      </c>
      <c r="AN259" s="15" t="str">
        <f t="shared" si="39"/>
        <v>中级神器1配件3</v>
      </c>
      <c r="AO259" s="15">
        <f>INDEX(芦花古楼!$BY$19:$BY$58,神器!AM259)</f>
        <v>5</v>
      </c>
      <c r="AP259" s="15" t="s">
        <v>88</v>
      </c>
      <c r="AQ259" s="15">
        <f t="shared" si="40"/>
        <v>1170</v>
      </c>
      <c r="AR259" s="15" t="s">
        <v>653</v>
      </c>
      <c r="AS259" s="15">
        <f t="shared" si="41"/>
        <v>35</v>
      </c>
    </row>
    <row r="260" spans="35:45" ht="16.5" x14ac:dyDescent="0.2">
      <c r="AI260" s="60">
        <v>247</v>
      </c>
      <c r="AJ260" s="15">
        <f t="shared" si="36"/>
        <v>1606009</v>
      </c>
      <c r="AK260" s="15" t="str">
        <f t="shared" si="37"/>
        <v>中级神器1配件3-骨圈Lvs7</v>
      </c>
      <c r="AL260" s="60" t="s">
        <v>644</v>
      </c>
      <c r="AM260" s="15">
        <f t="shared" si="38"/>
        <v>7</v>
      </c>
      <c r="AN260" s="15" t="str">
        <f t="shared" si="39"/>
        <v>中级神器1配件3</v>
      </c>
      <c r="AO260" s="15">
        <f>INDEX(芦花古楼!$BY$19:$BY$58,神器!AM260)</f>
        <v>5</v>
      </c>
      <c r="AP260" s="15" t="s">
        <v>88</v>
      </c>
      <c r="AQ260" s="15">
        <f t="shared" si="40"/>
        <v>1335</v>
      </c>
      <c r="AR260" s="15" t="s">
        <v>653</v>
      </c>
      <c r="AS260" s="15">
        <f t="shared" si="41"/>
        <v>40</v>
      </c>
    </row>
    <row r="261" spans="35:45" ht="16.5" x14ac:dyDescent="0.2">
      <c r="AI261" s="60">
        <v>248</v>
      </c>
      <c r="AJ261" s="15">
        <f t="shared" si="36"/>
        <v>1606009</v>
      </c>
      <c r="AK261" s="15" t="str">
        <f t="shared" si="37"/>
        <v>中级神器1配件3-骨圈Lvs8</v>
      </c>
      <c r="AL261" s="60" t="s">
        <v>644</v>
      </c>
      <c r="AM261" s="15">
        <f t="shared" si="38"/>
        <v>8</v>
      </c>
      <c r="AN261" s="15" t="str">
        <f t="shared" si="39"/>
        <v>中级神器1配件3</v>
      </c>
      <c r="AO261" s="15">
        <f>INDEX(芦花古楼!$BY$19:$BY$58,神器!AM261)</f>
        <v>5</v>
      </c>
      <c r="AP261" s="15" t="s">
        <v>88</v>
      </c>
      <c r="AQ261" s="15">
        <f t="shared" si="40"/>
        <v>1505</v>
      </c>
      <c r="AR261" s="15" t="s">
        <v>653</v>
      </c>
      <c r="AS261" s="15">
        <f t="shared" si="41"/>
        <v>45</v>
      </c>
    </row>
    <row r="262" spans="35:45" ht="16.5" x14ac:dyDescent="0.2">
      <c r="AI262" s="60">
        <v>249</v>
      </c>
      <c r="AJ262" s="15">
        <f t="shared" si="36"/>
        <v>1606009</v>
      </c>
      <c r="AK262" s="15" t="str">
        <f t="shared" si="37"/>
        <v>中级神器1配件3-骨圈Lvs9</v>
      </c>
      <c r="AL262" s="60" t="s">
        <v>644</v>
      </c>
      <c r="AM262" s="15">
        <f t="shared" si="38"/>
        <v>9</v>
      </c>
      <c r="AN262" s="15" t="str">
        <f t="shared" si="39"/>
        <v>中级神器1配件3</v>
      </c>
      <c r="AO262" s="15">
        <f>INDEX(芦花古楼!$BY$19:$BY$58,神器!AM262)</f>
        <v>5</v>
      </c>
      <c r="AP262" s="15" t="s">
        <v>88</v>
      </c>
      <c r="AQ262" s="15">
        <f t="shared" si="40"/>
        <v>1670</v>
      </c>
      <c r="AR262" s="15" t="s">
        <v>653</v>
      </c>
      <c r="AS262" s="15">
        <f t="shared" si="41"/>
        <v>51</v>
      </c>
    </row>
    <row r="263" spans="35:45" ht="16.5" x14ac:dyDescent="0.2">
      <c r="AI263" s="60">
        <v>250</v>
      </c>
      <c r="AJ263" s="15">
        <f t="shared" si="36"/>
        <v>1606009</v>
      </c>
      <c r="AK263" s="15" t="str">
        <f t="shared" si="37"/>
        <v>中级神器1配件3-骨圈Lvs10</v>
      </c>
      <c r="AL263" s="60" t="s">
        <v>644</v>
      </c>
      <c r="AM263" s="15">
        <f t="shared" si="38"/>
        <v>10</v>
      </c>
      <c r="AN263" s="15" t="str">
        <f t="shared" si="39"/>
        <v>中级神器1配件3</v>
      </c>
      <c r="AO263" s="15">
        <f>INDEX(芦花古楼!$BY$19:$BY$58,神器!AM263)</f>
        <v>7</v>
      </c>
      <c r="AP263" s="15" t="s">
        <v>88</v>
      </c>
      <c r="AQ263" s="15">
        <f t="shared" si="40"/>
        <v>2005</v>
      </c>
      <c r="AR263" s="15" t="s">
        <v>653</v>
      </c>
      <c r="AS263" s="15">
        <f t="shared" si="41"/>
        <v>56</v>
      </c>
    </row>
    <row r="264" spans="35:45" ht="16.5" x14ac:dyDescent="0.2">
      <c r="AI264" s="60">
        <v>251</v>
      </c>
      <c r="AJ264" s="15">
        <f t="shared" si="36"/>
        <v>1606009</v>
      </c>
      <c r="AK264" s="15" t="str">
        <f t="shared" si="37"/>
        <v>中级神器1配件3-骨圈Lvs11</v>
      </c>
      <c r="AL264" s="60" t="s">
        <v>644</v>
      </c>
      <c r="AM264" s="15">
        <f t="shared" si="38"/>
        <v>11</v>
      </c>
      <c r="AN264" s="15" t="str">
        <f t="shared" si="39"/>
        <v>中级神器1配件3</v>
      </c>
      <c r="AO264" s="15">
        <f>INDEX(芦花古楼!$BY$19:$BY$58,神器!AM264)</f>
        <v>7</v>
      </c>
      <c r="AP264" s="15" t="s">
        <v>88</v>
      </c>
      <c r="AQ264" s="15">
        <f t="shared" si="40"/>
        <v>2520</v>
      </c>
      <c r="AR264" s="15" t="s">
        <v>653</v>
      </c>
      <c r="AS264" s="15">
        <f t="shared" si="41"/>
        <v>63</v>
      </c>
    </row>
    <row r="265" spans="35:45" ht="16.5" x14ac:dyDescent="0.2">
      <c r="AI265" s="60">
        <v>252</v>
      </c>
      <c r="AJ265" s="15">
        <f t="shared" si="36"/>
        <v>1606009</v>
      </c>
      <c r="AK265" s="15" t="str">
        <f t="shared" si="37"/>
        <v>中级神器1配件3-骨圈Lvs12</v>
      </c>
      <c r="AL265" s="60" t="s">
        <v>644</v>
      </c>
      <c r="AM265" s="15">
        <f t="shared" si="38"/>
        <v>12</v>
      </c>
      <c r="AN265" s="15" t="str">
        <f t="shared" si="39"/>
        <v>中级神器1配件3</v>
      </c>
      <c r="AO265" s="15">
        <f>INDEX(芦花古楼!$BY$19:$BY$58,神器!AM265)</f>
        <v>7</v>
      </c>
      <c r="AP265" s="15" t="s">
        <v>88</v>
      </c>
      <c r="AQ265" s="15">
        <f t="shared" si="40"/>
        <v>2940</v>
      </c>
      <c r="AR265" s="15" t="s">
        <v>653</v>
      </c>
      <c r="AS265" s="15">
        <f t="shared" si="41"/>
        <v>69</v>
      </c>
    </row>
    <row r="266" spans="35:45" ht="16.5" x14ac:dyDescent="0.2">
      <c r="AI266" s="60">
        <v>253</v>
      </c>
      <c r="AJ266" s="15">
        <f t="shared" si="36"/>
        <v>1606009</v>
      </c>
      <c r="AK266" s="15" t="str">
        <f t="shared" si="37"/>
        <v>中级神器1配件3-骨圈Lvs13</v>
      </c>
      <c r="AL266" s="60" t="s">
        <v>644</v>
      </c>
      <c r="AM266" s="15">
        <f t="shared" si="38"/>
        <v>13</v>
      </c>
      <c r="AN266" s="15" t="str">
        <f t="shared" si="39"/>
        <v>中级神器1配件3</v>
      </c>
      <c r="AO266" s="15">
        <f>INDEX(芦花古楼!$BY$19:$BY$58,神器!AM266)</f>
        <v>7</v>
      </c>
      <c r="AP266" s="15" t="s">
        <v>88</v>
      </c>
      <c r="AQ266" s="15">
        <f t="shared" si="40"/>
        <v>3360</v>
      </c>
      <c r="AR266" s="15" t="s">
        <v>653</v>
      </c>
      <c r="AS266" s="15">
        <f t="shared" si="41"/>
        <v>76</v>
      </c>
    </row>
    <row r="267" spans="35:45" ht="16.5" x14ac:dyDescent="0.2">
      <c r="AI267" s="60">
        <v>254</v>
      </c>
      <c r="AJ267" s="15">
        <f t="shared" si="36"/>
        <v>1606009</v>
      </c>
      <c r="AK267" s="15" t="str">
        <f t="shared" si="37"/>
        <v>中级神器1配件3-骨圈Lvs14</v>
      </c>
      <c r="AL267" s="60" t="s">
        <v>644</v>
      </c>
      <c r="AM267" s="15">
        <f t="shared" si="38"/>
        <v>14</v>
      </c>
      <c r="AN267" s="15" t="str">
        <f t="shared" si="39"/>
        <v>中级神器1配件3</v>
      </c>
      <c r="AO267" s="15">
        <f>INDEX(芦花古楼!$BY$19:$BY$58,神器!AM267)</f>
        <v>7</v>
      </c>
      <c r="AP267" s="15" t="s">
        <v>88</v>
      </c>
      <c r="AQ267" s="15">
        <f t="shared" si="40"/>
        <v>3780</v>
      </c>
      <c r="AR267" s="15" t="s">
        <v>653</v>
      </c>
      <c r="AS267" s="15">
        <f t="shared" si="41"/>
        <v>83</v>
      </c>
    </row>
    <row r="268" spans="35:45" ht="16.5" x14ac:dyDescent="0.2">
      <c r="AI268" s="60">
        <v>255</v>
      </c>
      <c r="AJ268" s="15">
        <f t="shared" si="36"/>
        <v>1606009</v>
      </c>
      <c r="AK268" s="15" t="str">
        <f t="shared" si="37"/>
        <v>中级神器1配件3-骨圈Lvs15</v>
      </c>
      <c r="AL268" s="60" t="s">
        <v>644</v>
      </c>
      <c r="AM268" s="15">
        <f t="shared" si="38"/>
        <v>15</v>
      </c>
      <c r="AN268" s="15" t="str">
        <f t="shared" si="39"/>
        <v>中级神器1配件3</v>
      </c>
      <c r="AO268" s="15">
        <f>INDEX(芦花古楼!$BY$19:$BY$58,神器!AM268)</f>
        <v>10</v>
      </c>
      <c r="AP268" s="15" t="s">
        <v>88</v>
      </c>
      <c r="AQ268" s="15">
        <f t="shared" si="40"/>
        <v>4200</v>
      </c>
      <c r="AR268" s="15" t="s">
        <v>653</v>
      </c>
      <c r="AS268" s="15">
        <f t="shared" si="41"/>
        <v>90</v>
      </c>
    </row>
    <row r="269" spans="35:45" ht="16.5" x14ac:dyDescent="0.2">
      <c r="AI269" s="60">
        <v>256</v>
      </c>
      <c r="AJ269" s="15">
        <f t="shared" si="36"/>
        <v>1606009</v>
      </c>
      <c r="AK269" s="15" t="str">
        <f t="shared" si="37"/>
        <v>中级神器1配件3-骨圈Lvs16</v>
      </c>
      <c r="AL269" s="60" t="s">
        <v>644</v>
      </c>
      <c r="AM269" s="15">
        <f t="shared" si="38"/>
        <v>16</v>
      </c>
      <c r="AN269" s="15" t="str">
        <f t="shared" si="39"/>
        <v>中级神器1配件3</v>
      </c>
      <c r="AO269" s="15">
        <f>INDEX(芦花古楼!$BY$19:$BY$58,神器!AM269)</f>
        <v>10</v>
      </c>
      <c r="AP269" s="15" t="s">
        <v>88</v>
      </c>
      <c r="AQ269" s="15">
        <f t="shared" si="40"/>
        <v>4620</v>
      </c>
      <c r="AR269" s="15" t="s">
        <v>653</v>
      </c>
      <c r="AS269" s="15">
        <f t="shared" si="41"/>
        <v>98</v>
      </c>
    </row>
    <row r="270" spans="35:45" ht="16.5" x14ac:dyDescent="0.2">
      <c r="AI270" s="60">
        <v>257</v>
      </c>
      <c r="AJ270" s="15">
        <f t="shared" si="36"/>
        <v>1606009</v>
      </c>
      <c r="AK270" s="15" t="str">
        <f t="shared" si="37"/>
        <v>中级神器1配件3-骨圈Lvs17</v>
      </c>
      <c r="AL270" s="60" t="s">
        <v>644</v>
      </c>
      <c r="AM270" s="15">
        <f t="shared" si="38"/>
        <v>17</v>
      </c>
      <c r="AN270" s="15" t="str">
        <f t="shared" si="39"/>
        <v>中级神器1配件3</v>
      </c>
      <c r="AO270" s="15">
        <f>INDEX(芦花古楼!$BY$19:$BY$58,神器!AM270)</f>
        <v>10</v>
      </c>
      <c r="AP270" s="15" t="s">
        <v>88</v>
      </c>
      <c r="AQ270" s="15">
        <f t="shared" si="40"/>
        <v>5040</v>
      </c>
      <c r="AR270" s="15" t="s">
        <v>653</v>
      </c>
      <c r="AS270" s="15">
        <f t="shared" si="41"/>
        <v>107</v>
      </c>
    </row>
    <row r="271" spans="35:45" ht="16.5" x14ac:dyDescent="0.2">
      <c r="AI271" s="60">
        <v>258</v>
      </c>
      <c r="AJ271" s="15">
        <f t="shared" ref="AJ271:AJ334" si="42">INDEX($AC$4:$AC$33,INT((AI271-1)/40)+1)</f>
        <v>1606009</v>
      </c>
      <c r="AK271" s="15" t="str">
        <f t="shared" ref="AK271:AK334" si="43">INDEX($AF$4:$AF$33,INT((AI271-1)/40)+1)&amp;AL271&amp;AM271</f>
        <v>中级神器1配件3-骨圈Lvs18</v>
      </c>
      <c r="AL271" s="60" t="s">
        <v>644</v>
      </c>
      <c r="AM271" s="15">
        <f t="shared" ref="AM271:AM334" si="44">MOD(AI271-1,40)+1</f>
        <v>18</v>
      </c>
      <c r="AN271" s="15" t="str">
        <f t="shared" ref="AN271:AN334" si="45">INDEX($AD$4:$AD$33,INT((AI271-1)/40)+1)</f>
        <v>中级神器1配件3</v>
      </c>
      <c r="AO271" s="15">
        <f>INDEX(芦花古楼!$BY$19:$BY$58,神器!AM271)</f>
        <v>10</v>
      </c>
      <c r="AP271" s="15" t="s">
        <v>88</v>
      </c>
      <c r="AQ271" s="15">
        <f t="shared" ref="AQ271:AQ334" si="46">INDEX($F$14:$L$53,AM271,INDEX($AB$4:$AB$33,INT((AI271-1)/40)+1))</f>
        <v>5460</v>
      </c>
      <c r="AR271" s="15" t="s">
        <v>653</v>
      </c>
      <c r="AS271" s="15">
        <f t="shared" ref="AS271:AS334" si="47">INDEX($P$14:$V$53,AM271,INDEX($AB$4:$AB$33,INT((AI271-1)/40)+1))</f>
        <v>115</v>
      </c>
    </row>
    <row r="272" spans="35:45" ht="16.5" x14ac:dyDescent="0.2">
      <c r="AI272" s="60">
        <v>259</v>
      </c>
      <c r="AJ272" s="15">
        <f t="shared" si="42"/>
        <v>1606009</v>
      </c>
      <c r="AK272" s="15" t="str">
        <f t="shared" si="43"/>
        <v>中级神器1配件3-骨圈Lvs19</v>
      </c>
      <c r="AL272" s="60" t="s">
        <v>644</v>
      </c>
      <c r="AM272" s="15">
        <f t="shared" si="44"/>
        <v>19</v>
      </c>
      <c r="AN272" s="15" t="str">
        <f t="shared" si="45"/>
        <v>中级神器1配件3</v>
      </c>
      <c r="AO272" s="15">
        <f>INDEX(芦花古楼!$BY$19:$BY$58,神器!AM272)</f>
        <v>10</v>
      </c>
      <c r="AP272" s="15" t="s">
        <v>88</v>
      </c>
      <c r="AQ272" s="15">
        <f t="shared" si="46"/>
        <v>5880</v>
      </c>
      <c r="AR272" s="15" t="s">
        <v>653</v>
      </c>
      <c r="AS272" s="15">
        <f t="shared" si="47"/>
        <v>124</v>
      </c>
    </row>
    <row r="273" spans="35:45" ht="16.5" x14ac:dyDescent="0.2">
      <c r="AI273" s="60">
        <v>260</v>
      </c>
      <c r="AJ273" s="15">
        <f t="shared" si="42"/>
        <v>1606009</v>
      </c>
      <c r="AK273" s="15" t="str">
        <f t="shared" si="43"/>
        <v>中级神器1配件3-骨圈Lvs20</v>
      </c>
      <c r="AL273" s="60" t="s">
        <v>644</v>
      </c>
      <c r="AM273" s="15">
        <f t="shared" si="44"/>
        <v>20</v>
      </c>
      <c r="AN273" s="15" t="str">
        <f t="shared" si="45"/>
        <v>中级神器1配件3</v>
      </c>
      <c r="AO273" s="15">
        <f>INDEX(芦花古楼!$BY$19:$BY$58,神器!AM273)</f>
        <v>10</v>
      </c>
      <c r="AP273" s="15" t="s">
        <v>88</v>
      </c>
      <c r="AQ273" s="15">
        <f t="shared" si="46"/>
        <v>6720</v>
      </c>
      <c r="AR273" s="15" t="s">
        <v>653</v>
      </c>
      <c r="AS273" s="15">
        <f t="shared" si="47"/>
        <v>134</v>
      </c>
    </row>
    <row r="274" spans="35:45" ht="16.5" x14ac:dyDescent="0.2">
      <c r="AI274" s="60">
        <v>261</v>
      </c>
      <c r="AJ274" s="15">
        <f t="shared" si="42"/>
        <v>1606009</v>
      </c>
      <c r="AK274" s="15" t="str">
        <f t="shared" si="43"/>
        <v>中级神器1配件3-骨圈Lvs21</v>
      </c>
      <c r="AL274" s="60" t="s">
        <v>644</v>
      </c>
      <c r="AM274" s="15">
        <f t="shared" si="44"/>
        <v>21</v>
      </c>
      <c r="AN274" s="15" t="str">
        <f t="shared" si="45"/>
        <v>中级神器1配件3</v>
      </c>
      <c r="AO274" s="15">
        <f>INDEX(芦花古楼!$BY$19:$BY$58,神器!AM274)</f>
        <v>15</v>
      </c>
      <c r="AP274" s="15" t="s">
        <v>88</v>
      </c>
      <c r="AQ274" s="15">
        <f t="shared" si="46"/>
        <v>7420</v>
      </c>
      <c r="AR274" s="15" t="s">
        <v>653</v>
      </c>
      <c r="AS274" s="15">
        <f t="shared" si="47"/>
        <v>144</v>
      </c>
    </row>
    <row r="275" spans="35:45" ht="16.5" x14ac:dyDescent="0.2">
      <c r="AI275" s="60">
        <v>262</v>
      </c>
      <c r="AJ275" s="15">
        <f t="shared" si="42"/>
        <v>1606009</v>
      </c>
      <c r="AK275" s="15" t="str">
        <f t="shared" si="43"/>
        <v>中级神器1配件3-骨圈Lvs22</v>
      </c>
      <c r="AL275" s="60" t="s">
        <v>644</v>
      </c>
      <c r="AM275" s="15">
        <f t="shared" si="44"/>
        <v>22</v>
      </c>
      <c r="AN275" s="15" t="str">
        <f t="shared" si="45"/>
        <v>中级神器1配件3</v>
      </c>
      <c r="AO275" s="15">
        <f>INDEX(芦花古楼!$BY$19:$BY$58,神器!AM275)</f>
        <v>15</v>
      </c>
      <c r="AP275" s="15" t="s">
        <v>88</v>
      </c>
      <c r="AQ275" s="15">
        <f t="shared" si="46"/>
        <v>7790</v>
      </c>
      <c r="AR275" s="15" t="s">
        <v>653</v>
      </c>
      <c r="AS275" s="15">
        <f t="shared" si="47"/>
        <v>154</v>
      </c>
    </row>
    <row r="276" spans="35:45" ht="16.5" x14ac:dyDescent="0.2">
      <c r="AI276" s="60">
        <v>263</v>
      </c>
      <c r="AJ276" s="15">
        <f t="shared" si="42"/>
        <v>1606009</v>
      </c>
      <c r="AK276" s="15" t="str">
        <f t="shared" si="43"/>
        <v>中级神器1配件3-骨圈Lvs23</v>
      </c>
      <c r="AL276" s="60" t="s">
        <v>644</v>
      </c>
      <c r="AM276" s="15">
        <f t="shared" si="44"/>
        <v>23</v>
      </c>
      <c r="AN276" s="15" t="str">
        <f t="shared" si="45"/>
        <v>中级神器1配件3</v>
      </c>
      <c r="AO276" s="15">
        <f>INDEX(芦花古楼!$BY$19:$BY$58,神器!AM276)</f>
        <v>15</v>
      </c>
      <c r="AP276" s="15" t="s">
        <v>88</v>
      </c>
      <c r="AQ276" s="15">
        <f t="shared" si="46"/>
        <v>8160</v>
      </c>
      <c r="AR276" s="15" t="s">
        <v>653</v>
      </c>
      <c r="AS276" s="15">
        <f t="shared" si="47"/>
        <v>166</v>
      </c>
    </row>
    <row r="277" spans="35:45" ht="16.5" x14ac:dyDescent="0.2">
      <c r="AI277" s="60">
        <v>264</v>
      </c>
      <c r="AJ277" s="15">
        <f t="shared" si="42"/>
        <v>1606009</v>
      </c>
      <c r="AK277" s="15" t="str">
        <f t="shared" si="43"/>
        <v>中级神器1配件3-骨圈Lvs24</v>
      </c>
      <c r="AL277" s="60" t="s">
        <v>644</v>
      </c>
      <c r="AM277" s="15">
        <f t="shared" si="44"/>
        <v>24</v>
      </c>
      <c r="AN277" s="15" t="str">
        <f t="shared" si="45"/>
        <v>中级神器1配件3</v>
      </c>
      <c r="AO277" s="15">
        <f>INDEX(芦花古楼!$BY$19:$BY$58,神器!AM277)</f>
        <v>15</v>
      </c>
      <c r="AP277" s="15" t="s">
        <v>88</v>
      </c>
      <c r="AQ277" s="15">
        <f t="shared" si="46"/>
        <v>8535</v>
      </c>
      <c r="AR277" s="15" t="s">
        <v>653</v>
      </c>
      <c r="AS277" s="15">
        <f t="shared" si="47"/>
        <v>177</v>
      </c>
    </row>
    <row r="278" spans="35:45" ht="16.5" x14ac:dyDescent="0.2">
      <c r="AI278" s="60">
        <v>265</v>
      </c>
      <c r="AJ278" s="15">
        <f t="shared" si="42"/>
        <v>1606009</v>
      </c>
      <c r="AK278" s="15" t="str">
        <f t="shared" si="43"/>
        <v>中级神器1配件3-骨圈Lvs25</v>
      </c>
      <c r="AL278" s="60" t="s">
        <v>644</v>
      </c>
      <c r="AM278" s="15">
        <f t="shared" si="44"/>
        <v>25</v>
      </c>
      <c r="AN278" s="15" t="str">
        <f t="shared" si="45"/>
        <v>中级神器1配件3</v>
      </c>
      <c r="AO278" s="15">
        <f>INDEX(芦花古楼!$BY$19:$BY$58,神器!AM278)</f>
        <v>15</v>
      </c>
      <c r="AP278" s="15" t="s">
        <v>88</v>
      </c>
      <c r="AQ278" s="15">
        <f t="shared" si="46"/>
        <v>8905</v>
      </c>
      <c r="AR278" s="15" t="s">
        <v>653</v>
      </c>
      <c r="AS278" s="15">
        <f t="shared" si="47"/>
        <v>189</v>
      </c>
    </row>
    <row r="279" spans="35:45" ht="16.5" x14ac:dyDescent="0.2">
      <c r="AI279" s="60">
        <v>266</v>
      </c>
      <c r="AJ279" s="15">
        <f t="shared" si="42"/>
        <v>1606009</v>
      </c>
      <c r="AK279" s="15" t="str">
        <f t="shared" si="43"/>
        <v>中级神器1配件3-骨圈Lvs26</v>
      </c>
      <c r="AL279" s="60" t="s">
        <v>644</v>
      </c>
      <c r="AM279" s="15">
        <f t="shared" si="44"/>
        <v>26</v>
      </c>
      <c r="AN279" s="15" t="str">
        <f t="shared" si="45"/>
        <v>中级神器1配件3</v>
      </c>
      <c r="AO279" s="15">
        <f>INDEX(芦花古楼!$BY$19:$BY$58,神器!AM279)</f>
        <v>25</v>
      </c>
      <c r="AP279" s="15" t="s">
        <v>88</v>
      </c>
      <c r="AQ279" s="15">
        <f t="shared" si="46"/>
        <v>9275</v>
      </c>
      <c r="AR279" s="15" t="s">
        <v>653</v>
      </c>
      <c r="AS279" s="15">
        <f t="shared" si="47"/>
        <v>202</v>
      </c>
    </row>
    <row r="280" spans="35:45" ht="16.5" x14ac:dyDescent="0.2">
      <c r="AI280" s="60">
        <v>267</v>
      </c>
      <c r="AJ280" s="15">
        <f t="shared" si="42"/>
        <v>1606009</v>
      </c>
      <c r="AK280" s="15" t="str">
        <f t="shared" si="43"/>
        <v>中级神器1配件3-骨圈Lvs27</v>
      </c>
      <c r="AL280" s="60" t="s">
        <v>644</v>
      </c>
      <c r="AM280" s="15">
        <f t="shared" si="44"/>
        <v>27</v>
      </c>
      <c r="AN280" s="15" t="str">
        <f t="shared" si="45"/>
        <v>中级神器1配件3</v>
      </c>
      <c r="AO280" s="15">
        <f>INDEX(芦花古楼!$BY$19:$BY$58,神器!AM280)</f>
        <v>25</v>
      </c>
      <c r="AP280" s="15" t="s">
        <v>88</v>
      </c>
      <c r="AQ280" s="15">
        <f t="shared" si="46"/>
        <v>9645</v>
      </c>
      <c r="AR280" s="15" t="s">
        <v>653</v>
      </c>
      <c r="AS280" s="15">
        <f t="shared" si="47"/>
        <v>216</v>
      </c>
    </row>
    <row r="281" spans="35:45" ht="16.5" x14ac:dyDescent="0.2">
      <c r="AI281" s="60">
        <v>268</v>
      </c>
      <c r="AJ281" s="15">
        <f t="shared" si="42"/>
        <v>1606009</v>
      </c>
      <c r="AK281" s="15" t="str">
        <f t="shared" si="43"/>
        <v>中级神器1配件3-骨圈Lvs28</v>
      </c>
      <c r="AL281" s="60" t="s">
        <v>644</v>
      </c>
      <c r="AM281" s="15">
        <f t="shared" si="44"/>
        <v>28</v>
      </c>
      <c r="AN281" s="15" t="str">
        <f t="shared" si="45"/>
        <v>中级神器1配件3</v>
      </c>
      <c r="AO281" s="15">
        <f>INDEX(芦花古楼!$BY$19:$BY$58,神器!AM281)</f>
        <v>25</v>
      </c>
      <c r="AP281" s="15" t="s">
        <v>88</v>
      </c>
      <c r="AQ281" s="15">
        <f t="shared" si="46"/>
        <v>10015</v>
      </c>
      <c r="AR281" s="15" t="s">
        <v>653</v>
      </c>
      <c r="AS281" s="15">
        <f t="shared" si="47"/>
        <v>230</v>
      </c>
    </row>
    <row r="282" spans="35:45" ht="16.5" x14ac:dyDescent="0.2">
      <c r="AI282" s="60">
        <v>269</v>
      </c>
      <c r="AJ282" s="15">
        <f t="shared" si="42"/>
        <v>1606009</v>
      </c>
      <c r="AK282" s="15" t="str">
        <f t="shared" si="43"/>
        <v>中级神器1配件3-骨圈Lvs29</v>
      </c>
      <c r="AL282" s="60" t="s">
        <v>644</v>
      </c>
      <c r="AM282" s="15">
        <f t="shared" si="44"/>
        <v>29</v>
      </c>
      <c r="AN282" s="15" t="str">
        <f t="shared" si="45"/>
        <v>中级神器1配件3</v>
      </c>
      <c r="AO282" s="15">
        <f>INDEX(芦花古楼!$BY$19:$BY$58,神器!AM282)</f>
        <v>25</v>
      </c>
      <c r="AP282" s="15" t="s">
        <v>88</v>
      </c>
      <c r="AQ282" s="15">
        <f t="shared" si="46"/>
        <v>10390</v>
      </c>
      <c r="AR282" s="15" t="s">
        <v>653</v>
      </c>
      <c r="AS282" s="15">
        <f t="shared" si="47"/>
        <v>244</v>
      </c>
    </row>
    <row r="283" spans="35:45" ht="16.5" x14ac:dyDescent="0.2">
      <c r="AI283" s="60">
        <v>270</v>
      </c>
      <c r="AJ283" s="15">
        <f t="shared" si="42"/>
        <v>1606009</v>
      </c>
      <c r="AK283" s="15" t="str">
        <f t="shared" si="43"/>
        <v>中级神器1配件3-骨圈Lvs30</v>
      </c>
      <c r="AL283" s="60" t="s">
        <v>644</v>
      </c>
      <c r="AM283" s="15">
        <f t="shared" si="44"/>
        <v>30</v>
      </c>
      <c r="AN283" s="15" t="str">
        <f t="shared" si="45"/>
        <v>中级神器1配件3</v>
      </c>
      <c r="AO283" s="15">
        <f>INDEX(芦花古楼!$BY$19:$BY$58,神器!AM283)</f>
        <v>25</v>
      </c>
      <c r="AP283" s="15" t="s">
        <v>88</v>
      </c>
      <c r="AQ283" s="15">
        <f t="shared" si="46"/>
        <v>11130</v>
      </c>
      <c r="AR283" s="15" t="s">
        <v>653</v>
      </c>
      <c r="AS283" s="15">
        <f t="shared" si="47"/>
        <v>260</v>
      </c>
    </row>
    <row r="284" spans="35:45" ht="16.5" x14ac:dyDescent="0.2">
      <c r="AI284" s="60">
        <v>271</v>
      </c>
      <c r="AJ284" s="15">
        <f t="shared" si="42"/>
        <v>1606009</v>
      </c>
      <c r="AK284" s="15" t="str">
        <f t="shared" si="43"/>
        <v>中级神器1配件3-骨圈Lvs31</v>
      </c>
      <c r="AL284" s="60" t="s">
        <v>644</v>
      </c>
      <c r="AM284" s="15">
        <f t="shared" si="44"/>
        <v>31</v>
      </c>
      <c r="AN284" s="15" t="str">
        <f t="shared" si="45"/>
        <v>中级神器1配件3</v>
      </c>
      <c r="AO284" s="15">
        <f>INDEX(芦花古楼!$BY$19:$BY$58,神器!AM284)</f>
        <v>30</v>
      </c>
      <c r="AP284" s="15" t="s">
        <v>88</v>
      </c>
      <c r="AQ284" s="15">
        <f t="shared" si="46"/>
        <v>10850</v>
      </c>
      <c r="AR284" s="15" t="s">
        <v>653</v>
      </c>
      <c r="AS284" s="15">
        <f t="shared" si="47"/>
        <v>276</v>
      </c>
    </row>
    <row r="285" spans="35:45" ht="16.5" x14ac:dyDescent="0.2">
      <c r="AI285" s="60">
        <v>272</v>
      </c>
      <c r="AJ285" s="15">
        <f t="shared" si="42"/>
        <v>1606009</v>
      </c>
      <c r="AK285" s="15" t="str">
        <f t="shared" si="43"/>
        <v>中级神器1配件3-骨圈Lvs32</v>
      </c>
      <c r="AL285" s="60" t="s">
        <v>644</v>
      </c>
      <c r="AM285" s="15">
        <f t="shared" si="44"/>
        <v>32</v>
      </c>
      <c r="AN285" s="15" t="str">
        <f t="shared" si="45"/>
        <v>中级神器1配件3</v>
      </c>
      <c r="AO285" s="15">
        <f>INDEX(芦花古楼!$BY$19:$BY$58,神器!AM285)</f>
        <v>30</v>
      </c>
      <c r="AP285" s="15" t="s">
        <v>88</v>
      </c>
      <c r="AQ285" s="15">
        <f t="shared" si="46"/>
        <v>16275</v>
      </c>
      <c r="AR285" s="15" t="s">
        <v>653</v>
      </c>
      <c r="AS285" s="15">
        <f t="shared" si="47"/>
        <v>293</v>
      </c>
    </row>
    <row r="286" spans="35:45" ht="16.5" x14ac:dyDescent="0.2">
      <c r="AI286" s="60">
        <v>273</v>
      </c>
      <c r="AJ286" s="15">
        <f t="shared" si="42"/>
        <v>1606009</v>
      </c>
      <c r="AK286" s="15" t="str">
        <f t="shared" si="43"/>
        <v>中级神器1配件3-骨圈Lvs33</v>
      </c>
      <c r="AL286" s="60" t="s">
        <v>644</v>
      </c>
      <c r="AM286" s="15">
        <f t="shared" si="44"/>
        <v>33</v>
      </c>
      <c r="AN286" s="15" t="str">
        <f t="shared" si="45"/>
        <v>中级神器1配件3</v>
      </c>
      <c r="AO286" s="15">
        <f>INDEX(芦花古楼!$BY$19:$BY$58,神器!AM286)</f>
        <v>30</v>
      </c>
      <c r="AP286" s="15" t="s">
        <v>88</v>
      </c>
      <c r="AQ286" s="15">
        <f t="shared" si="46"/>
        <v>21700</v>
      </c>
      <c r="AR286" s="15" t="s">
        <v>653</v>
      </c>
      <c r="AS286" s="15">
        <f t="shared" si="47"/>
        <v>312</v>
      </c>
    </row>
    <row r="287" spans="35:45" ht="16.5" x14ac:dyDescent="0.2">
      <c r="AI287" s="60">
        <v>274</v>
      </c>
      <c r="AJ287" s="15">
        <f t="shared" si="42"/>
        <v>1606009</v>
      </c>
      <c r="AK287" s="15" t="str">
        <f t="shared" si="43"/>
        <v>中级神器1配件3-骨圈Lvs34</v>
      </c>
      <c r="AL287" s="60" t="s">
        <v>644</v>
      </c>
      <c r="AM287" s="15">
        <f t="shared" si="44"/>
        <v>34</v>
      </c>
      <c r="AN287" s="15" t="str">
        <f t="shared" si="45"/>
        <v>中级神器1配件3</v>
      </c>
      <c r="AO287" s="15">
        <f>INDEX(芦花古楼!$BY$19:$BY$58,神器!AM287)</f>
        <v>30</v>
      </c>
      <c r="AP287" s="15" t="s">
        <v>88</v>
      </c>
      <c r="AQ287" s="15">
        <f t="shared" si="46"/>
        <v>27125</v>
      </c>
      <c r="AR287" s="15" t="s">
        <v>653</v>
      </c>
      <c r="AS287" s="15">
        <f t="shared" si="47"/>
        <v>330</v>
      </c>
    </row>
    <row r="288" spans="35:45" ht="16.5" x14ac:dyDescent="0.2">
      <c r="AI288" s="60">
        <v>275</v>
      </c>
      <c r="AJ288" s="15">
        <f t="shared" si="42"/>
        <v>1606009</v>
      </c>
      <c r="AK288" s="15" t="str">
        <f t="shared" si="43"/>
        <v>中级神器1配件3-骨圈Lvs35</v>
      </c>
      <c r="AL288" s="60" t="s">
        <v>644</v>
      </c>
      <c r="AM288" s="15">
        <f t="shared" si="44"/>
        <v>35</v>
      </c>
      <c r="AN288" s="15" t="str">
        <f t="shared" si="45"/>
        <v>中级神器1配件3</v>
      </c>
      <c r="AO288" s="15">
        <f>INDEX(芦花古楼!$BY$19:$BY$58,神器!AM288)</f>
        <v>30</v>
      </c>
      <c r="AP288" s="15" t="s">
        <v>88</v>
      </c>
      <c r="AQ288" s="15">
        <f t="shared" si="46"/>
        <v>32550</v>
      </c>
      <c r="AR288" s="15" t="s">
        <v>653</v>
      </c>
      <c r="AS288" s="15">
        <f t="shared" si="47"/>
        <v>350</v>
      </c>
    </row>
    <row r="289" spans="35:45" ht="16.5" x14ac:dyDescent="0.2">
      <c r="AI289" s="60">
        <v>276</v>
      </c>
      <c r="AJ289" s="15">
        <f t="shared" si="42"/>
        <v>1606009</v>
      </c>
      <c r="AK289" s="15" t="str">
        <f t="shared" si="43"/>
        <v>中级神器1配件3-骨圈Lvs36</v>
      </c>
      <c r="AL289" s="60" t="s">
        <v>644</v>
      </c>
      <c r="AM289" s="15">
        <f t="shared" si="44"/>
        <v>36</v>
      </c>
      <c r="AN289" s="15" t="str">
        <f t="shared" si="45"/>
        <v>中级神器1配件3</v>
      </c>
      <c r="AO289" s="15">
        <f>INDEX(芦花古楼!$BY$19:$BY$58,神器!AM289)</f>
        <v>40</v>
      </c>
      <c r="AP289" s="15" t="s">
        <v>88</v>
      </c>
      <c r="AQ289" s="15">
        <f t="shared" si="46"/>
        <v>37975</v>
      </c>
      <c r="AR289" s="15" t="s">
        <v>653</v>
      </c>
      <c r="AS289" s="15">
        <f t="shared" si="47"/>
        <v>371</v>
      </c>
    </row>
    <row r="290" spans="35:45" ht="16.5" x14ac:dyDescent="0.2">
      <c r="AI290" s="60">
        <v>277</v>
      </c>
      <c r="AJ290" s="15">
        <f t="shared" si="42"/>
        <v>1606009</v>
      </c>
      <c r="AK290" s="15" t="str">
        <f t="shared" si="43"/>
        <v>中级神器1配件3-骨圈Lvs37</v>
      </c>
      <c r="AL290" s="60" t="s">
        <v>644</v>
      </c>
      <c r="AM290" s="15">
        <f t="shared" si="44"/>
        <v>37</v>
      </c>
      <c r="AN290" s="15" t="str">
        <f t="shared" si="45"/>
        <v>中级神器1配件3</v>
      </c>
      <c r="AO290" s="15">
        <f>INDEX(芦花古楼!$BY$19:$BY$58,神器!AM290)</f>
        <v>40</v>
      </c>
      <c r="AP290" s="15" t="s">
        <v>88</v>
      </c>
      <c r="AQ290" s="15">
        <f t="shared" si="46"/>
        <v>43400</v>
      </c>
      <c r="AR290" s="15" t="s">
        <v>653</v>
      </c>
      <c r="AS290" s="15">
        <f t="shared" si="47"/>
        <v>393</v>
      </c>
    </row>
    <row r="291" spans="35:45" ht="16.5" x14ac:dyDescent="0.2">
      <c r="AI291" s="60">
        <v>278</v>
      </c>
      <c r="AJ291" s="15">
        <f t="shared" si="42"/>
        <v>1606009</v>
      </c>
      <c r="AK291" s="15" t="str">
        <f t="shared" si="43"/>
        <v>中级神器1配件3-骨圈Lvs38</v>
      </c>
      <c r="AL291" s="60" t="s">
        <v>644</v>
      </c>
      <c r="AM291" s="15">
        <f t="shared" si="44"/>
        <v>38</v>
      </c>
      <c r="AN291" s="15" t="str">
        <f t="shared" si="45"/>
        <v>中级神器1配件3</v>
      </c>
      <c r="AO291" s="15">
        <f>INDEX(芦花古楼!$BY$19:$BY$58,神器!AM291)</f>
        <v>40</v>
      </c>
      <c r="AP291" s="15" t="s">
        <v>88</v>
      </c>
      <c r="AQ291" s="15">
        <f t="shared" si="46"/>
        <v>48825</v>
      </c>
      <c r="AR291" s="15" t="s">
        <v>653</v>
      </c>
      <c r="AS291" s="15">
        <f t="shared" si="47"/>
        <v>416</v>
      </c>
    </row>
    <row r="292" spans="35:45" ht="16.5" x14ac:dyDescent="0.2">
      <c r="AI292" s="60">
        <v>279</v>
      </c>
      <c r="AJ292" s="15">
        <f t="shared" si="42"/>
        <v>1606009</v>
      </c>
      <c r="AK292" s="15" t="str">
        <f t="shared" si="43"/>
        <v>中级神器1配件3-骨圈Lvs39</v>
      </c>
      <c r="AL292" s="60" t="s">
        <v>644</v>
      </c>
      <c r="AM292" s="15">
        <f t="shared" si="44"/>
        <v>39</v>
      </c>
      <c r="AN292" s="15" t="str">
        <f t="shared" si="45"/>
        <v>中级神器1配件3</v>
      </c>
      <c r="AO292" s="15">
        <f>INDEX(芦花古楼!$BY$19:$BY$58,神器!AM292)</f>
        <v>40</v>
      </c>
      <c r="AP292" s="15" t="s">
        <v>88</v>
      </c>
      <c r="AQ292" s="15">
        <f t="shared" si="46"/>
        <v>54250</v>
      </c>
      <c r="AR292" s="15" t="s">
        <v>653</v>
      </c>
      <c r="AS292" s="15">
        <f t="shared" si="47"/>
        <v>440</v>
      </c>
    </row>
    <row r="293" spans="35:45" ht="16.5" x14ac:dyDescent="0.2">
      <c r="AI293" s="60">
        <v>280</v>
      </c>
      <c r="AJ293" s="15">
        <f t="shared" si="42"/>
        <v>1606009</v>
      </c>
      <c r="AK293" s="15" t="str">
        <f t="shared" si="43"/>
        <v>中级神器1配件3-骨圈Lvs40</v>
      </c>
      <c r="AL293" s="60" t="s">
        <v>644</v>
      </c>
      <c r="AM293" s="15">
        <f t="shared" si="44"/>
        <v>40</v>
      </c>
      <c r="AN293" s="15" t="str">
        <f t="shared" si="45"/>
        <v>中级神器1配件3</v>
      </c>
      <c r="AO293" s="15">
        <f>INDEX(芦花古楼!$BY$19:$BY$58,神器!AM293)</f>
        <v>40</v>
      </c>
      <c r="AP293" s="15" t="s">
        <v>88</v>
      </c>
      <c r="AQ293" s="15">
        <f t="shared" si="46"/>
        <v>65100</v>
      </c>
      <c r="AR293" s="15" t="s">
        <v>653</v>
      </c>
      <c r="AS293" s="15">
        <f t="shared" si="47"/>
        <v>465</v>
      </c>
    </row>
    <row r="294" spans="35:45" ht="16.5" x14ac:dyDescent="0.2">
      <c r="AI294" s="60">
        <v>281</v>
      </c>
      <c r="AJ294" s="15">
        <f t="shared" si="42"/>
        <v>1606010</v>
      </c>
      <c r="AK294" s="15" t="str">
        <f t="shared" si="43"/>
        <v>中级神器1配件4-玉结Lvs1</v>
      </c>
      <c r="AL294" s="60" t="s">
        <v>644</v>
      </c>
      <c r="AM294" s="15">
        <f t="shared" si="44"/>
        <v>1</v>
      </c>
      <c r="AN294" s="15" t="str">
        <f t="shared" si="45"/>
        <v>中级神器1配件4</v>
      </c>
      <c r="AO294" s="15">
        <f>INDEX(芦花古楼!$BY$19:$BY$58,神器!AM294)</f>
        <v>1</v>
      </c>
      <c r="AP294" s="15" t="s">
        <v>88</v>
      </c>
      <c r="AQ294" s="15">
        <f t="shared" si="46"/>
        <v>465</v>
      </c>
      <c r="AR294" s="15" t="s">
        <v>653</v>
      </c>
      <c r="AS294" s="15">
        <f t="shared" si="47"/>
        <v>18</v>
      </c>
    </row>
    <row r="295" spans="35:45" ht="16.5" x14ac:dyDescent="0.2">
      <c r="AI295" s="60">
        <v>282</v>
      </c>
      <c r="AJ295" s="15">
        <f t="shared" si="42"/>
        <v>1606010</v>
      </c>
      <c r="AK295" s="15" t="str">
        <f t="shared" si="43"/>
        <v>中级神器1配件4-玉结Lvs2</v>
      </c>
      <c r="AL295" s="60" t="s">
        <v>644</v>
      </c>
      <c r="AM295" s="15">
        <f t="shared" si="44"/>
        <v>2</v>
      </c>
      <c r="AN295" s="15" t="str">
        <f t="shared" si="45"/>
        <v>中级神器1配件4</v>
      </c>
      <c r="AO295" s="15">
        <f>INDEX(芦花古楼!$BY$19:$BY$58,神器!AM295)</f>
        <v>1</v>
      </c>
      <c r="AP295" s="15" t="s">
        <v>88</v>
      </c>
      <c r="AQ295" s="15">
        <f t="shared" si="46"/>
        <v>700</v>
      </c>
      <c r="AR295" s="15" t="s">
        <v>653</v>
      </c>
      <c r="AS295" s="15">
        <f t="shared" si="47"/>
        <v>24</v>
      </c>
    </row>
    <row r="296" spans="35:45" ht="16.5" x14ac:dyDescent="0.2">
      <c r="AI296" s="60">
        <v>283</v>
      </c>
      <c r="AJ296" s="15">
        <f t="shared" si="42"/>
        <v>1606010</v>
      </c>
      <c r="AK296" s="15" t="str">
        <f t="shared" si="43"/>
        <v>中级神器1配件4-玉结Lvs3</v>
      </c>
      <c r="AL296" s="60" t="s">
        <v>644</v>
      </c>
      <c r="AM296" s="15">
        <f t="shared" si="44"/>
        <v>3</v>
      </c>
      <c r="AN296" s="15" t="str">
        <f t="shared" si="45"/>
        <v>中级神器1配件4</v>
      </c>
      <c r="AO296" s="15">
        <f>INDEX(芦花古楼!$BY$19:$BY$58,神器!AM296)</f>
        <v>2</v>
      </c>
      <c r="AP296" s="15" t="s">
        <v>88</v>
      </c>
      <c r="AQ296" s="15">
        <f t="shared" si="46"/>
        <v>935</v>
      </c>
      <c r="AR296" s="15" t="s">
        <v>653</v>
      </c>
      <c r="AS296" s="15">
        <f t="shared" si="47"/>
        <v>29</v>
      </c>
    </row>
    <row r="297" spans="35:45" ht="16.5" x14ac:dyDescent="0.2">
      <c r="AI297" s="60">
        <v>284</v>
      </c>
      <c r="AJ297" s="15">
        <f t="shared" si="42"/>
        <v>1606010</v>
      </c>
      <c r="AK297" s="15" t="str">
        <f t="shared" si="43"/>
        <v>中级神器1配件4-玉结Lvs4</v>
      </c>
      <c r="AL297" s="60" t="s">
        <v>644</v>
      </c>
      <c r="AM297" s="15">
        <f t="shared" si="44"/>
        <v>4</v>
      </c>
      <c r="AN297" s="15" t="str">
        <f t="shared" si="45"/>
        <v>中级神器1配件4</v>
      </c>
      <c r="AO297" s="15">
        <f>INDEX(芦花古楼!$BY$19:$BY$58,神器!AM297)</f>
        <v>3</v>
      </c>
      <c r="AP297" s="15" t="s">
        <v>88</v>
      </c>
      <c r="AQ297" s="15">
        <f t="shared" si="46"/>
        <v>1170</v>
      </c>
      <c r="AR297" s="15" t="s">
        <v>653</v>
      </c>
      <c r="AS297" s="15">
        <f t="shared" si="47"/>
        <v>36</v>
      </c>
    </row>
    <row r="298" spans="35:45" ht="16.5" x14ac:dyDescent="0.2">
      <c r="AI298" s="60">
        <v>285</v>
      </c>
      <c r="AJ298" s="15">
        <f t="shared" si="42"/>
        <v>1606010</v>
      </c>
      <c r="AK298" s="15" t="str">
        <f t="shared" si="43"/>
        <v>中级神器1配件4-玉结Lvs5</v>
      </c>
      <c r="AL298" s="60" t="s">
        <v>644</v>
      </c>
      <c r="AM298" s="15">
        <f t="shared" si="44"/>
        <v>5</v>
      </c>
      <c r="AN298" s="15" t="str">
        <f t="shared" si="45"/>
        <v>中级神器1配件4</v>
      </c>
      <c r="AO298" s="15">
        <f>INDEX(芦花古楼!$BY$19:$BY$58,神器!AM298)</f>
        <v>3</v>
      </c>
      <c r="AP298" s="15" t="s">
        <v>88</v>
      </c>
      <c r="AQ298" s="15">
        <f t="shared" si="46"/>
        <v>1405</v>
      </c>
      <c r="AR298" s="15" t="s">
        <v>653</v>
      </c>
      <c r="AS298" s="15">
        <f t="shared" si="47"/>
        <v>42</v>
      </c>
    </row>
    <row r="299" spans="35:45" ht="16.5" x14ac:dyDescent="0.2">
      <c r="AI299" s="60">
        <v>286</v>
      </c>
      <c r="AJ299" s="15">
        <f t="shared" si="42"/>
        <v>1606010</v>
      </c>
      <c r="AK299" s="15" t="str">
        <f t="shared" si="43"/>
        <v>中级神器1配件4-玉结Lvs6</v>
      </c>
      <c r="AL299" s="60" t="s">
        <v>644</v>
      </c>
      <c r="AM299" s="15">
        <f t="shared" si="44"/>
        <v>6</v>
      </c>
      <c r="AN299" s="15" t="str">
        <f t="shared" si="45"/>
        <v>中级神器1配件4</v>
      </c>
      <c r="AO299" s="15">
        <f>INDEX(芦花古楼!$BY$19:$BY$58,神器!AM299)</f>
        <v>5</v>
      </c>
      <c r="AP299" s="15" t="s">
        <v>88</v>
      </c>
      <c r="AQ299" s="15">
        <f t="shared" si="46"/>
        <v>1640</v>
      </c>
      <c r="AR299" s="15" t="s">
        <v>653</v>
      </c>
      <c r="AS299" s="15">
        <f t="shared" si="47"/>
        <v>49</v>
      </c>
    </row>
    <row r="300" spans="35:45" ht="16.5" x14ac:dyDescent="0.2">
      <c r="AI300" s="60">
        <v>287</v>
      </c>
      <c r="AJ300" s="15">
        <f t="shared" si="42"/>
        <v>1606010</v>
      </c>
      <c r="AK300" s="15" t="str">
        <f t="shared" si="43"/>
        <v>中级神器1配件4-玉结Lvs7</v>
      </c>
      <c r="AL300" s="60" t="s">
        <v>644</v>
      </c>
      <c r="AM300" s="15">
        <f t="shared" si="44"/>
        <v>7</v>
      </c>
      <c r="AN300" s="15" t="str">
        <f t="shared" si="45"/>
        <v>中级神器1配件4</v>
      </c>
      <c r="AO300" s="15">
        <f>INDEX(芦花古楼!$BY$19:$BY$58,神器!AM300)</f>
        <v>5</v>
      </c>
      <c r="AP300" s="15" t="s">
        <v>88</v>
      </c>
      <c r="AQ300" s="15">
        <f t="shared" si="46"/>
        <v>1870</v>
      </c>
      <c r="AR300" s="15" t="s">
        <v>653</v>
      </c>
      <c r="AS300" s="15">
        <f t="shared" si="47"/>
        <v>56</v>
      </c>
    </row>
    <row r="301" spans="35:45" ht="16.5" x14ac:dyDescent="0.2">
      <c r="AI301" s="60">
        <v>288</v>
      </c>
      <c r="AJ301" s="15">
        <f t="shared" si="42"/>
        <v>1606010</v>
      </c>
      <c r="AK301" s="15" t="str">
        <f t="shared" si="43"/>
        <v>中级神器1配件4-玉结Lvs8</v>
      </c>
      <c r="AL301" s="60" t="s">
        <v>644</v>
      </c>
      <c r="AM301" s="15">
        <f t="shared" si="44"/>
        <v>8</v>
      </c>
      <c r="AN301" s="15" t="str">
        <f t="shared" si="45"/>
        <v>中级神器1配件4</v>
      </c>
      <c r="AO301" s="15">
        <f>INDEX(芦花古楼!$BY$19:$BY$58,神器!AM301)</f>
        <v>5</v>
      </c>
      <c r="AP301" s="15" t="s">
        <v>88</v>
      </c>
      <c r="AQ301" s="15">
        <f t="shared" si="46"/>
        <v>2105</v>
      </c>
      <c r="AR301" s="15" t="s">
        <v>653</v>
      </c>
      <c r="AS301" s="15">
        <f t="shared" si="47"/>
        <v>63</v>
      </c>
    </row>
    <row r="302" spans="35:45" ht="16.5" x14ac:dyDescent="0.2">
      <c r="AI302" s="60">
        <v>289</v>
      </c>
      <c r="AJ302" s="15">
        <f t="shared" si="42"/>
        <v>1606010</v>
      </c>
      <c r="AK302" s="15" t="str">
        <f t="shared" si="43"/>
        <v>中级神器1配件4-玉结Lvs9</v>
      </c>
      <c r="AL302" s="60" t="s">
        <v>644</v>
      </c>
      <c r="AM302" s="15">
        <f t="shared" si="44"/>
        <v>9</v>
      </c>
      <c r="AN302" s="15" t="str">
        <f t="shared" si="45"/>
        <v>中级神器1配件4</v>
      </c>
      <c r="AO302" s="15">
        <f>INDEX(芦花古楼!$BY$19:$BY$58,神器!AM302)</f>
        <v>5</v>
      </c>
      <c r="AP302" s="15" t="s">
        <v>88</v>
      </c>
      <c r="AQ302" s="15">
        <f t="shared" si="46"/>
        <v>2340</v>
      </c>
      <c r="AR302" s="15" t="s">
        <v>653</v>
      </c>
      <c r="AS302" s="15">
        <f t="shared" si="47"/>
        <v>71</v>
      </c>
    </row>
    <row r="303" spans="35:45" ht="16.5" x14ac:dyDescent="0.2">
      <c r="AI303" s="60">
        <v>290</v>
      </c>
      <c r="AJ303" s="15">
        <f t="shared" si="42"/>
        <v>1606010</v>
      </c>
      <c r="AK303" s="15" t="str">
        <f t="shared" si="43"/>
        <v>中级神器1配件4-玉结Lvs10</v>
      </c>
      <c r="AL303" s="60" t="s">
        <v>644</v>
      </c>
      <c r="AM303" s="15">
        <f t="shared" si="44"/>
        <v>10</v>
      </c>
      <c r="AN303" s="15" t="str">
        <f t="shared" si="45"/>
        <v>中级神器1配件4</v>
      </c>
      <c r="AO303" s="15">
        <f>INDEX(芦花古楼!$BY$19:$BY$58,神器!AM303)</f>
        <v>7</v>
      </c>
      <c r="AP303" s="15" t="s">
        <v>88</v>
      </c>
      <c r="AQ303" s="15">
        <f t="shared" si="46"/>
        <v>2810</v>
      </c>
      <c r="AR303" s="15" t="s">
        <v>653</v>
      </c>
      <c r="AS303" s="15">
        <f t="shared" si="47"/>
        <v>79</v>
      </c>
    </row>
    <row r="304" spans="35:45" ht="16.5" x14ac:dyDescent="0.2">
      <c r="AI304" s="60">
        <v>291</v>
      </c>
      <c r="AJ304" s="15">
        <f t="shared" si="42"/>
        <v>1606010</v>
      </c>
      <c r="AK304" s="15" t="str">
        <f t="shared" si="43"/>
        <v>中级神器1配件4-玉结Lvs11</v>
      </c>
      <c r="AL304" s="60" t="s">
        <v>644</v>
      </c>
      <c r="AM304" s="15">
        <f t="shared" si="44"/>
        <v>11</v>
      </c>
      <c r="AN304" s="15" t="str">
        <f t="shared" si="45"/>
        <v>中级神器1配件4</v>
      </c>
      <c r="AO304" s="15">
        <f>INDEX(芦花古楼!$BY$19:$BY$58,神器!AM304)</f>
        <v>7</v>
      </c>
      <c r="AP304" s="15" t="s">
        <v>88</v>
      </c>
      <c r="AQ304" s="15">
        <f t="shared" si="46"/>
        <v>3525</v>
      </c>
      <c r="AR304" s="15" t="s">
        <v>653</v>
      </c>
      <c r="AS304" s="15">
        <f t="shared" si="47"/>
        <v>88</v>
      </c>
    </row>
    <row r="305" spans="35:45" ht="16.5" x14ac:dyDescent="0.2">
      <c r="AI305" s="60">
        <v>292</v>
      </c>
      <c r="AJ305" s="15">
        <f t="shared" si="42"/>
        <v>1606010</v>
      </c>
      <c r="AK305" s="15" t="str">
        <f t="shared" si="43"/>
        <v>中级神器1配件4-玉结Lvs12</v>
      </c>
      <c r="AL305" s="60" t="s">
        <v>644</v>
      </c>
      <c r="AM305" s="15">
        <f t="shared" si="44"/>
        <v>12</v>
      </c>
      <c r="AN305" s="15" t="str">
        <f t="shared" si="45"/>
        <v>中级神器1配件4</v>
      </c>
      <c r="AO305" s="15">
        <f>INDEX(芦花古楼!$BY$19:$BY$58,神器!AM305)</f>
        <v>7</v>
      </c>
      <c r="AP305" s="15" t="s">
        <v>88</v>
      </c>
      <c r="AQ305" s="15">
        <f t="shared" si="46"/>
        <v>4115</v>
      </c>
      <c r="AR305" s="15" t="s">
        <v>653</v>
      </c>
      <c r="AS305" s="15">
        <f t="shared" si="47"/>
        <v>97</v>
      </c>
    </row>
    <row r="306" spans="35:45" ht="16.5" x14ac:dyDescent="0.2">
      <c r="AI306" s="60">
        <v>293</v>
      </c>
      <c r="AJ306" s="15">
        <f t="shared" si="42"/>
        <v>1606010</v>
      </c>
      <c r="AK306" s="15" t="str">
        <f t="shared" si="43"/>
        <v>中级神器1配件4-玉结Lvs13</v>
      </c>
      <c r="AL306" s="60" t="s">
        <v>644</v>
      </c>
      <c r="AM306" s="15">
        <f t="shared" si="44"/>
        <v>13</v>
      </c>
      <c r="AN306" s="15" t="str">
        <f t="shared" si="45"/>
        <v>中级神器1配件4</v>
      </c>
      <c r="AO306" s="15">
        <f>INDEX(芦花古楼!$BY$19:$BY$58,神器!AM306)</f>
        <v>7</v>
      </c>
      <c r="AP306" s="15" t="s">
        <v>88</v>
      </c>
      <c r="AQ306" s="15">
        <f t="shared" si="46"/>
        <v>4705</v>
      </c>
      <c r="AR306" s="15" t="s">
        <v>653</v>
      </c>
      <c r="AS306" s="15">
        <f t="shared" si="47"/>
        <v>106</v>
      </c>
    </row>
    <row r="307" spans="35:45" ht="16.5" x14ac:dyDescent="0.2">
      <c r="AI307" s="60">
        <v>294</v>
      </c>
      <c r="AJ307" s="15">
        <f t="shared" si="42"/>
        <v>1606010</v>
      </c>
      <c r="AK307" s="15" t="str">
        <f t="shared" si="43"/>
        <v>中级神器1配件4-玉结Lvs14</v>
      </c>
      <c r="AL307" s="60" t="s">
        <v>644</v>
      </c>
      <c r="AM307" s="15">
        <f t="shared" si="44"/>
        <v>14</v>
      </c>
      <c r="AN307" s="15" t="str">
        <f t="shared" si="45"/>
        <v>中级神器1配件4</v>
      </c>
      <c r="AO307" s="15">
        <f>INDEX(芦花古楼!$BY$19:$BY$58,神器!AM307)</f>
        <v>7</v>
      </c>
      <c r="AP307" s="15" t="s">
        <v>88</v>
      </c>
      <c r="AQ307" s="15">
        <f t="shared" si="46"/>
        <v>5290</v>
      </c>
      <c r="AR307" s="15" t="s">
        <v>653</v>
      </c>
      <c r="AS307" s="15">
        <f t="shared" si="47"/>
        <v>116</v>
      </c>
    </row>
    <row r="308" spans="35:45" ht="16.5" x14ac:dyDescent="0.2">
      <c r="AI308" s="60">
        <v>295</v>
      </c>
      <c r="AJ308" s="15">
        <f t="shared" si="42"/>
        <v>1606010</v>
      </c>
      <c r="AK308" s="15" t="str">
        <f t="shared" si="43"/>
        <v>中级神器1配件4-玉结Lvs15</v>
      </c>
      <c r="AL308" s="60" t="s">
        <v>644</v>
      </c>
      <c r="AM308" s="15">
        <f t="shared" si="44"/>
        <v>15</v>
      </c>
      <c r="AN308" s="15" t="str">
        <f t="shared" si="45"/>
        <v>中级神器1配件4</v>
      </c>
      <c r="AO308" s="15">
        <f>INDEX(芦花古楼!$BY$19:$BY$58,神器!AM308)</f>
        <v>10</v>
      </c>
      <c r="AP308" s="15" t="s">
        <v>88</v>
      </c>
      <c r="AQ308" s="15">
        <f t="shared" si="46"/>
        <v>5880</v>
      </c>
      <c r="AR308" s="15" t="s">
        <v>653</v>
      </c>
      <c r="AS308" s="15">
        <f t="shared" si="47"/>
        <v>127</v>
      </c>
    </row>
    <row r="309" spans="35:45" ht="16.5" x14ac:dyDescent="0.2">
      <c r="AI309" s="60">
        <v>296</v>
      </c>
      <c r="AJ309" s="15">
        <f t="shared" si="42"/>
        <v>1606010</v>
      </c>
      <c r="AK309" s="15" t="str">
        <f t="shared" si="43"/>
        <v>中级神器1配件4-玉结Lvs16</v>
      </c>
      <c r="AL309" s="60" t="s">
        <v>644</v>
      </c>
      <c r="AM309" s="15">
        <f t="shared" si="44"/>
        <v>16</v>
      </c>
      <c r="AN309" s="15" t="str">
        <f t="shared" si="45"/>
        <v>中级神器1配件4</v>
      </c>
      <c r="AO309" s="15">
        <f>INDEX(芦花古楼!$BY$19:$BY$58,神器!AM309)</f>
        <v>10</v>
      </c>
      <c r="AP309" s="15" t="s">
        <v>88</v>
      </c>
      <c r="AQ309" s="15">
        <f t="shared" si="46"/>
        <v>6465</v>
      </c>
      <c r="AR309" s="15" t="s">
        <v>653</v>
      </c>
      <c r="AS309" s="15">
        <f t="shared" si="47"/>
        <v>138</v>
      </c>
    </row>
    <row r="310" spans="35:45" ht="16.5" x14ac:dyDescent="0.2">
      <c r="AI310" s="60">
        <v>297</v>
      </c>
      <c r="AJ310" s="15">
        <f t="shared" si="42"/>
        <v>1606010</v>
      </c>
      <c r="AK310" s="15" t="str">
        <f t="shared" si="43"/>
        <v>中级神器1配件4-玉结Lvs17</v>
      </c>
      <c r="AL310" s="60" t="s">
        <v>644</v>
      </c>
      <c r="AM310" s="15">
        <f t="shared" si="44"/>
        <v>17</v>
      </c>
      <c r="AN310" s="15" t="str">
        <f t="shared" si="45"/>
        <v>中级神器1配件4</v>
      </c>
      <c r="AO310" s="15">
        <f>INDEX(芦花古楼!$BY$19:$BY$58,神器!AM310)</f>
        <v>10</v>
      </c>
      <c r="AP310" s="15" t="s">
        <v>88</v>
      </c>
      <c r="AQ310" s="15">
        <f t="shared" si="46"/>
        <v>7055</v>
      </c>
      <c r="AR310" s="15" t="s">
        <v>653</v>
      </c>
      <c r="AS310" s="15">
        <f t="shared" si="47"/>
        <v>149</v>
      </c>
    </row>
    <row r="311" spans="35:45" ht="16.5" x14ac:dyDescent="0.2">
      <c r="AI311" s="60">
        <v>298</v>
      </c>
      <c r="AJ311" s="15">
        <f t="shared" si="42"/>
        <v>1606010</v>
      </c>
      <c r="AK311" s="15" t="str">
        <f t="shared" si="43"/>
        <v>中级神器1配件4-玉结Lvs18</v>
      </c>
      <c r="AL311" s="60" t="s">
        <v>644</v>
      </c>
      <c r="AM311" s="15">
        <f t="shared" si="44"/>
        <v>18</v>
      </c>
      <c r="AN311" s="15" t="str">
        <f t="shared" si="45"/>
        <v>中级神器1配件4</v>
      </c>
      <c r="AO311" s="15">
        <f>INDEX(芦花古楼!$BY$19:$BY$58,神器!AM311)</f>
        <v>10</v>
      </c>
      <c r="AP311" s="15" t="s">
        <v>88</v>
      </c>
      <c r="AQ311" s="15">
        <f t="shared" si="46"/>
        <v>7645</v>
      </c>
      <c r="AR311" s="15" t="s">
        <v>653</v>
      </c>
      <c r="AS311" s="15">
        <f t="shared" si="47"/>
        <v>162</v>
      </c>
    </row>
    <row r="312" spans="35:45" ht="16.5" x14ac:dyDescent="0.2">
      <c r="AI312" s="60">
        <v>299</v>
      </c>
      <c r="AJ312" s="15">
        <f t="shared" si="42"/>
        <v>1606010</v>
      </c>
      <c r="AK312" s="15" t="str">
        <f t="shared" si="43"/>
        <v>中级神器1配件4-玉结Lvs19</v>
      </c>
      <c r="AL312" s="60" t="s">
        <v>644</v>
      </c>
      <c r="AM312" s="15">
        <f t="shared" si="44"/>
        <v>19</v>
      </c>
      <c r="AN312" s="15" t="str">
        <f t="shared" si="45"/>
        <v>中级神器1配件4</v>
      </c>
      <c r="AO312" s="15">
        <f>INDEX(芦花古楼!$BY$19:$BY$58,神器!AM312)</f>
        <v>10</v>
      </c>
      <c r="AP312" s="15" t="s">
        <v>88</v>
      </c>
      <c r="AQ312" s="15">
        <f t="shared" si="46"/>
        <v>8230</v>
      </c>
      <c r="AR312" s="15" t="s">
        <v>653</v>
      </c>
      <c r="AS312" s="15">
        <f t="shared" si="47"/>
        <v>174</v>
      </c>
    </row>
    <row r="313" spans="35:45" ht="16.5" x14ac:dyDescent="0.2">
      <c r="AI313" s="60">
        <v>300</v>
      </c>
      <c r="AJ313" s="15">
        <f t="shared" si="42"/>
        <v>1606010</v>
      </c>
      <c r="AK313" s="15" t="str">
        <f t="shared" si="43"/>
        <v>中级神器1配件4-玉结Lvs20</v>
      </c>
      <c r="AL313" s="60" t="s">
        <v>644</v>
      </c>
      <c r="AM313" s="15">
        <f t="shared" si="44"/>
        <v>20</v>
      </c>
      <c r="AN313" s="15" t="str">
        <f t="shared" si="45"/>
        <v>中级神器1配件4</v>
      </c>
      <c r="AO313" s="15">
        <f>INDEX(芦花古楼!$BY$19:$BY$58,神器!AM313)</f>
        <v>10</v>
      </c>
      <c r="AP313" s="15" t="s">
        <v>88</v>
      </c>
      <c r="AQ313" s="15">
        <f t="shared" si="46"/>
        <v>9410</v>
      </c>
      <c r="AR313" s="15" t="s">
        <v>653</v>
      </c>
      <c r="AS313" s="15">
        <f t="shared" si="47"/>
        <v>188</v>
      </c>
    </row>
    <row r="314" spans="35:45" ht="16.5" x14ac:dyDescent="0.2">
      <c r="AI314" s="60">
        <v>301</v>
      </c>
      <c r="AJ314" s="15">
        <f t="shared" si="42"/>
        <v>1606010</v>
      </c>
      <c r="AK314" s="15" t="str">
        <f t="shared" si="43"/>
        <v>中级神器1配件4-玉结Lvs21</v>
      </c>
      <c r="AL314" s="60" t="s">
        <v>644</v>
      </c>
      <c r="AM314" s="15">
        <f t="shared" si="44"/>
        <v>21</v>
      </c>
      <c r="AN314" s="15" t="str">
        <f t="shared" si="45"/>
        <v>中级神器1配件4</v>
      </c>
      <c r="AO314" s="15">
        <f>INDEX(芦花古楼!$BY$19:$BY$58,神器!AM314)</f>
        <v>15</v>
      </c>
      <c r="AP314" s="15" t="s">
        <v>88</v>
      </c>
      <c r="AQ314" s="15">
        <f t="shared" si="46"/>
        <v>10390</v>
      </c>
      <c r="AR314" s="15" t="s">
        <v>653</v>
      </c>
      <c r="AS314" s="15">
        <f t="shared" si="47"/>
        <v>202</v>
      </c>
    </row>
    <row r="315" spans="35:45" ht="16.5" x14ac:dyDescent="0.2">
      <c r="AI315" s="60">
        <v>302</v>
      </c>
      <c r="AJ315" s="15">
        <f t="shared" si="42"/>
        <v>1606010</v>
      </c>
      <c r="AK315" s="15" t="str">
        <f t="shared" si="43"/>
        <v>中级神器1配件4-玉结Lvs22</v>
      </c>
      <c r="AL315" s="60" t="s">
        <v>644</v>
      </c>
      <c r="AM315" s="15">
        <f t="shared" si="44"/>
        <v>22</v>
      </c>
      <c r="AN315" s="15" t="str">
        <f t="shared" si="45"/>
        <v>中级神器1配件4</v>
      </c>
      <c r="AO315" s="15">
        <f>INDEX(芦花古楼!$BY$19:$BY$58,神器!AM315)</f>
        <v>15</v>
      </c>
      <c r="AP315" s="15" t="s">
        <v>88</v>
      </c>
      <c r="AQ315" s="15">
        <f t="shared" si="46"/>
        <v>10910</v>
      </c>
      <c r="AR315" s="15" t="s">
        <v>653</v>
      </c>
      <c r="AS315" s="15">
        <f t="shared" si="47"/>
        <v>216</v>
      </c>
    </row>
    <row r="316" spans="35:45" ht="16.5" x14ac:dyDescent="0.2">
      <c r="AI316" s="60">
        <v>303</v>
      </c>
      <c r="AJ316" s="15">
        <f t="shared" si="42"/>
        <v>1606010</v>
      </c>
      <c r="AK316" s="15" t="str">
        <f t="shared" si="43"/>
        <v>中级神器1配件4-玉结Lvs23</v>
      </c>
      <c r="AL316" s="60" t="s">
        <v>644</v>
      </c>
      <c r="AM316" s="15">
        <f t="shared" si="44"/>
        <v>23</v>
      </c>
      <c r="AN316" s="15" t="str">
        <f t="shared" si="45"/>
        <v>中级神器1配件4</v>
      </c>
      <c r="AO316" s="15">
        <f>INDEX(芦花古楼!$BY$19:$BY$58,神器!AM316)</f>
        <v>15</v>
      </c>
      <c r="AP316" s="15" t="s">
        <v>88</v>
      </c>
      <c r="AQ316" s="15">
        <f t="shared" si="46"/>
        <v>11425</v>
      </c>
      <c r="AR316" s="15" t="s">
        <v>653</v>
      </c>
      <c r="AS316" s="15">
        <f t="shared" si="47"/>
        <v>232</v>
      </c>
    </row>
    <row r="317" spans="35:45" ht="16.5" x14ac:dyDescent="0.2">
      <c r="AI317" s="60">
        <v>304</v>
      </c>
      <c r="AJ317" s="15">
        <f t="shared" si="42"/>
        <v>1606010</v>
      </c>
      <c r="AK317" s="15" t="str">
        <f t="shared" si="43"/>
        <v>中级神器1配件4-玉结Lvs24</v>
      </c>
      <c r="AL317" s="60" t="s">
        <v>644</v>
      </c>
      <c r="AM317" s="15">
        <f t="shared" si="44"/>
        <v>24</v>
      </c>
      <c r="AN317" s="15" t="str">
        <f t="shared" si="45"/>
        <v>中级神器1配件4</v>
      </c>
      <c r="AO317" s="15">
        <f>INDEX(芦花古楼!$BY$19:$BY$58,神器!AM317)</f>
        <v>15</v>
      </c>
      <c r="AP317" s="15" t="s">
        <v>88</v>
      </c>
      <c r="AQ317" s="15">
        <f t="shared" si="46"/>
        <v>11945</v>
      </c>
      <c r="AR317" s="15" t="s">
        <v>653</v>
      </c>
      <c r="AS317" s="15">
        <f t="shared" si="47"/>
        <v>248</v>
      </c>
    </row>
    <row r="318" spans="35:45" ht="16.5" x14ac:dyDescent="0.2">
      <c r="AI318" s="60">
        <v>305</v>
      </c>
      <c r="AJ318" s="15">
        <f t="shared" si="42"/>
        <v>1606010</v>
      </c>
      <c r="AK318" s="15" t="str">
        <f t="shared" si="43"/>
        <v>中级神器1配件4-玉结Lvs25</v>
      </c>
      <c r="AL318" s="60" t="s">
        <v>644</v>
      </c>
      <c r="AM318" s="15">
        <f t="shared" si="44"/>
        <v>25</v>
      </c>
      <c r="AN318" s="15" t="str">
        <f t="shared" si="45"/>
        <v>中级神器1配件4</v>
      </c>
      <c r="AO318" s="15">
        <f>INDEX(芦花古楼!$BY$19:$BY$58,神器!AM318)</f>
        <v>15</v>
      </c>
      <c r="AP318" s="15" t="s">
        <v>88</v>
      </c>
      <c r="AQ318" s="15">
        <f t="shared" si="46"/>
        <v>12465</v>
      </c>
      <c r="AR318" s="15" t="s">
        <v>653</v>
      </c>
      <c r="AS318" s="15">
        <f t="shared" si="47"/>
        <v>265</v>
      </c>
    </row>
    <row r="319" spans="35:45" ht="16.5" x14ac:dyDescent="0.2">
      <c r="AI319" s="60">
        <v>306</v>
      </c>
      <c r="AJ319" s="15">
        <f t="shared" si="42"/>
        <v>1606010</v>
      </c>
      <c r="AK319" s="15" t="str">
        <f t="shared" si="43"/>
        <v>中级神器1配件4-玉结Lvs26</v>
      </c>
      <c r="AL319" s="60" t="s">
        <v>644</v>
      </c>
      <c r="AM319" s="15">
        <f t="shared" si="44"/>
        <v>26</v>
      </c>
      <c r="AN319" s="15" t="str">
        <f t="shared" si="45"/>
        <v>中级神器1配件4</v>
      </c>
      <c r="AO319" s="15">
        <f>INDEX(芦花古楼!$BY$19:$BY$58,神器!AM319)</f>
        <v>25</v>
      </c>
      <c r="AP319" s="15" t="s">
        <v>88</v>
      </c>
      <c r="AQ319" s="15">
        <f t="shared" si="46"/>
        <v>12985</v>
      </c>
      <c r="AR319" s="15" t="s">
        <v>653</v>
      </c>
      <c r="AS319" s="15">
        <f t="shared" si="47"/>
        <v>283</v>
      </c>
    </row>
    <row r="320" spans="35:45" ht="16.5" x14ac:dyDescent="0.2">
      <c r="AI320" s="60">
        <v>307</v>
      </c>
      <c r="AJ320" s="15">
        <f t="shared" si="42"/>
        <v>1606010</v>
      </c>
      <c r="AK320" s="15" t="str">
        <f t="shared" si="43"/>
        <v>中级神器1配件4-玉结Lvs27</v>
      </c>
      <c r="AL320" s="60" t="s">
        <v>644</v>
      </c>
      <c r="AM320" s="15">
        <f t="shared" si="44"/>
        <v>27</v>
      </c>
      <c r="AN320" s="15" t="str">
        <f t="shared" si="45"/>
        <v>中级神器1配件4</v>
      </c>
      <c r="AO320" s="15">
        <f>INDEX(芦花古楼!$BY$19:$BY$58,神器!AM320)</f>
        <v>25</v>
      </c>
      <c r="AP320" s="15" t="s">
        <v>88</v>
      </c>
      <c r="AQ320" s="15">
        <f t="shared" si="46"/>
        <v>13505</v>
      </c>
      <c r="AR320" s="15" t="s">
        <v>653</v>
      </c>
      <c r="AS320" s="15">
        <f t="shared" si="47"/>
        <v>302</v>
      </c>
    </row>
    <row r="321" spans="35:45" ht="16.5" x14ac:dyDescent="0.2">
      <c r="AI321" s="60">
        <v>308</v>
      </c>
      <c r="AJ321" s="15">
        <f t="shared" si="42"/>
        <v>1606010</v>
      </c>
      <c r="AK321" s="15" t="str">
        <f t="shared" si="43"/>
        <v>中级神器1配件4-玉结Lvs28</v>
      </c>
      <c r="AL321" s="60" t="s">
        <v>644</v>
      </c>
      <c r="AM321" s="15">
        <f t="shared" si="44"/>
        <v>28</v>
      </c>
      <c r="AN321" s="15" t="str">
        <f t="shared" si="45"/>
        <v>中级神器1配件4</v>
      </c>
      <c r="AO321" s="15">
        <f>INDEX(芦花古楼!$BY$19:$BY$58,神器!AM321)</f>
        <v>25</v>
      </c>
      <c r="AP321" s="15" t="s">
        <v>88</v>
      </c>
      <c r="AQ321" s="15">
        <f t="shared" si="46"/>
        <v>14025</v>
      </c>
      <c r="AR321" s="15" t="s">
        <v>653</v>
      </c>
      <c r="AS321" s="15">
        <f t="shared" si="47"/>
        <v>322</v>
      </c>
    </row>
    <row r="322" spans="35:45" ht="16.5" x14ac:dyDescent="0.2">
      <c r="AI322" s="60">
        <v>309</v>
      </c>
      <c r="AJ322" s="15">
        <f t="shared" si="42"/>
        <v>1606010</v>
      </c>
      <c r="AK322" s="15" t="str">
        <f t="shared" si="43"/>
        <v>中级神器1配件4-玉结Lvs29</v>
      </c>
      <c r="AL322" s="60" t="s">
        <v>644</v>
      </c>
      <c r="AM322" s="15">
        <f t="shared" si="44"/>
        <v>29</v>
      </c>
      <c r="AN322" s="15" t="str">
        <f t="shared" si="45"/>
        <v>中级神器1配件4</v>
      </c>
      <c r="AO322" s="15">
        <f>INDEX(芦花古楼!$BY$19:$BY$58,神器!AM322)</f>
        <v>25</v>
      </c>
      <c r="AP322" s="15" t="s">
        <v>88</v>
      </c>
      <c r="AQ322" s="15">
        <f t="shared" si="46"/>
        <v>14545</v>
      </c>
      <c r="AR322" s="15" t="s">
        <v>653</v>
      </c>
      <c r="AS322" s="15">
        <f t="shared" si="47"/>
        <v>342</v>
      </c>
    </row>
    <row r="323" spans="35:45" ht="16.5" x14ac:dyDescent="0.2">
      <c r="AI323" s="60">
        <v>310</v>
      </c>
      <c r="AJ323" s="15">
        <f t="shared" si="42"/>
        <v>1606010</v>
      </c>
      <c r="AK323" s="15" t="str">
        <f t="shared" si="43"/>
        <v>中级神器1配件4-玉结Lvs30</v>
      </c>
      <c r="AL323" s="60" t="s">
        <v>644</v>
      </c>
      <c r="AM323" s="15">
        <f t="shared" si="44"/>
        <v>30</v>
      </c>
      <c r="AN323" s="15" t="str">
        <f t="shared" si="45"/>
        <v>中级神器1配件4</v>
      </c>
      <c r="AO323" s="15">
        <f>INDEX(芦花古楼!$BY$19:$BY$58,神器!AM323)</f>
        <v>25</v>
      </c>
      <c r="AP323" s="15" t="s">
        <v>88</v>
      </c>
      <c r="AQ323" s="15">
        <f t="shared" si="46"/>
        <v>15585</v>
      </c>
      <c r="AR323" s="15" t="s">
        <v>653</v>
      </c>
      <c r="AS323" s="15">
        <f t="shared" si="47"/>
        <v>364</v>
      </c>
    </row>
    <row r="324" spans="35:45" ht="16.5" x14ac:dyDescent="0.2">
      <c r="AI324" s="60">
        <v>311</v>
      </c>
      <c r="AJ324" s="15">
        <f t="shared" si="42"/>
        <v>1606010</v>
      </c>
      <c r="AK324" s="15" t="str">
        <f t="shared" si="43"/>
        <v>中级神器1配件4-玉结Lvs31</v>
      </c>
      <c r="AL324" s="60" t="s">
        <v>644</v>
      </c>
      <c r="AM324" s="15">
        <f t="shared" si="44"/>
        <v>31</v>
      </c>
      <c r="AN324" s="15" t="str">
        <f t="shared" si="45"/>
        <v>中级神器1配件4</v>
      </c>
      <c r="AO324" s="15">
        <f>INDEX(芦花古楼!$BY$19:$BY$58,神器!AM324)</f>
        <v>30</v>
      </c>
      <c r="AP324" s="15" t="s">
        <v>88</v>
      </c>
      <c r="AQ324" s="15">
        <f t="shared" si="46"/>
        <v>15190</v>
      </c>
      <c r="AR324" s="15" t="s">
        <v>653</v>
      </c>
      <c r="AS324" s="15">
        <f t="shared" si="47"/>
        <v>387</v>
      </c>
    </row>
    <row r="325" spans="35:45" ht="16.5" x14ac:dyDescent="0.2">
      <c r="AI325" s="60">
        <v>312</v>
      </c>
      <c r="AJ325" s="15">
        <f t="shared" si="42"/>
        <v>1606010</v>
      </c>
      <c r="AK325" s="15" t="str">
        <f t="shared" si="43"/>
        <v>中级神器1配件4-玉结Lvs32</v>
      </c>
      <c r="AL325" s="60" t="s">
        <v>644</v>
      </c>
      <c r="AM325" s="15">
        <f t="shared" si="44"/>
        <v>32</v>
      </c>
      <c r="AN325" s="15" t="str">
        <f t="shared" si="45"/>
        <v>中级神器1配件4</v>
      </c>
      <c r="AO325" s="15">
        <f>INDEX(芦花古楼!$BY$19:$BY$58,神器!AM325)</f>
        <v>30</v>
      </c>
      <c r="AP325" s="15" t="s">
        <v>88</v>
      </c>
      <c r="AQ325" s="15">
        <f t="shared" si="46"/>
        <v>22785</v>
      </c>
      <c r="AR325" s="15" t="s">
        <v>653</v>
      </c>
      <c r="AS325" s="15">
        <f t="shared" si="47"/>
        <v>411</v>
      </c>
    </row>
    <row r="326" spans="35:45" ht="16.5" x14ac:dyDescent="0.2">
      <c r="AI326" s="60">
        <v>313</v>
      </c>
      <c r="AJ326" s="15">
        <f t="shared" si="42"/>
        <v>1606010</v>
      </c>
      <c r="AK326" s="15" t="str">
        <f t="shared" si="43"/>
        <v>中级神器1配件4-玉结Lvs33</v>
      </c>
      <c r="AL326" s="60" t="s">
        <v>644</v>
      </c>
      <c r="AM326" s="15">
        <f t="shared" si="44"/>
        <v>33</v>
      </c>
      <c r="AN326" s="15" t="str">
        <f t="shared" si="45"/>
        <v>中级神器1配件4</v>
      </c>
      <c r="AO326" s="15">
        <f>INDEX(芦花古楼!$BY$19:$BY$58,神器!AM326)</f>
        <v>30</v>
      </c>
      <c r="AP326" s="15" t="s">
        <v>88</v>
      </c>
      <c r="AQ326" s="15">
        <f t="shared" si="46"/>
        <v>30380</v>
      </c>
      <c r="AR326" s="15" t="s">
        <v>653</v>
      </c>
      <c r="AS326" s="15">
        <f t="shared" si="47"/>
        <v>436</v>
      </c>
    </row>
    <row r="327" spans="35:45" ht="16.5" x14ac:dyDescent="0.2">
      <c r="AI327" s="60">
        <v>314</v>
      </c>
      <c r="AJ327" s="15">
        <f t="shared" si="42"/>
        <v>1606010</v>
      </c>
      <c r="AK327" s="15" t="str">
        <f t="shared" si="43"/>
        <v>中级神器1配件4-玉结Lvs34</v>
      </c>
      <c r="AL327" s="60" t="s">
        <v>644</v>
      </c>
      <c r="AM327" s="15">
        <f t="shared" si="44"/>
        <v>34</v>
      </c>
      <c r="AN327" s="15" t="str">
        <f t="shared" si="45"/>
        <v>中级神器1配件4</v>
      </c>
      <c r="AO327" s="15">
        <f>INDEX(芦花古楼!$BY$19:$BY$58,神器!AM327)</f>
        <v>30</v>
      </c>
      <c r="AP327" s="15" t="s">
        <v>88</v>
      </c>
      <c r="AQ327" s="15">
        <f t="shared" si="46"/>
        <v>37975</v>
      </c>
      <c r="AR327" s="15" t="s">
        <v>653</v>
      </c>
      <c r="AS327" s="15">
        <f t="shared" si="47"/>
        <v>463</v>
      </c>
    </row>
    <row r="328" spans="35:45" ht="16.5" x14ac:dyDescent="0.2">
      <c r="AI328" s="60">
        <v>315</v>
      </c>
      <c r="AJ328" s="15">
        <f t="shared" si="42"/>
        <v>1606010</v>
      </c>
      <c r="AK328" s="15" t="str">
        <f t="shared" si="43"/>
        <v>中级神器1配件4-玉结Lvs35</v>
      </c>
      <c r="AL328" s="60" t="s">
        <v>644</v>
      </c>
      <c r="AM328" s="15">
        <f t="shared" si="44"/>
        <v>35</v>
      </c>
      <c r="AN328" s="15" t="str">
        <f t="shared" si="45"/>
        <v>中级神器1配件4</v>
      </c>
      <c r="AO328" s="15">
        <f>INDEX(芦花古楼!$BY$19:$BY$58,神器!AM328)</f>
        <v>30</v>
      </c>
      <c r="AP328" s="15" t="s">
        <v>88</v>
      </c>
      <c r="AQ328" s="15">
        <f t="shared" si="46"/>
        <v>45570</v>
      </c>
      <c r="AR328" s="15" t="s">
        <v>653</v>
      </c>
      <c r="AS328" s="15">
        <f t="shared" si="47"/>
        <v>491</v>
      </c>
    </row>
    <row r="329" spans="35:45" ht="16.5" x14ac:dyDescent="0.2">
      <c r="AI329" s="60">
        <v>316</v>
      </c>
      <c r="AJ329" s="15">
        <f t="shared" si="42"/>
        <v>1606010</v>
      </c>
      <c r="AK329" s="15" t="str">
        <f t="shared" si="43"/>
        <v>中级神器1配件4-玉结Lvs36</v>
      </c>
      <c r="AL329" s="60" t="s">
        <v>644</v>
      </c>
      <c r="AM329" s="15">
        <f t="shared" si="44"/>
        <v>36</v>
      </c>
      <c r="AN329" s="15" t="str">
        <f t="shared" si="45"/>
        <v>中级神器1配件4</v>
      </c>
      <c r="AO329" s="15">
        <f>INDEX(芦花古楼!$BY$19:$BY$58,神器!AM329)</f>
        <v>40</v>
      </c>
      <c r="AP329" s="15" t="s">
        <v>88</v>
      </c>
      <c r="AQ329" s="15">
        <f t="shared" si="46"/>
        <v>53165</v>
      </c>
      <c r="AR329" s="15" t="s">
        <v>653</v>
      </c>
      <c r="AS329" s="15">
        <f t="shared" si="47"/>
        <v>520</v>
      </c>
    </row>
    <row r="330" spans="35:45" ht="16.5" x14ac:dyDescent="0.2">
      <c r="AI330" s="60">
        <v>317</v>
      </c>
      <c r="AJ330" s="15">
        <f t="shared" si="42"/>
        <v>1606010</v>
      </c>
      <c r="AK330" s="15" t="str">
        <f t="shared" si="43"/>
        <v>中级神器1配件4-玉结Lvs37</v>
      </c>
      <c r="AL330" s="60" t="s">
        <v>644</v>
      </c>
      <c r="AM330" s="15">
        <f t="shared" si="44"/>
        <v>37</v>
      </c>
      <c r="AN330" s="15" t="str">
        <f t="shared" si="45"/>
        <v>中级神器1配件4</v>
      </c>
      <c r="AO330" s="15">
        <f>INDEX(芦花古楼!$BY$19:$BY$58,神器!AM330)</f>
        <v>40</v>
      </c>
      <c r="AP330" s="15" t="s">
        <v>88</v>
      </c>
      <c r="AQ330" s="15">
        <f t="shared" si="46"/>
        <v>60760</v>
      </c>
      <c r="AR330" s="15" t="s">
        <v>653</v>
      </c>
      <c r="AS330" s="15">
        <f t="shared" si="47"/>
        <v>550</v>
      </c>
    </row>
    <row r="331" spans="35:45" ht="16.5" x14ac:dyDescent="0.2">
      <c r="AI331" s="60">
        <v>318</v>
      </c>
      <c r="AJ331" s="15">
        <f t="shared" si="42"/>
        <v>1606010</v>
      </c>
      <c r="AK331" s="15" t="str">
        <f t="shared" si="43"/>
        <v>中级神器1配件4-玉结Lvs38</v>
      </c>
      <c r="AL331" s="60" t="s">
        <v>644</v>
      </c>
      <c r="AM331" s="15">
        <f t="shared" si="44"/>
        <v>38</v>
      </c>
      <c r="AN331" s="15" t="str">
        <f t="shared" si="45"/>
        <v>中级神器1配件4</v>
      </c>
      <c r="AO331" s="15">
        <f>INDEX(芦花古楼!$BY$19:$BY$58,神器!AM331)</f>
        <v>40</v>
      </c>
      <c r="AP331" s="15" t="s">
        <v>88</v>
      </c>
      <c r="AQ331" s="15">
        <f t="shared" si="46"/>
        <v>68355</v>
      </c>
      <c r="AR331" s="15" t="s">
        <v>653</v>
      </c>
      <c r="AS331" s="15">
        <f t="shared" si="47"/>
        <v>583</v>
      </c>
    </row>
    <row r="332" spans="35:45" ht="16.5" x14ac:dyDescent="0.2">
      <c r="AI332" s="60">
        <v>319</v>
      </c>
      <c r="AJ332" s="15">
        <f t="shared" si="42"/>
        <v>1606010</v>
      </c>
      <c r="AK332" s="15" t="str">
        <f t="shared" si="43"/>
        <v>中级神器1配件4-玉结Lvs39</v>
      </c>
      <c r="AL332" s="60" t="s">
        <v>644</v>
      </c>
      <c r="AM332" s="15">
        <f t="shared" si="44"/>
        <v>39</v>
      </c>
      <c r="AN332" s="15" t="str">
        <f t="shared" si="45"/>
        <v>中级神器1配件4</v>
      </c>
      <c r="AO332" s="15">
        <f>INDEX(芦花古楼!$BY$19:$BY$58,神器!AM332)</f>
        <v>40</v>
      </c>
      <c r="AP332" s="15" t="s">
        <v>88</v>
      </c>
      <c r="AQ332" s="15">
        <f t="shared" si="46"/>
        <v>75950</v>
      </c>
      <c r="AR332" s="15" t="s">
        <v>653</v>
      </c>
      <c r="AS332" s="15">
        <f t="shared" si="47"/>
        <v>616</v>
      </c>
    </row>
    <row r="333" spans="35:45" ht="16.5" x14ac:dyDescent="0.2">
      <c r="AI333" s="60">
        <v>320</v>
      </c>
      <c r="AJ333" s="15">
        <f t="shared" si="42"/>
        <v>1606010</v>
      </c>
      <c r="AK333" s="15" t="str">
        <f t="shared" si="43"/>
        <v>中级神器1配件4-玉结Lvs40</v>
      </c>
      <c r="AL333" s="60" t="s">
        <v>644</v>
      </c>
      <c r="AM333" s="15">
        <f t="shared" si="44"/>
        <v>40</v>
      </c>
      <c r="AN333" s="15" t="str">
        <f t="shared" si="45"/>
        <v>中级神器1配件4</v>
      </c>
      <c r="AO333" s="15">
        <f>INDEX(芦花古楼!$BY$19:$BY$58,神器!AM333)</f>
        <v>40</v>
      </c>
      <c r="AP333" s="15" t="s">
        <v>88</v>
      </c>
      <c r="AQ333" s="15">
        <f t="shared" si="46"/>
        <v>91145</v>
      </c>
      <c r="AR333" s="15" t="s">
        <v>653</v>
      </c>
      <c r="AS333" s="15">
        <f t="shared" si="47"/>
        <v>652</v>
      </c>
    </row>
    <row r="334" spans="35:45" ht="16.5" x14ac:dyDescent="0.2">
      <c r="AI334" s="60">
        <v>321</v>
      </c>
      <c r="AJ334" s="15">
        <f t="shared" si="42"/>
        <v>1606011</v>
      </c>
      <c r="AK334" s="15" t="str">
        <f t="shared" si="43"/>
        <v>中级神器2配件1-指虎Lvs1</v>
      </c>
      <c r="AL334" s="60" t="s">
        <v>644</v>
      </c>
      <c r="AM334" s="15">
        <f t="shared" si="44"/>
        <v>1</v>
      </c>
      <c r="AN334" s="15" t="str">
        <f t="shared" si="45"/>
        <v>中级神器2配件1</v>
      </c>
      <c r="AO334" s="15">
        <f>INDEX(芦花古楼!$BY$19:$BY$58,神器!AM334)</f>
        <v>1</v>
      </c>
      <c r="AP334" s="15" t="s">
        <v>88</v>
      </c>
      <c r="AQ334" s="15">
        <f t="shared" si="46"/>
        <v>130</v>
      </c>
      <c r="AR334" s="15" t="s">
        <v>653</v>
      </c>
      <c r="AS334" s="15">
        <f t="shared" si="47"/>
        <v>5</v>
      </c>
    </row>
    <row r="335" spans="35:45" ht="16.5" x14ac:dyDescent="0.2">
      <c r="AI335" s="60">
        <v>322</v>
      </c>
      <c r="AJ335" s="15">
        <f t="shared" ref="AJ335:AJ398" si="48">INDEX($AC$4:$AC$33,INT((AI335-1)/40)+1)</f>
        <v>1606011</v>
      </c>
      <c r="AK335" s="15" t="str">
        <f t="shared" ref="AK335:AK398" si="49">INDEX($AF$4:$AF$33,INT((AI335-1)/40)+1)&amp;AL335&amp;AM335</f>
        <v>中级神器2配件1-指虎Lvs2</v>
      </c>
      <c r="AL335" s="60" t="s">
        <v>644</v>
      </c>
      <c r="AM335" s="15">
        <f t="shared" ref="AM335:AM398" si="50">MOD(AI335-1,40)+1</f>
        <v>2</v>
      </c>
      <c r="AN335" s="15" t="str">
        <f t="shared" ref="AN335:AN398" si="51">INDEX($AD$4:$AD$33,INT((AI335-1)/40)+1)</f>
        <v>中级神器2配件1</v>
      </c>
      <c r="AO335" s="15">
        <f>INDEX(芦花古楼!$BY$19:$BY$58,神器!AM335)</f>
        <v>1</v>
      </c>
      <c r="AP335" s="15" t="s">
        <v>88</v>
      </c>
      <c r="AQ335" s="15">
        <f t="shared" ref="AQ335:AQ398" si="52">INDEX($F$14:$L$53,AM335,INDEX($AB$4:$AB$33,INT((AI335-1)/40)+1))</f>
        <v>200</v>
      </c>
      <c r="AR335" s="15" t="s">
        <v>653</v>
      </c>
      <c r="AS335" s="15">
        <f t="shared" ref="AS335:AS398" si="53">INDEX($P$14:$V$53,AM335,INDEX($AB$4:$AB$33,INT((AI335-1)/40)+1))</f>
        <v>6</v>
      </c>
    </row>
    <row r="336" spans="35:45" ht="16.5" x14ac:dyDescent="0.2">
      <c r="AI336" s="60">
        <v>323</v>
      </c>
      <c r="AJ336" s="15">
        <f t="shared" si="48"/>
        <v>1606011</v>
      </c>
      <c r="AK336" s="15" t="str">
        <f t="shared" si="49"/>
        <v>中级神器2配件1-指虎Lvs3</v>
      </c>
      <c r="AL336" s="60" t="s">
        <v>644</v>
      </c>
      <c r="AM336" s="15">
        <f t="shared" si="50"/>
        <v>3</v>
      </c>
      <c r="AN336" s="15" t="str">
        <f t="shared" si="51"/>
        <v>中级神器2配件1</v>
      </c>
      <c r="AO336" s="15">
        <f>INDEX(芦花古楼!$BY$19:$BY$58,神器!AM336)</f>
        <v>2</v>
      </c>
      <c r="AP336" s="15" t="s">
        <v>88</v>
      </c>
      <c r="AQ336" s="15">
        <f t="shared" si="52"/>
        <v>265</v>
      </c>
      <c r="AR336" s="15" t="s">
        <v>653</v>
      </c>
      <c r="AS336" s="15">
        <f t="shared" si="53"/>
        <v>8</v>
      </c>
    </row>
    <row r="337" spans="35:45" ht="16.5" x14ac:dyDescent="0.2">
      <c r="AI337" s="60">
        <v>324</v>
      </c>
      <c r="AJ337" s="15">
        <f t="shared" si="48"/>
        <v>1606011</v>
      </c>
      <c r="AK337" s="15" t="str">
        <f t="shared" si="49"/>
        <v>中级神器2配件1-指虎Lvs4</v>
      </c>
      <c r="AL337" s="60" t="s">
        <v>644</v>
      </c>
      <c r="AM337" s="15">
        <f t="shared" si="50"/>
        <v>4</v>
      </c>
      <c r="AN337" s="15" t="str">
        <f t="shared" si="51"/>
        <v>中级神器2配件1</v>
      </c>
      <c r="AO337" s="15">
        <f>INDEX(芦花古楼!$BY$19:$BY$58,神器!AM337)</f>
        <v>3</v>
      </c>
      <c r="AP337" s="15" t="s">
        <v>88</v>
      </c>
      <c r="AQ337" s="15">
        <f t="shared" si="52"/>
        <v>330</v>
      </c>
      <c r="AR337" s="15" t="s">
        <v>653</v>
      </c>
      <c r="AS337" s="15">
        <f t="shared" si="53"/>
        <v>10</v>
      </c>
    </row>
    <row r="338" spans="35:45" ht="16.5" x14ac:dyDescent="0.2">
      <c r="AI338" s="60">
        <v>325</v>
      </c>
      <c r="AJ338" s="15">
        <f t="shared" si="48"/>
        <v>1606011</v>
      </c>
      <c r="AK338" s="15" t="str">
        <f t="shared" si="49"/>
        <v>中级神器2配件1-指虎Lvs5</v>
      </c>
      <c r="AL338" s="60" t="s">
        <v>644</v>
      </c>
      <c r="AM338" s="15">
        <f t="shared" si="50"/>
        <v>5</v>
      </c>
      <c r="AN338" s="15" t="str">
        <f t="shared" si="51"/>
        <v>中级神器2配件1</v>
      </c>
      <c r="AO338" s="15">
        <f>INDEX(芦花古楼!$BY$19:$BY$58,神器!AM338)</f>
        <v>3</v>
      </c>
      <c r="AP338" s="15" t="s">
        <v>88</v>
      </c>
      <c r="AQ338" s="15">
        <f t="shared" si="52"/>
        <v>400</v>
      </c>
      <c r="AR338" s="15" t="s">
        <v>653</v>
      </c>
      <c r="AS338" s="15">
        <f t="shared" si="53"/>
        <v>12</v>
      </c>
    </row>
    <row r="339" spans="35:45" ht="16.5" x14ac:dyDescent="0.2">
      <c r="AI339" s="60">
        <v>326</v>
      </c>
      <c r="AJ339" s="15">
        <f t="shared" si="48"/>
        <v>1606011</v>
      </c>
      <c r="AK339" s="15" t="str">
        <f t="shared" si="49"/>
        <v>中级神器2配件1-指虎Lvs6</v>
      </c>
      <c r="AL339" s="60" t="s">
        <v>644</v>
      </c>
      <c r="AM339" s="15">
        <f t="shared" si="50"/>
        <v>6</v>
      </c>
      <c r="AN339" s="15" t="str">
        <f t="shared" si="51"/>
        <v>中级神器2配件1</v>
      </c>
      <c r="AO339" s="15">
        <f>INDEX(芦花古楼!$BY$19:$BY$58,神器!AM339)</f>
        <v>5</v>
      </c>
      <c r="AP339" s="15" t="s">
        <v>88</v>
      </c>
      <c r="AQ339" s="15">
        <f t="shared" si="52"/>
        <v>465</v>
      </c>
      <c r="AR339" s="15" t="s">
        <v>653</v>
      </c>
      <c r="AS339" s="15">
        <f t="shared" si="53"/>
        <v>14</v>
      </c>
    </row>
    <row r="340" spans="35:45" ht="16.5" x14ac:dyDescent="0.2">
      <c r="AI340" s="60">
        <v>327</v>
      </c>
      <c r="AJ340" s="15">
        <f t="shared" si="48"/>
        <v>1606011</v>
      </c>
      <c r="AK340" s="15" t="str">
        <f t="shared" si="49"/>
        <v>中级神器2配件1-指虎Lvs7</v>
      </c>
      <c r="AL340" s="60" t="s">
        <v>644</v>
      </c>
      <c r="AM340" s="15">
        <f t="shared" si="50"/>
        <v>7</v>
      </c>
      <c r="AN340" s="15" t="str">
        <f t="shared" si="51"/>
        <v>中级神器2配件1</v>
      </c>
      <c r="AO340" s="15">
        <f>INDEX(芦花古楼!$BY$19:$BY$58,神器!AM340)</f>
        <v>5</v>
      </c>
      <c r="AP340" s="15" t="s">
        <v>88</v>
      </c>
      <c r="AQ340" s="15">
        <f t="shared" si="52"/>
        <v>535</v>
      </c>
      <c r="AR340" s="15" t="s">
        <v>653</v>
      </c>
      <c r="AS340" s="15">
        <f t="shared" si="53"/>
        <v>16</v>
      </c>
    </row>
    <row r="341" spans="35:45" ht="16.5" x14ac:dyDescent="0.2">
      <c r="AI341" s="60">
        <v>328</v>
      </c>
      <c r="AJ341" s="15">
        <f t="shared" si="48"/>
        <v>1606011</v>
      </c>
      <c r="AK341" s="15" t="str">
        <f t="shared" si="49"/>
        <v>中级神器2配件1-指虎Lvs8</v>
      </c>
      <c r="AL341" s="60" t="s">
        <v>644</v>
      </c>
      <c r="AM341" s="15">
        <f t="shared" si="50"/>
        <v>8</v>
      </c>
      <c r="AN341" s="15" t="str">
        <f t="shared" si="51"/>
        <v>中级神器2配件1</v>
      </c>
      <c r="AO341" s="15">
        <f>INDEX(芦花古楼!$BY$19:$BY$58,神器!AM341)</f>
        <v>5</v>
      </c>
      <c r="AP341" s="15" t="s">
        <v>88</v>
      </c>
      <c r="AQ341" s="15">
        <f t="shared" si="52"/>
        <v>600</v>
      </c>
      <c r="AR341" s="15" t="s">
        <v>653</v>
      </c>
      <c r="AS341" s="15">
        <f t="shared" si="53"/>
        <v>18</v>
      </c>
    </row>
    <row r="342" spans="35:45" ht="16.5" x14ac:dyDescent="0.2">
      <c r="AI342" s="60">
        <v>329</v>
      </c>
      <c r="AJ342" s="15">
        <f t="shared" si="48"/>
        <v>1606011</v>
      </c>
      <c r="AK342" s="15" t="str">
        <f t="shared" si="49"/>
        <v>中级神器2配件1-指虎Lvs9</v>
      </c>
      <c r="AL342" s="60" t="s">
        <v>644</v>
      </c>
      <c r="AM342" s="15">
        <f t="shared" si="50"/>
        <v>9</v>
      </c>
      <c r="AN342" s="15" t="str">
        <f t="shared" si="51"/>
        <v>中级神器2配件1</v>
      </c>
      <c r="AO342" s="15">
        <f>INDEX(芦花古楼!$BY$19:$BY$58,神器!AM342)</f>
        <v>5</v>
      </c>
      <c r="AP342" s="15" t="s">
        <v>88</v>
      </c>
      <c r="AQ342" s="15">
        <f t="shared" si="52"/>
        <v>665</v>
      </c>
      <c r="AR342" s="15" t="s">
        <v>653</v>
      </c>
      <c r="AS342" s="15">
        <f t="shared" si="53"/>
        <v>20</v>
      </c>
    </row>
    <row r="343" spans="35:45" ht="16.5" x14ac:dyDescent="0.2">
      <c r="AI343" s="60">
        <v>330</v>
      </c>
      <c r="AJ343" s="15">
        <f t="shared" si="48"/>
        <v>1606011</v>
      </c>
      <c r="AK343" s="15" t="str">
        <f t="shared" si="49"/>
        <v>中级神器2配件1-指虎Lvs10</v>
      </c>
      <c r="AL343" s="60" t="s">
        <v>644</v>
      </c>
      <c r="AM343" s="15">
        <f t="shared" si="50"/>
        <v>10</v>
      </c>
      <c r="AN343" s="15" t="str">
        <f t="shared" si="51"/>
        <v>中级神器2配件1</v>
      </c>
      <c r="AO343" s="15">
        <f>INDEX(芦花古楼!$BY$19:$BY$58,神器!AM343)</f>
        <v>7</v>
      </c>
      <c r="AP343" s="15" t="s">
        <v>88</v>
      </c>
      <c r="AQ343" s="15">
        <f t="shared" si="52"/>
        <v>800</v>
      </c>
      <c r="AR343" s="15" t="s">
        <v>653</v>
      </c>
      <c r="AS343" s="15">
        <f t="shared" si="53"/>
        <v>22</v>
      </c>
    </row>
    <row r="344" spans="35:45" ht="16.5" x14ac:dyDescent="0.2">
      <c r="AI344" s="60">
        <v>331</v>
      </c>
      <c r="AJ344" s="15">
        <f t="shared" si="48"/>
        <v>1606011</v>
      </c>
      <c r="AK344" s="15" t="str">
        <f t="shared" si="49"/>
        <v>中级神器2配件1-指虎Lvs11</v>
      </c>
      <c r="AL344" s="60" t="s">
        <v>644</v>
      </c>
      <c r="AM344" s="15">
        <f t="shared" si="50"/>
        <v>11</v>
      </c>
      <c r="AN344" s="15" t="str">
        <f t="shared" si="51"/>
        <v>中级神器2配件1</v>
      </c>
      <c r="AO344" s="15">
        <f>INDEX(芦花古楼!$BY$19:$BY$58,神器!AM344)</f>
        <v>7</v>
      </c>
      <c r="AP344" s="15" t="s">
        <v>88</v>
      </c>
      <c r="AQ344" s="15">
        <f t="shared" si="52"/>
        <v>1005</v>
      </c>
      <c r="AR344" s="15" t="s">
        <v>653</v>
      </c>
      <c r="AS344" s="15">
        <f t="shared" si="53"/>
        <v>25</v>
      </c>
    </row>
    <row r="345" spans="35:45" ht="16.5" x14ac:dyDescent="0.2">
      <c r="AI345" s="60">
        <v>332</v>
      </c>
      <c r="AJ345" s="15">
        <f t="shared" si="48"/>
        <v>1606011</v>
      </c>
      <c r="AK345" s="15" t="str">
        <f t="shared" si="49"/>
        <v>中级神器2配件1-指虎Lvs12</v>
      </c>
      <c r="AL345" s="60" t="s">
        <v>644</v>
      </c>
      <c r="AM345" s="15">
        <f t="shared" si="50"/>
        <v>12</v>
      </c>
      <c r="AN345" s="15" t="str">
        <f t="shared" si="51"/>
        <v>中级神器2配件1</v>
      </c>
      <c r="AO345" s="15">
        <f>INDEX(芦花古楼!$BY$19:$BY$58,神器!AM345)</f>
        <v>7</v>
      </c>
      <c r="AP345" s="15" t="s">
        <v>88</v>
      </c>
      <c r="AQ345" s="15">
        <f t="shared" si="52"/>
        <v>1175</v>
      </c>
      <c r="AR345" s="15" t="s">
        <v>653</v>
      </c>
      <c r="AS345" s="15">
        <f t="shared" si="53"/>
        <v>27</v>
      </c>
    </row>
    <row r="346" spans="35:45" ht="16.5" x14ac:dyDescent="0.2">
      <c r="AI346" s="60">
        <v>333</v>
      </c>
      <c r="AJ346" s="15">
        <f t="shared" si="48"/>
        <v>1606011</v>
      </c>
      <c r="AK346" s="15" t="str">
        <f t="shared" si="49"/>
        <v>中级神器2配件1-指虎Lvs13</v>
      </c>
      <c r="AL346" s="60" t="s">
        <v>644</v>
      </c>
      <c r="AM346" s="15">
        <f t="shared" si="50"/>
        <v>13</v>
      </c>
      <c r="AN346" s="15" t="str">
        <f t="shared" si="51"/>
        <v>中级神器2配件1</v>
      </c>
      <c r="AO346" s="15">
        <f>INDEX(芦花古楼!$BY$19:$BY$58,神器!AM346)</f>
        <v>7</v>
      </c>
      <c r="AP346" s="15" t="s">
        <v>88</v>
      </c>
      <c r="AQ346" s="15">
        <f t="shared" si="52"/>
        <v>1340</v>
      </c>
      <c r="AR346" s="15" t="s">
        <v>653</v>
      </c>
      <c r="AS346" s="15">
        <f t="shared" si="53"/>
        <v>30</v>
      </c>
    </row>
    <row r="347" spans="35:45" ht="16.5" x14ac:dyDescent="0.2">
      <c r="AI347" s="60">
        <v>334</v>
      </c>
      <c r="AJ347" s="15">
        <f t="shared" si="48"/>
        <v>1606011</v>
      </c>
      <c r="AK347" s="15" t="str">
        <f t="shared" si="49"/>
        <v>中级神器2配件1-指虎Lvs14</v>
      </c>
      <c r="AL347" s="60" t="s">
        <v>644</v>
      </c>
      <c r="AM347" s="15">
        <f t="shared" si="50"/>
        <v>14</v>
      </c>
      <c r="AN347" s="15" t="str">
        <f t="shared" si="51"/>
        <v>中级神器2配件1</v>
      </c>
      <c r="AO347" s="15">
        <f>INDEX(芦花古楼!$BY$19:$BY$58,神器!AM347)</f>
        <v>7</v>
      </c>
      <c r="AP347" s="15" t="s">
        <v>88</v>
      </c>
      <c r="AQ347" s="15">
        <f t="shared" si="52"/>
        <v>1510</v>
      </c>
      <c r="AR347" s="15" t="s">
        <v>653</v>
      </c>
      <c r="AS347" s="15">
        <f t="shared" si="53"/>
        <v>33</v>
      </c>
    </row>
    <row r="348" spans="35:45" ht="16.5" x14ac:dyDescent="0.2">
      <c r="AI348" s="60">
        <v>335</v>
      </c>
      <c r="AJ348" s="15">
        <f t="shared" si="48"/>
        <v>1606011</v>
      </c>
      <c r="AK348" s="15" t="str">
        <f t="shared" si="49"/>
        <v>中级神器2配件1-指虎Lvs15</v>
      </c>
      <c r="AL348" s="60" t="s">
        <v>644</v>
      </c>
      <c r="AM348" s="15">
        <f t="shared" si="50"/>
        <v>15</v>
      </c>
      <c r="AN348" s="15" t="str">
        <f t="shared" si="51"/>
        <v>中级神器2配件1</v>
      </c>
      <c r="AO348" s="15">
        <f>INDEX(芦花古楼!$BY$19:$BY$58,神器!AM348)</f>
        <v>10</v>
      </c>
      <c r="AP348" s="15" t="s">
        <v>88</v>
      </c>
      <c r="AQ348" s="15">
        <f t="shared" si="52"/>
        <v>1680</v>
      </c>
      <c r="AR348" s="15" t="s">
        <v>653</v>
      </c>
      <c r="AS348" s="15">
        <f t="shared" si="53"/>
        <v>36</v>
      </c>
    </row>
    <row r="349" spans="35:45" ht="16.5" x14ac:dyDescent="0.2">
      <c r="AI349" s="60">
        <v>336</v>
      </c>
      <c r="AJ349" s="15">
        <f t="shared" si="48"/>
        <v>1606011</v>
      </c>
      <c r="AK349" s="15" t="str">
        <f t="shared" si="49"/>
        <v>中级神器2配件1-指虎Lvs16</v>
      </c>
      <c r="AL349" s="60" t="s">
        <v>644</v>
      </c>
      <c r="AM349" s="15">
        <f t="shared" si="50"/>
        <v>16</v>
      </c>
      <c r="AN349" s="15" t="str">
        <f t="shared" si="51"/>
        <v>中级神器2配件1</v>
      </c>
      <c r="AO349" s="15">
        <f>INDEX(芦花古楼!$BY$19:$BY$58,神器!AM349)</f>
        <v>10</v>
      </c>
      <c r="AP349" s="15" t="s">
        <v>88</v>
      </c>
      <c r="AQ349" s="15">
        <f t="shared" si="52"/>
        <v>1845</v>
      </c>
      <c r="AR349" s="15" t="s">
        <v>653</v>
      </c>
      <c r="AS349" s="15">
        <f t="shared" si="53"/>
        <v>39</v>
      </c>
    </row>
    <row r="350" spans="35:45" ht="16.5" x14ac:dyDescent="0.2">
      <c r="AI350" s="60">
        <v>337</v>
      </c>
      <c r="AJ350" s="15">
        <f t="shared" si="48"/>
        <v>1606011</v>
      </c>
      <c r="AK350" s="15" t="str">
        <f t="shared" si="49"/>
        <v>中级神器2配件1-指虎Lvs17</v>
      </c>
      <c r="AL350" s="60" t="s">
        <v>644</v>
      </c>
      <c r="AM350" s="15">
        <f t="shared" si="50"/>
        <v>17</v>
      </c>
      <c r="AN350" s="15" t="str">
        <f t="shared" si="51"/>
        <v>中级神器2配件1</v>
      </c>
      <c r="AO350" s="15">
        <f>INDEX(芦花古楼!$BY$19:$BY$58,神器!AM350)</f>
        <v>10</v>
      </c>
      <c r="AP350" s="15" t="s">
        <v>88</v>
      </c>
      <c r="AQ350" s="15">
        <f t="shared" si="52"/>
        <v>2015</v>
      </c>
      <c r="AR350" s="15" t="s">
        <v>653</v>
      </c>
      <c r="AS350" s="15">
        <f t="shared" si="53"/>
        <v>42</v>
      </c>
    </row>
    <row r="351" spans="35:45" ht="16.5" x14ac:dyDescent="0.2">
      <c r="AI351" s="60">
        <v>338</v>
      </c>
      <c r="AJ351" s="15">
        <f t="shared" si="48"/>
        <v>1606011</v>
      </c>
      <c r="AK351" s="15" t="str">
        <f t="shared" si="49"/>
        <v>中级神器2配件1-指虎Lvs18</v>
      </c>
      <c r="AL351" s="60" t="s">
        <v>644</v>
      </c>
      <c r="AM351" s="15">
        <f t="shared" si="50"/>
        <v>18</v>
      </c>
      <c r="AN351" s="15" t="str">
        <f t="shared" si="51"/>
        <v>中级神器2配件1</v>
      </c>
      <c r="AO351" s="15">
        <f>INDEX(芦花古楼!$BY$19:$BY$58,神器!AM351)</f>
        <v>10</v>
      </c>
      <c r="AP351" s="15" t="s">
        <v>88</v>
      </c>
      <c r="AQ351" s="15">
        <f t="shared" si="52"/>
        <v>2180</v>
      </c>
      <c r="AR351" s="15" t="s">
        <v>653</v>
      </c>
      <c r="AS351" s="15">
        <f t="shared" si="53"/>
        <v>46</v>
      </c>
    </row>
    <row r="352" spans="35:45" ht="16.5" x14ac:dyDescent="0.2">
      <c r="AI352" s="60">
        <v>339</v>
      </c>
      <c r="AJ352" s="15">
        <f t="shared" si="48"/>
        <v>1606011</v>
      </c>
      <c r="AK352" s="15" t="str">
        <f t="shared" si="49"/>
        <v>中级神器2配件1-指虎Lvs19</v>
      </c>
      <c r="AL352" s="60" t="s">
        <v>644</v>
      </c>
      <c r="AM352" s="15">
        <f t="shared" si="50"/>
        <v>19</v>
      </c>
      <c r="AN352" s="15" t="str">
        <f t="shared" si="51"/>
        <v>中级神器2配件1</v>
      </c>
      <c r="AO352" s="15">
        <f>INDEX(芦花古楼!$BY$19:$BY$58,神器!AM352)</f>
        <v>10</v>
      </c>
      <c r="AP352" s="15" t="s">
        <v>88</v>
      </c>
      <c r="AQ352" s="15">
        <f t="shared" si="52"/>
        <v>2350</v>
      </c>
      <c r="AR352" s="15" t="s">
        <v>653</v>
      </c>
      <c r="AS352" s="15">
        <f t="shared" si="53"/>
        <v>49</v>
      </c>
    </row>
    <row r="353" spans="35:45" ht="16.5" x14ac:dyDescent="0.2">
      <c r="AI353" s="60">
        <v>340</v>
      </c>
      <c r="AJ353" s="15">
        <f t="shared" si="48"/>
        <v>1606011</v>
      </c>
      <c r="AK353" s="15" t="str">
        <f t="shared" si="49"/>
        <v>中级神器2配件1-指虎Lvs20</v>
      </c>
      <c r="AL353" s="60" t="s">
        <v>644</v>
      </c>
      <c r="AM353" s="15">
        <f t="shared" si="50"/>
        <v>20</v>
      </c>
      <c r="AN353" s="15" t="str">
        <f t="shared" si="51"/>
        <v>中级神器2配件1</v>
      </c>
      <c r="AO353" s="15">
        <f>INDEX(芦花古楼!$BY$19:$BY$58,神器!AM353)</f>
        <v>10</v>
      </c>
      <c r="AP353" s="15" t="s">
        <v>88</v>
      </c>
      <c r="AQ353" s="15">
        <f t="shared" si="52"/>
        <v>2685</v>
      </c>
      <c r="AR353" s="15" t="s">
        <v>653</v>
      </c>
      <c r="AS353" s="15">
        <f t="shared" si="53"/>
        <v>53</v>
      </c>
    </row>
    <row r="354" spans="35:45" ht="16.5" x14ac:dyDescent="0.2">
      <c r="AI354" s="60">
        <v>341</v>
      </c>
      <c r="AJ354" s="15">
        <f t="shared" si="48"/>
        <v>1606011</v>
      </c>
      <c r="AK354" s="15" t="str">
        <f t="shared" si="49"/>
        <v>中级神器2配件1-指虎Lvs21</v>
      </c>
      <c r="AL354" s="60" t="s">
        <v>644</v>
      </c>
      <c r="AM354" s="15">
        <f t="shared" si="50"/>
        <v>21</v>
      </c>
      <c r="AN354" s="15" t="str">
        <f t="shared" si="51"/>
        <v>中级神器2配件1</v>
      </c>
      <c r="AO354" s="15">
        <f>INDEX(芦花古楼!$BY$19:$BY$58,神器!AM354)</f>
        <v>15</v>
      </c>
      <c r="AP354" s="15" t="s">
        <v>88</v>
      </c>
      <c r="AQ354" s="15">
        <f t="shared" si="52"/>
        <v>2965</v>
      </c>
      <c r="AR354" s="15" t="s">
        <v>653</v>
      </c>
      <c r="AS354" s="15">
        <f t="shared" si="53"/>
        <v>57</v>
      </c>
    </row>
    <row r="355" spans="35:45" ht="16.5" x14ac:dyDescent="0.2">
      <c r="AI355" s="60">
        <v>342</v>
      </c>
      <c r="AJ355" s="15">
        <f t="shared" si="48"/>
        <v>1606011</v>
      </c>
      <c r="AK355" s="15" t="str">
        <f t="shared" si="49"/>
        <v>中级神器2配件1-指虎Lvs22</v>
      </c>
      <c r="AL355" s="60" t="s">
        <v>644</v>
      </c>
      <c r="AM355" s="15">
        <f t="shared" si="50"/>
        <v>22</v>
      </c>
      <c r="AN355" s="15" t="str">
        <f t="shared" si="51"/>
        <v>中级神器2配件1</v>
      </c>
      <c r="AO355" s="15">
        <f>INDEX(芦花古楼!$BY$19:$BY$58,神器!AM355)</f>
        <v>15</v>
      </c>
      <c r="AP355" s="15" t="s">
        <v>88</v>
      </c>
      <c r="AQ355" s="15">
        <f t="shared" si="52"/>
        <v>3115</v>
      </c>
      <c r="AR355" s="15" t="s">
        <v>653</v>
      </c>
      <c r="AS355" s="15">
        <f t="shared" si="53"/>
        <v>61</v>
      </c>
    </row>
    <row r="356" spans="35:45" ht="16.5" x14ac:dyDescent="0.2">
      <c r="AI356" s="60">
        <v>343</v>
      </c>
      <c r="AJ356" s="15">
        <f t="shared" si="48"/>
        <v>1606011</v>
      </c>
      <c r="AK356" s="15" t="str">
        <f t="shared" si="49"/>
        <v>中级神器2配件1-指虎Lvs23</v>
      </c>
      <c r="AL356" s="60" t="s">
        <v>644</v>
      </c>
      <c r="AM356" s="15">
        <f t="shared" si="50"/>
        <v>23</v>
      </c>
      <c r="AN356" s="15" t="str">
        <f t="shared" si="51"/>
        <v>中级神器2配件1</v>
      </c>
      <c r="AO356" s="15">
        <f>INDEX(芦花古楼!$BY$19:$BY$58,神器!AM356)</f>
        <v>15</v>
      </c>
      <c r="AP356" s="15" t="s">
        <v>88</v>
      </c>
      <c r="AQ356" s="15">
        <f t="shared" si="52"/>
        <v>3265</v>
      </c>
      <c r="AR356" s="15" t="s">
        <v>653</v>
      </c>
      <c r="AS356" s="15">
        <f t="shared" si="53"/>
        <v>66</v>
      </c>
    </row>
    <row r="357" spans="35:45" ht="16.5" x14ac:dyDescent="0.2">
      <c r="AI357" s="60">
        <v>344</v>
      </c>
      <c r="AJ357" s="15">
        <f t="shared" si="48"/>
        <v>1606011</v>
      </c>
      <c r="AK357" s="15" t="str">
        <f t="shared" si="49"/>
        <v>中级神器2配件1-指虎Lvs24</v>
      </c>
      <c r="AL357" s="60" t="s">
        <v>644</v>
      </c>
      <c r="AM357" s="15">
        <f t="shared" si="50"/>
        <v>24</v>
      </c>
      <c r="AN357" s="15" t="str">
        <f t="shared" si="51"/>
        <v>中级神器2配件1</v>
      </c>
      <c r="AO357" s="15">
        <f>INDEX(芦花古楼!$BY$19:$BY$58,神器!AM357)</f>
        <v>15</v>
      </c>
      <c r="AP357" s="15" t="s">
        <v>88</v>
      </c>
      <c r="AQ357" s="15">
        <f t="shared" si="52"/>
        <v>3410</v>
      </c>
      <c r="AR357" s="15" t="s">
        <v>653</v>
      </c>
      <c r="AS357" s="15">
        <f t="shared" si="53"/>
        <v>71</v>
      </c>
    </row>
    <row r="358" spans="35:45" ht="16.5" x14ac:dyDescent="0.2">
      <c r="AI358" s="60">
        <v>345</v>
      </c>
      <c r="AJ358" s="15">
        <f t="shared" si="48"/>
        <v>1606011</v>
      </c>
      <c r="AK358" s="15" t="str">
        <f t="shared" si="49"/>
        <v>中级神器2配件1-指虎Lvs25</v>
      </c>
      <c r="AL358" s="60" t="s">
        <v>644</v>
      </c>
      <c r="AM358" s="15">
        <f t="shared" si="50"/>
        <v>25</v>
      </c>
      <c r="AN358" s="15" t="str">
        <f t="shared" si="51"/>
        <v>中级神器2配件1</v>
      </c>
      <c r="AO358" s="15">
        <f>INDEX(芦花古楼!$BY$19:$BY$58,神器!AM358)</f>
        <v>15</v>
      </c>
      <c r="AP358" s="15" t="s">
        <v>88</v>
      </c>
      <c r="AQ358" s="15">
        <f t="shared" si="52"/>
        <v>3560</v>
      </c>
      <c r="AR358" s="15" t="s">
        <v>653</v>
      </c>
      <c r="AS358" s="15">
        <f t="shared" si="53"/>
        <v>75</v>
      </c>
    </row>
    <row r="359" spans="35:45" ht="16.5" x14ac:dyDescent="0.2">
      <c r="AI359" s="60">
        <v>346</v>
      </c>
      <c r="AJ359" s="15">
        <f t="shared" si="48"/>
        <v>1606011</v>
      </c>
      <c r="AK359" s="15" t="str">
        <f t="shared" si="49"/>
        <v>中级神器2配件1-指虎Lvs26</v>
      </c>
      <c r="AL359" s="60" t="s">
        <v>644</v>
      </c>
      <c r="AM359" s="15">
        <f t="shared" si="50"/>
        <v>26</v>
      </c>
      <c r="AN359" s="15" t="str">
        <f t="shared" si="51"/>
        <v>中级神器2配件1</v>
      </c>
      <c r="AO359" s="15">
        <f>INDEX(芦花古楼!$BY$19:$BY$58,神器!AM359)</f>
        <v>25</v>
      </c>
      <c r="AP359" s="15" t="s">
        <v>88</v>
      </c>
      <c r="AQ359" s="15">
        <f t="shared" si="52"/>
        <v>3710</v>
      </c>
      <c r="AR359" s="15" t="s">
        <v>653</v>
      </c>
      <c r="AS359" s="15">
        <f t="shared" si="53"/>
        <v>81</v>
      </c>
    </row>
    <row r="360" spans="35:45" ht="16.5" x14ac:dyDescent="0.2">
      <c r="AI360" s="60">
        <v>347</v>
      </c>
      <c r="AJ360" s="15">
        <f t="shared" si="48"/>
        <v>1606011</v>
      </c>
      <c r="AK360" s="15" t="str">
        <f t="shared" si="49"/>
        <v>中级神器2配件1-指虎Lvs27</v>
      </c>
      <c r="AL360" s="60" t="s">
        <v>644</v>
      </c>
      <c r="AM360" s="15">
        <f t="shared" si="50"/>
        <v>27</v>
      </c>
      <c r="AN360" s="15" t="str">
        <f t="shared" si="51"/>
        <v>中级神器2配件1</v>
      </c>
      <c r="AO360" s="15">
        <f>INDEX(芦花古楼!$BY$19:$BY$58,神器!AM360)</f>
        <v>25</v>
      </c>
      <c r="AP360" s="15" t="s">
        <v>88</v>
      </c>
      <c r="AQ360" s="15">
        <f t="shared" si="52"/>
        <v>3855</v>
      </c>
      <c r="AR360" s="15" t="s">
        <v>653</v>
      </c>
      <c r="AS360" s="15">
        <f t="shared" si="53"/>
        <v>86</v>
      </c>
    </row>
    <row r="361" spans="35:45" ht="16.5" x14ac:dyDescent="0.2">
      <c r="AI361" s="60">
        <v>348</v>
      </c>
      <c r="AJ361" s="15">
        <f t="shared" si="48"/>
        <v>1606011</v>
      </c>
      <c r="AK361" s="15" t="str">
        <f t="shared" si="49"/>
        <v>中级神器2配件1-指虎Lvs28</v>
      </c>
      <c r="AL361" s="60" t="s">
        <v>644</v>
      </c>
      <c r="AM361" s="15">
        <f t="shared" si="50"/>
        <v>28</v>
      </c>
      <c r="AN361" s="15" t="str">
        <f t="shared" si="51"/>
        <v>中级神器2配件1</v>
      </c>
      <c r="AO361" s="15">
        <f>INDEX(芦花古楼!$BY$19:$BY$58,神器!AM361)</f>
        <v>25</v>
      </c>
      <c r="AP361" s="15" t="s">
        <v>88</v>
      </c>
      <c r="AQ361" s="15">
        <f t="shared" si="52"/>
        <v>4005</v>
      </c>
      <c r="AR361" s="15" t="s">
        <v>653</v>
      </c>
      <c r="AS361" s="15">
        <f t="shared" si="53"/>
        <v>92</v>
      </c>
    </row>
    <row r="362" spans="35:45" ht="16.5" x14ac:dyDescent="0.2">
      <c r="AI362" s="60">
        <v>349</v>
      </c>
      <c r="AJ362" s="15">
        <f t="shared" si="48"/>
        <v>1606011</v>
      </c>
      <c r="AK362" s="15" t="str">
        <f t="shared" si="49"/>
        <v>中级神器2配件1-指虎Lvs29</v>
      </c>
      <c r="AL362" s="60" t="s">
        <v>644</v>
      </c>
      <c r="AM362" s="15">
        <f t="shared" si="50"/>
        <v>29</v>
      </c>
      <c r="AN362" s="15" t="str">
        <f t="shared" si="51"/>
        <v>中级神器2配件1</v>
      </c>
      <c r="AO362" s="15">
        <f>INDEX(芦花古楼!$BY$19:$BY$58,神器!AM362)</f>
        <v>25</v>
      </c>
      <c r="AP362" s="15" t="s">
        <v>88</v>
      </c>
      <c r="AQ362" s="15">
        <f t="shared" si="52"/>
        <v>4155</v>
      </c>
      <c r="AR362" s="15" t="s">
        <v>653</v>
      </c>
      <c r="AS362" s="15">
        <f t="shared" si="53"/>
        <v>97</v>
      </c>
    </row>
    <row r="363" spans="35:45" ht="16.5" x14ac:dyDescent="0.2">
      <c r="AI363" s="60">
        <v>350</v>
      </c>
      <c r="AJ363" s="15">
        <f t="shared" si="48"/>
        <v>1606011</v>
      </c>
      <c r="AK363" s="15" t="str">
        <f t="shared" si="49"/>
        <v>中级神器2配件1-指虎Lvs30</v>
      </c>
      <c r="AL363" s="60" t="s">
        <v>644</v>
      </c>
      <c r="AM363" s="15">
        <f t="shared" si="50"/>
        <v>30</v>
      </c>
      <c r="AN363" s="15" t="str">
        <f t="shared" si="51"/>
        <v>中级神器2配件1</v>
      </c>
      <c r="AO363" s="15">
        <f>INDEX(芦花古楼!$BY$19:$BY$58,神器!AM363)</f>
        <v>25</v>
      </c>
      <c r="AP363" s="15" t="s">
        <v>88</v>
      </c>
      <c r="AQ363" s="15">
        <f t="shared" si="52"/>
        <v>4450</v>
      </c>
      <c r="AR363" s="15" t="s">
        <v>653</v>
      </c>
      <c r="AS363" s="15">
        <f t="shared" si="53"/>
        <v>104</v>
      </c>
    </row>
    <row r="364" spans="35:45" ht="16.5" x14ac:dyDescent="0.2">
      <c r="AI364" s="60">
        <v>351</v>
      </c>
      <c r="AJ364" s="15">
        <f t="shared" si="48"/>
        <v>1606011</v>
      </c>
      <c r="AK364" s="15" t="str">
        <f t="shared" si="49"/>
        <v>中级神器2配件1-指虎Lvs31</v>
      </c>
      <c r="AL364" s="60" t="s">
        <v>644</v>
      </c>
      <c r="AM364" s="15">
        <f t="shared" si="50"/>
        <v>31</v>
      </c>
      <c r="AN364" s="15" t="str">
        <f t="shared" si="51"/>
        <v>中级神器2配件1</v>
      </c>
      <c r="AO364" s="15">
        <f>INDEX(芦花古楼!$BY$19:$BY$58,神器!AM364)</f>
        <v>30</v>
      </c>
      <c r="AP364" s="15" t="s">
        <v>88</v>
      </c>
      <c r="AQ364" s="15">
        <f t="shared" si="52"/>
        <v>4340</v>
      </c>
      <c r="AR364" s="15" t="s">
        <v>653</v>
      </c>
      <c r="AS364" s="15">
        <f t="shared" si="53"/>
        <v>110</v>
      </c>
    </row>
    <row r="365" spans="35:45" ht="16.5" x14ac:dyDescent="0.2">
      <c r="AI365" s="60">
        <v>352</v>
      </c>
      <c r="AJ365" s="15">
        <f t="shared" si="48"/>
        <v>1606011</v>
      </c>
      <c r="AK365" s="15" t="str">
        <f t="shared" si="49"/>
        <v>中级神器2配件1-指虎Lvs32</v>
      </c>
      <c r="AL365" s="60" t="s">
        <v>644</v>
      </c>
      <c r="AM365" s="15">
        <f t="shared" si="50"/>
        <v>32</v>
      </c>
      <c r="AN365" s="15" t="str">
        <f t="shared" si="51"/>
        <v>中级神器2配件1</v>
      </c>
      <c r="AO365" s="15">
        <f>INDEX(芦花古楼!$BY$19:$BY$58,神器!AM365)</f>
        <v>30</v>
      </c>
      <c r="AP365" s="15" t="s">
        <v>88</v>
      </c>
      <c r="AQ365" s="15">
        <f t="shared" si="52"/>
        <v>6510</v>
      </c>
      <c r="AR365" s="15" t="s">
        <v>653</v>
      </c>
      <c r="AS365" s="15">
        <f t="shared" si="53"/>
        <v>117</v>
      </c>
    </row>
    <row r="366" spans="35:45" ht="16.5" x14ac:dyDescent="0.2">
      <c r="AI366" s="60">
        <v>353</v>
      </c>
      <c r="AJ366" s="15">
        <f t="shared" si="48"/>
        <v>1606011</v>
      </c>
      <c r="AK366" s="15" t="str">
        <f t="shared" si="49"/>
        <v>中级神器2配件1-指虎Lvs33</v>
      </c>
      <c r="AL366" s="60" t="s">
        <v>644</v>
      </c>
      <c r="AM366" s="15">
        <f t="shared" si="50"/>
        <v>33</v>
      </c>
      <c r="AN366" s="15" t="str">
        <f t="shared" si="51"/>
        <v>中级神器2配件1</v>
      </c>
      <c r="AO366" s="15">
        <f>INDEX(芦花古楼!$BY$19:$BY$58,神器!AM366)</f>
        <v>30</v>
      </c>
      <c r="AP366" s="15" t="s">
        <v>88</v>
      </c>
      <c r="AQ366" s="15">
        <f t="shared" si="52"/>
        <v>8680</v>
      </c>
      <c r="AR366" s="15" t="s">
        <v>653</v>
      </c>
      <c r="AS366" s="15">
        <f t="shared" si="53"/>
        <v>124</v>
      </c>
    </row>
    <row r="367" spans="35:45" ht="16.5" x14ac:dyDescent="0.2">
      <c r="AI367" s="60">
        <v>354</v>
      </c>
      <c r="AJ367" s="15">
        <f t="shared" si="48"/>
        <v>1606011</v>
      </c>
      <c r="AK367" s="15" t="str">
        <f t="shared" si="49"/>
        <v>中级神器2配件1-指虎Lvs34</v>
      </c>
      <c r="AL367" s="60" t="s">
        <v>644</v>
      </c>
      <c r="AM367" s="15">
        <f t="shared" si="50"/>
        <v>34</v>
      </c>
      <c r="AN367" s="15" t="str">
        <f t="shared" si="51"/>
        <v>中级神器2配件1</v>
      </c>
      <c r="AO367" s="15">
        <f>INDEX(芦花古楼!$BY$19:$BY$58,神器!AM367)</f>
        <v>30</v>
      </c>
      <c r="AP367" s="15" t="s">
        <v>88</v>
      </c>
      <c r="AQ367" s="15">
        <f t="shared" si="52"/>
        <v>10850</v>
      </c>
      <c r="AR367" s="15" t="s">
        <v>653</v>
      </c>
      <c r="AS367" s="15">
        <f t="shared" si="53"/>
        <v>132</v>
      </c>
    </row>
    <row r="368" spans="35:45" ht="16.5" x14ac:dyDescent="0.2">
      <c r="AI368" s="60">
        <v>355</v>
      </c>
      <c r="AJ368" s="15">
        <f t="shared" si="48"/>
        <v>1606011</v>
      </c>
      <c r="AK368" s="15" t="str">
        <f t="shared" si="49"/>
        <v>中级神器2配件1-指虎Lvs35</v>
      </c>
      <c r="AL368" s="60" t="s">
        <v>644</v>
      </c>
      <c r="AM368" s="15">
        <f t="shared" si="50"/>
        <v>35</v>
      </c>
      <c r="AN368" s="15" t="str">
        <f t="shared" si="51"/>
        <v>中级神器2配件1</v>
      </c>
      <c r="AO368" s="15">
        <f>INDEX(芦花古楼!$BY$19:$BY$58,神器!AM368)</f>
        <v>30</v>
      </c>
      <c r="AP368" s="15" t="s">
        <v>88</v>
      </c>
      <c r="AQ368" s="15">
        <f t="shared" si="52"/>
        <v>13020</v>
      </c>
      <c r="AR368" s="15" t="s">
        <v>653</v>
      </c>
      <c r="AS368" s="15">
        <f t="shared" si="53"/>
        <v>140</v>
      </c>
    </row>
    <row r="369" spans="35:45" ht="16.5" x14ac:dyDescent="0.2">
      <c r="AI369" s="60">
        <v>356</v>
      </c>
      <c r="AJ369" s="15">
        <f t="shared" si="48"/>
        <v>1606011</v>
      </c>
      <c r="AK369" s="15" t="str">
        <f t="shared" si="49"/>
        <v>中级神器2配件1-指虎Lvs36</v>
      </c>
      <c r="AL369" s="60" t="s">
        <v>644</v>
      </c>
      <c r="AM369" s="15">
        <f t="shared" si="50"/>
        <v>36</v>
      </c>
      <c r="AN369" s="15" t="str">
        <f t="shared" si="51"/>
        <v>中级神器2配件1</v>
      </c>
      <c r="AO369" s="15">
        <f>INDEX(芦花古楼!$BY$19:$BY$58,神器!AM369)</f>
        <v>40</v>
      </c>
      <c r="AP369" s="15" t="s">
        <v>88</v>
      </c>
      <c r="AQ369" s="15">
        <f t="shared" si="52"/>
        <v>15190</v>
      </c>
      <c r="AR369" s="15" t="s">
        <v>653</v>
      </c>
      <c r="AS369" s="15">
        <f t="shared" si="53"/>
        <v>148</v>
      </c>
    </row>
    <row r="370" spans="35:45" ht="16.5" x14ac:dyDescent="0.2">
      <c r="AI370" s="60">
        <v>357</v>
      </c>
      <c r="AJ370" s="15">
        <f t="shared" si="48"/>
        <v>1606011</v>
      </c>
      <c r="AK370" s="15" t="str">
        <f t="shared" si="49"/>
        <v>中级神器2配件1-指虎Lvs37</v>
      </c>
      <c r="AL370" s="60" t="s">
        <v>644</v>
      </c>
      <c r="AM370" s="15">
        <f t="shared" si="50"/>
        <v>37</v>
      </c>
      <c r="AN370" s="15" t="str">
        <f t="shared" si="51"/>
        <v>中级神器2配件1</v>
      </c>
      <c r="AO370" s="15">
        <f>INDEX(芦花古楼!$BY$19:$BY$58,神器!AM370)</f>
        <v>40</v>
      </c>
      <c r="AP370" s="15" t="s">
        <v>88</v>
      </c>
      <c r="AQ370" s="15">
        <f t="shared" si="52"/>
        <v>17360</v>
      </c>
      <c r="AR370" s="15" t="s">
        <v>653</v>
      </c>
      <c r="AS370" s="15">
        <f t="shared" si="53"/>
        <v>157</v>
      </c>
    </row>
    <row r="371" spans="35:45" ht="16.5" x14ac:dyDescent="0.2">
      <c r="AI371" s="60">
        <v>358</v>
      </c>
      <c r="AJ371" s="15">
        <f t="shared" si="48"/>
        <v>1606011</v>
      </c>
      <c r="AK371" s="15" t="str">
        <f t="shared" si="49"/>
        <v>中级神器2配件1-指虎Lvs38</v>
      </c>
      <c r="AL371" s="60" t="s">
        <v>644</v>
      </c>
      <c r="AM371" s="15">
        <f t="shared" si="50"/>
        <v>38</v>
      </c>
      <c r="AN371" s="15" t="str">
        <f t="shared" si="51"/>
        <v>中级神器2配件1</v>
      </c>
      <c r="AO371" s="15">
        <f>INDEX(芦花古楼!$BY$19:$BY$58,神器!AM371)</f>
        <v>40</v>
      </c>
      <c r="AP371" s="15" t="s">
        <v>88</v>
      </c>
      <c r="AQ371" s="15">
        <f t="shared" si="52"/>
        <v>19530</v>
      </c>
      <c r="AR371" s="15" t="s">
        <v>653</v>
      </c>
      <c r="AS371" s="15">
        <f t="shared" si="53"/>
        <v>166</v>
      </c>
    </row>
    <row r="372" spans="35:45" ht="16.5" x14ac:dyDescent="0.2">
      <c r="AI372" s="60">
        <v>359</v>
      </c>
      <c r="AJ372" s="15">
        <f t="shared" si="48"/>
        <v>1606011</v>
      </c>
      <c r="AK372" s="15" t="str">
        <f t="shared" si="49"/>
        <v>中级神器2配件1-指虎Lvs39</v>
      </c>
      <c r="AL372" s="60" t="s">
        <v>644</v>
      </c>
      <c r="AM372" s="15">
        <f t="shared" si="50"/>
        <v>39</v>
      </c>
      <c r="AN372" s="15" t="str">
        <f t="shared" si="51"/>
        <v>中级神器2配件1</v>
      </c>
      <c r="AO372" s="15">
        <f>INDEX(芦花古楼!$BY$19:$BY$58,神器!AM372)</f>
        <v>40</v>
      </c>
      <c r="AP372" s="15" t="s">
        <v>88</v>
      </c>
      <c r="AQ372" s="15">
        <f t="shared" si="52"/>
        <v>21700</v>
      </c>
      <c r="AR372" s="15" t="s">
        <v>653</v>
      </c>
      <c r="AS372" s="15">
        <f t="shared" si="53"/>
        <v>176</v>
      </c>
    </row>
    <row r="373" spans="35:45" ht="16.5" x14ac:dyDescent="0.2">
      <c r="AI373" s="60">
        <v>360</v>
      </c>
      <c r="AJ373" s="15">
        <f t="shared" si="48"/>
        <v>1606011</v>
      </c>
      <c r="AK373" s="15" t="str">
        <f t="shared" si="49"/>
        <v>中级神器2配件1-指虎Lvs40</v>
      </c>
      <c r="AL373" s="60" t="s">
        <v>644</v>
      </c>
      <c r="AM373" s="15">
        <f t="shared" si="50"/>
        <v>40</v>
      </c>
      <c r="AN373" s="15" t="str">
        <f t="shared" si="51"/>
        <v>中级神器2配件1</v>
      </c>
      <c r="AO373" s="15">
        <f>INDEX(芦花古楼!$BY$19:$BY$58,神器!AM373)</f>
        <v>40</v>
      </c>
      <c r="AP373" s="15" t="s">
        <v>88</v>
      </c>
      <c r="AQ373" s="15">
        <f t="shared" si="52"/>
        <v>26040</v>
      </c>
      <c r="AR373" s="15" t="s">
        <v>653</v>
      </c>
      <c r="AS373" s="15">
        <f t="shared" si="53"/>
        <v>186</v>
      </c>
    </row>
    <row r="374" spans="35:45" ht="16.5" x14ac:dyDescent="0.2">
      <c r="AI374" s="60">
        <v>361</v>
      </c>
      <c r="AJ374" s="15">
        <f t="shared" si="48"/>
        <v>1606012</v>
      </c>
      <c r="AK374" s="15" t="str">
        <f t="shared" si="49"/>
        <v>中级神器2配件2-手镖Lvs1</v>
      </c>
      <c r="AL374" s="60" t="s">
        <v>644</v>
      </c>
      <c r="AM374" s="15">
        <f t="shared" si="50"/>
        <v>1</v>
      </c>
      <c r="AN374" s="15" t="str">
        <f t="shared" si="51"/>
        <v>中级神器2配件2</v>
      </c>
      <c r="AO374" s="15">
        <f>INDEX(芦花古楼!$BY$19:$BY$58,神器!AM374)</f>
        <v>1</v>
      </c>
      <c r="AP374" s="15" t="s">
        <v>88</v>
      </c>
      <c r="AQ374" s="15">
        <f t="shared" si="52"/>
        <v>200</v>
      </c>
      <c r="AR374" s="15" t="s">
        <v>653</v>
      </c>
      <c r="AS374" s="15">
        <f t="shared" si="53"/>
        <v>7</v>
      </c>
    </row>
    <row r="375" spans="35:45" ht="16.5" x14ac:dyDescent="0.2">
      <c r="AI375" s="60">
        <v>362</v>
      </c>
      <c r="AJ375" s="15">
        <f t="shared" si="48"/>
        <v>1606012</v>
      </c>
      <c r="AK375" s="15" t="str">
        <f t="shared" si="49"/>
        <v>中级神器2配件2-手镖Lvs2</v>
      </c>
      <c r="AL375" s="60" t="s">
        <v>644</v>
      </c>
      <c r="AM375" s="15">
        <f t="shared" si="50"/>
        <v>2</v>
      </c>
      <c r="AN375" s="15" t="str">
        <f t="shared" si="51"/>
        <v>中级神器2配件2</v>
      </c>
      <c r="AO375" s="15">
        <f>INDEX(芦花古楼!$BY$19:$BY$58,神器!AM375)</f>
        <v>1</v>
      </c>
      <c r="AP375" s="15" t="s">
        <v>88</v>
      </c>
      <c r="AQ375" s="15">
        <f t="shared" si="52"/>
        <v>300</v>
      </c>
      <c r="AR375" s="15" t="s">
        <v>653</v>
      </c>
      <c r="AS375" s="15">
        <f t="shared" si="53"/>
        <v>10</v>
      </c>
    </row>
    <row r="376" spans="35:45" ht="16.5" x14ac:dyDescent="0.2">
      <c r="AI376" s="60">
        <v>363</v>
      </c>
      <c r="AJ376" s="15">
        <f t="shared" si="48"/>
        <v>1606012</v>
      </c>
      <c r="AK376" s="15" t="str">
        <f t="shared" si="49"/>
        <v>中级神器2配件2-手镖Lvs3</v>
      </c>
      <c r="AL376" s="60" t="s">
        <v>644</v>
      </c>
      <c r="AM376" s="15">
        <f t="shared" si="50"/>
        <v>3</v>
      </c>
      <c r="AN376" s="15" t="str">
        <f t="shared" si="51"/>
        <v>中级神器2配件2</v>
      </c>
      <c r="AO376" s="15">
        <f>INDEX(芦花古楼!$BY$19:$BY$58,神器!AM376)</f>
        <v>2</v>
      </c>
      <c r="AP376" s="15" t="s">
        <v>88</v>
      </c>
      <c r="AQ376" s="15">
        <f t="shared" si="52"/>
        <v>400</v>
      </c>
      <c r="AR376" s="15" t="s">
        <v>653</v>
      </c>
      <c r="AS376" s="15">
        <f t="shared" si="53"/>
        <v>12</v>
      </c>
    </row>
    <row r="377" spans="35:45" ht="16.5" x14ac:dyDescent="0.2">
      <c r="AI377" s="60">
        <v>364</v>
      </c>
      <c r="AJ377" s="15">
        <f t="shared" si="48"/>
        <v>1606012</v>
      </c>
      <c r="AK377" s="15" t="str">
        <f t="shared" si="49"/>
        <v>中级神器2配件2-手镖Lvs4</v>
      </c>
      <c r="AL377" s="60" t="s">
        <v>644</v>
      </c>
      <c r="AM377" s="15">
        <f t="shared" si="50"/>
        <v>4</v>
      </c>
      <c r="AN377" s="15" t="str">
        <f t="shared" si="51"/>
        <v>中级神器2配件2</v>
      </c>
      <c r="AO377" s="15">
        <f>INDEX(芦花古楼!$BY$19:$BY$58,神器!AM377)</f>
        <v>3</v>
      </c>
      <c r="AP377" s="15" t="s">
        <v>88</v>
      </c>
      <c r="AQ377" s="15">
        <f t="shared" si="52"/>
        <v>500</v>
      </c>
      <c r="AR377" s="15" t="s">
        <v>653</v>
      </c>
      <c r="AS377" s="15">
        <f t="shared" si="53"/>
        <v>15</v>
      </c>
    </row>
    <row r="378" spans="35:45" ht="16.5" x14ac:dyDescent="0.2">
      <c r="AI378" s="60">
        <v>365</v>
      </c>
      <c r="AJ378" s="15">
        <f t="shared" si="48"/>
        <v>1606012</v>
      </c>
      <c r="AK378" s="15" t="str">
        <f t="shared" si="49"/>
        <v>中级神器2配件2-手镖Lvs5</v>
      </c>
      <c r="AL378" s="60" t="s">
        <v>644</v>
      </c>
      <c r="AM378" s="15">
        <f t="shared" si="50"/>
        <v>5</v>
      </c>
      <c r="AN378" s="15" t="str">
        <f t="shared" si="51"/>
        <v>中级神器2配件2</v>
      </c>
      <c r="AO378" s="15">
        <f>INDEX(芦花古楼!$BY$19:$BY$58,神器!AM378)</f>
        <v>3</v>
      </c>
      <c r="AP378" s="15" t="s">
        <v>88</v>
      </c>
      <c r="AQ378" s="15">
        <f t="shared" si="52"/>
        <v>600</v>
      </c>
      <c r="AR378" s="15" t="s">
        <v>653</v>
      </c>
      <c r="AS378" s="15">
        <f t="shared" si="53"/>
        <v>18</v>
      </c>
    </row>
    <row r="379" spans="35:45" ht="16.5" x14ac:dyDescent="0.2">
      <c r="AI379" s="60">
        <v>366</v>
      </c>
      <c r="AJ379" s="15">
        <f t="shared" si="48"/>
        <v>1606012</v>
      </c>
      <c r="AK379" s="15" t="str">
        <f t="shared" si="49"/>
        <v>中级神器2配件2-手镖Lvs6</v>
      </c>
      <c r="AL379" s="60" t="s">
        <v>644</v>
      </c>
      <c r="AM379" s="15">
        <f t="shared" si="50"/>
        <v>6</v>
      </c>
      <c r="AN379" s="15" t="str">
        <f t="shared" si="51"/>
        <v>中级神器2配件2</v>
      </c>
      <c r="AO379" s="15">
        <f>INDEX(芦花古楼!$BY$19:$BY$58,神器!AM379)</f>
        <v>5</v>
      </c>
      <c r="AP379" s="15" t="s">
        <v>88</v>
      </c>
      <c r="AQ379" s="15">
        <f t="shared" si="52"/>
        <v>700</v>
      </c>
      <c r="AR379" s="15" t="s">
        <v>653</v>
      </c>
      <c r="AS379" s="15">
        <f t="shared" si="53"/>
        <v>21</v>
      </c>
    </row>
    <row r="380" spans="35:45" ht="16.5" x14ac:dyDescent="0.2">
      <c r="AI380" s="60">
        <v>367</v>
      </c>
      <c r="AJ380" s="15">
        <f t="shared" si="48"/>
        <v>1606012</v>
      </c>
      <c r="AK380" s="15" t="str">
        <f t="shared" si="49"/>
        <v>中级神器2配件2-手镖Lvs7</v>
      </c>
      <c r="AL380" s="60" t="s">
        <v>644</v>
      </c>
      <c r="AM380" s="15">
        <f t="shared" si="50"/>
        <v>7</v>
      </c>
      <c r="AN380" s="15" t="str">
        <f t="shared" si="51"/>
        <v>中级神器2配件2</v>
      </c>
      <c r="AO380" s="15">
        <f>INDEX(芦花古楼!$BY$19:$BY$58,神器!AM380)</f>
        <v>5</v>
      </c>
      <c r="AP380" s="15" t="s">
        <v>88</v>
      </c>
      <c r="AQ380" s="15">
        <f t="shared" si="52"/>
        <v>800</v>
      </c>
      <c r="AR380" s="15" t="s">
        <v>653</v>
      </c>
      <c r="AS380" s="15">
        <f t="shared" si="53"/>
        <v>24</v>
      </c>
    </row>
    <row r="381" spans="35:45" ht="16.5" x14ac:dyDescent="0.2">
      <c r="AI381" s="60">
        <v>368</v>
      </c>
      <c r="AJ381" s="15">
        <f t="shared" si="48"/>
        <v>1606012</v>
      </c>
      <c r="AK381" s="15" t="str">
        <f t="shared" si="49"/>
        <v>中级神器2配件2-手镖Lvs8</v>
      </c>
      <c r="AL381" s="60" t="s">
        <v>644</v>
      </c>
      <c r="AM381" s="15">
        <f t="shared" si="50"/>
        <v>8</v>
      </c>
      <c r="AN381" s="15" t="str">
        <f t="shared" si="51"/>
        <v>中级神器2配件2</v>
      </c>
      <c r="AO381" s="15">
        <f>INDEX(芦花古楼!$BY$19:$BY$58,神器!AM381)</f>
        <v>5</v>
      </c>
      <c r="AP381" s="15" t="s">
        <v>88</v>
      </c>
      <c r="AQ381" s="15">
        <f t="shared" si="52"/>
        <v>900</v>
      </c>
      <c r="AR381" s="15" t="s">
        <v>653</v>
      </c>
      <c r="AS381" s="15">
        <f t="shared" si="53"/>
        <v>27</v>
      </c>
    </row>
    <row r="382" spans="35:45" ht="16.5" x14ac:dyDescent="0.2">
      <c r="AI382" s="60">
        <v>369</v>
      </c>
      <c r="AJ382" s="15">
        <f t="shared" si="48"/>
        <v>1606012</v>
      </c>
      <c r="AK382" s="15" t="str">
        <f t="shared" si="49"/>
        <v>中级神器2配件2-手镖Lvs9</v>
      </c>
      <c r="AL382" s="60" t="s">
        <v>644</v>
      </c>
      <c r="AM382" s="15">
        <f t="shared" si="50"/>
        <v>9</v>
      </c>
      <c r="AN382" s="15" t="str">
        <f t="shared" si="51"/>
        <v>中级神器2配件2</v>
      </c>
      <c r="AO382" s="15">
        <f>INDEX(芦花古楼!$BY$19:$BY$58,神器!AM382)</f>
        <v>5</v>
      </c>
      <c r="AP382" s="15" t="s">
        <v>88</v>
      </c>
      <c r="AQ382" s="15">
        <f t="shared" si="52"/>
        <v>1000</v>
      </c>
      <c r="AR382" s="15" t="s">
        <v>653</v>
      </c>
      <c r="AS382" s="15">
        <f t="shared" si="53"/>
        <v>30</v>
      </c>
    </row>
    <row r="383" spans="35:45" ht="16.5" x14ac:dyDescent="0.2">
      <c r="AI383" s="60">
        <v>370</v>
      </c>
      <c r="AJ383" s="15">
        <f t="shared" si="48"/>
        <v>1606012</v>
      </c>
      <c r="AK383" s="15" t="str">
        <f t="shared" si="49"/>
        <v>中级神器2配件2-手镖Lvs10</v>
      </c>
      <c r="AL383" s="60" t="s">
        <v>644</v>
      </c>
      <c r="AM383" s="15">
        <f t="shared" si="50"/>
        <v>10</v>
      </c>
      <c r="AN383" s="15" t="str">
        <f t="shared" si="51"/>
        <v>中级神器2配件2</v>
      </c>
      <c r="AO383" s="15">
        <f>INDEX(芦花古楼!$BY$19:$BY$58,神器!AM383)</f>
        <v>7</v>
      </c>
      <c r="AP383" s="15" t="s">
        <v>88</v>
      </c>
      <c r="AQ383" s="15">
        <f t="shared" si="52"/>
        <v>1205</v>
      </c>
      <c r="AR383" s="15" t="s">
        <v>653</v>
      </c>
      <c r="AS383" s="15">
        <f t="shared" si="53"/>
        <v>34</v>
      </c>
    </row>
    <row r="384" spans="35:45" ht="16.5" x14ac:dyDescent="0.2">
      <c r="AI384" s="60">
        <v>371</v>
      </c>
      <c r="AJ384" s="15">
        <f t="shared" si="48"/>
        <v>1606012</v>
      </c>
      <c r="AK384" s="15" t="str">
        <f t="shared" si="49"/>
        <v>中级神器2配件2-手镖Lvs11</v>
      </c>
      <c r="AL384" s="60" t="s">
        <v>644</v>
      </c>
      <c r="AM384" s="15">
        <f t="shared" si="50"/>
        <v>11</v>
      </c>
      <c r="AN384" s="15" t="str">
        <f t="shared" si="51"/>
        <v>中级神器2配件2</v>
      </c>
      <c r="AO384" s="15">
        <f>INDEX(芦花古楼!$BY$19:$BY$58,神器!AM384)</f>
        <v>7</v>
      </c>
      <c r="AP384" s="15" t="s">
        <v>88</v>
      </c>
      <c r="AQ384" s="15">
        <f t="shared" si="52"/>
        <v>1510</v>
      </c>
      <c r="AR384" s="15" t="s">
        <v>653</v>
      </c>
      <c r="AS384" s="15">
        <f t="shared" si="53"/>
        <v>37</v>
      </c>
    </row>
    <row r="385" spans="35:45" ht="16.5" x14ac:dyDescent="0.2">
      <c r="AI385" s="60">
        <v>372</v>
      </c>
      <c r="AJ385" s="15">
        <f t="shared" si="48"/>
        <v>1606012</v>
      </c>
      <c r="AK385" s="15" t="str">
        <f t="shared" si="49"/>
        <v>中级神器2配件2-手镖Lvs12</v>
      </c>
      <c r="AL385" s="60" t="s">
        <v>644</v>
      </c>
      <c r="AM385" s="15">
        <f t="shared" si="50"/>
        <v>12</v>
      </c>
      <c r="AN385" s="15" t="str">
        <f t="shared" si="51"/>
        <v>中级神器2配件2</v>
      </c>
      <c r="AO385" s="15">
        <f>INDEX(芦花古楼!$BY$19:$BY$58,神器!AM385)</f>
        <v>7</v>
      </c>
      <c r="AP385" s="15" t="s">
        <v>88</v>
      </c>
      <c r="AQ385" s="15">
        <f t="shared" si="52"/>
        <v>1760</v>
      </c>
      <c r="AR385" s="15" t="s">
        <v>653</v>
      </c>
      <c r="AS385" s="15">
        <f t="shared" si="53"/>
        <v>41</v>
      </c>
    </row>
    <row r="386" spans="35:45" ht="16.5" x14ac:dyDescent="0.2">
      <c r="AI386" s="60">
        <v>373</v>
      </c>
      <c r="AJ386" s="15">
        <f t="shared" si="48"/>
        <v>1606012</v>
      </c>
      <c r="AK386" s="15" t="str">
        <f t="shared" si="49"/>
        <v>中级神器2配件2-手镖Lvs13</v>
      </c>
      <c r="AL386" s="60" t="s">
        <v>644</v>
      </c>
      <c r="AM386" s="15">
        <f t="shared" si="50"/>
        <v>13</v>
      </c>
      <c r="AN386" s="15" t="str">
        <f t="shared" si="51"/>
        <v>中级神器2配件2</v>
      </c>
      <c r="AO386" s="15">
        <f>INDEX(芦花古楼!$BY$19:$BY$58,神器!AM386)</f>
        <v>7</v>
      </c>
      <c r="AP386" s="15" t="s">
        <v>88</v>
      </c>
      <c r="AQ386" s="15">
        <f t="shared" si="52"/>
        <v>2015</v>
      </c>
      <c r="AR386" s="15" t="s">
        <v>653</v>
      </c>
      <c r="AS386" s="15">
        <f t="shared" si="53"/>
        <v>45</v>
      </c>
    </row>
    <row r="387" spans="35:45" ht="16.5" x14ac:dyDescent="0.2">
      <c r="AI387" s="60">
        <v>374</v>
      </c>
      <c r="AJ387" s="15">
        <f t="shared" si="48"/>
        <v>1606012</v>
      </c>
      <c r="AK387" s="15" t="str">
        <f t="shared" si="49"/>
        <v>中级神器2配件2-手镖Lvs14</v>
      </c>
      <c r="AL387" s="60" t="s">
        <v>644</v>
      </c>
      <c r="AM387" s="15">
        <f t="shared" si="50"/>
        <v>14</v>
      </c>
      <c r="AN387" s="15" t="str">
        <f t="shared" si="51"/>
        <v>中级神器2配件2</v>
      </c>
      <c r="AO387" s="15">
        <f>INDEX(芦花古楼!$BY$19:$BY$58,神器!AM387)</f>
        <v>7</v>
      </c>
      <c r="AP387" s="15" t="s">
        <v>88</v>
      </c>
      <c r="AQ387" s="15">
        <f t="shared" si="52"/>
        <v>2265</v>
      </c>
      <c r="AR387" s="15" t="s">
        <v>653</v>
      </c>
      <c r="AS387" s="15">
        <f t="shared" si="53"/>
        <v>50</v>
      </c>
    </row>
    <row r="388" spans="35:45" ht="16.5" x14ac:dyDescent="0.2">
      <c r="AI388" s="60">
        <v>375</v>
      </c>
      <c r="AJ388" s="15">
        <f t="shared" si="48"/>
        <v>1606012</v>
      </c>
      <c r="AK388" s="15" t="str">
        <f t="shared" si="49"/>
        <v>中级神器2配件2-手镖Lvs15</v>
      </c>
      <c r="AL388" s="60" t="s">
        <v>644</v>
      </c>
      <c r="AM388" s="15">
        <f t="shared" si="50"/>
        <v>15</v>
      </c>
      <c r="AN388" s="15" t="str">
        <f t="shared" si="51"/>
        <v>中级神器2配件2</v>
      </c>
      <c r="AO388" s="15">
        <f>INDEX(芦花古楼!$BY$19:$BY$58,神器!AM388)</f>
        <v>10</v>
      </c>
      <c r="AP388" s="15" t="s">
        <v>88</v>
      </c>
      <c r="AQ388" s="15">
        <f t="shared" si="52"/>
        <v>2520</v>
      </c>
      <c r="AR388" s="15" t="s">
        <v>653</v>
      </c>
      <c r="AS388" s="15">
        <f t="shared" si="53"/>
        <v>54</v>
      </c>
    </row>
    <row r="389" spans="35:45" ht="16.5" x14ac:dyDescent="0.2">
      <c r="AI389" s="60">
        <v>376</v>
      </c>
      <c r="AJ389" s="15">
        <f t="shared" si="48"/>
        <v>1606012</v>
      </c>
      <c r="AK389" s="15" t="str">
        <f t="shared" si="49"/>
        <v>中级神器2配件2-手镖Lvs16</v>
      </c>
      <c r="AL389" s="60" t="s">
        <v>644</v>
      </c>
      <c r="AM389" s="15">
        <f t="shared" si="50"/>
        <v>16</v>
      </c>
      <c r="AN389" s="15" t="str">
        <f t="shared" si="51"/>
        <v>中级神器2配件2</v>
      </c>
      <c r="AO389" s="15">
        <f>INDEX(芦花古楼!$BY$19:$BY$58,神器!AM389)</f>
        <v>10</v>
      </c>
      <c r="AP389" s="15" t="s">
        <v>88</v>
      </c>
      <c r="AQ389" s="15">
        <f t="shared" si="52"/>
        <v>2770</v>
      </c>
      <c r="AR389" s="15" t="s">
        <v>653</v>
      </c>
      <c r="AS389" s="15">
        <f t="shared" si="53"/>
        <v>59</v>
      </c>
    </row>
    <row r="390" spans="35:45" ht="16.5" x14ac:dyDescent="0.2">
      <c r="AI390" s="60">
        <v>377</v>
      </c>
      <c r="AJ390" s="15">
        <f t="shared" si="48"/>
        <v>1606012</v>
      </c>
      <c r="AK390" s="15" t="str">
        <f t="shared" si="49"/>
        <v>中级神器2配件2-手镖Lvs17</v>
      </c>
      <c r="AL390" s="60" t="s">
        <v>644</v>
      </c>
      <c r="AM390" s="15">
        <f t="shared" si="50"/>
        <v>17</v>
      </c>
      <c r="AN390" s="15" t="str">
        <f t="shared" si="51"/>
        <v>中级神器2配件2</v>
      </c>
      <c r="AO390" s="15">
        <f>INDEX(芦花古楼!$BY$19:$BY$58,神器!AM390)</f>
        <v>10</v>
      </c>
      <c r="AP390" s="15" t="s">
        <v>88</v>
      </c>
      <c r="AQ390" s="15">
        <f t="shared" si="52"/>
        <v>3020</v>
      </c>
      <c r="AR390" s="15" t="s">
        <v>653</v>
      </c>
      <c r="AS390" s="15">
        <f t="shared" si="53"/>
        <v>64</v>
      </c>
    </row>
    <row r="391" spans="35:45" ht="16.5" x14ac:dyDescent="0.2">
      <c r="AI391" s="60">
        <v>378</v>
      </c>
      <c r="AJ391" s="15">
        <f t="shared" si="48"/>
        <v>1606012</v>
      </c>
      <c r="AK391" s="15" t="str">
        <f t="shared" si="49"/>
        <v>中级神器2配件2-手镖Lvs18</v>
      </c>
      <c r="AL391" s="60" t="s">
        <v>644</v>
      </c>
      <c r="AM391" s="15">
        <f t="shared" si="50"/>
        <v>18</v>
      </c>
      <c r="AN391" s="15" t="str">
        <f t="shared" si="51"/>
        <v>中级神器2配件2</v>
      </c>
      <c r="AO391" s="15">
        <f>INDEX(芦花古楼!$BY$19:$BY$58,神器!AM391)</f>
        <v>10</v>
      </c>
      <c r="AP391" s="15" t="s">
        <v>88</v>
      </c>
      <c r="AQ391" s="15">
        <f t="shared" si="52"/>
        <v>3275</v>
      </c>
      <c r="AR391" s="15" t="s">
        <v>653</v>
      </c>
      <c r="AS391" s="15">
        <f t="shared" si="53"/>
        <v>69</v>
      </c>
    </row>
    <row r="392" spans="35:45" ht="16.5" x14ac:dyDescent="0.2">
      <c r="AI392" s="60">
        <v>379</v>
      </c>
      <c r="AJ392" s="15">
        <f t="shared" si="48"/>
        <v>1606012</v>
      </c>
      <c r="AK392" s="15" t="str">
        <f t="shared" si="49"/>
        <v>中级神器2配件2-手镖Lvs19</v>
      </c>
      <c r="AL392" s="60" t="s">
        <v>644</v>
      </c>
      <c r="AM392" s="15">
        <f t="shared" si="50"/>
        <v>19</v>
      </c>
      <c r="AN392" s="15" t="str">
        <f t="shared" si="51"/>
        <v>中级神器2配件2</v>
      </c>
      <c r="AO392" s="15">
        <f>INDEX(芦花古楼!$BY$19:$BY$58,神器!AM392)</f>
        <v>10</v>
      </c>
      <c r="AP392" s="15" t="s">
        <v>88</v>
      </c>
      <c r="AQ392" s="15">
        <f t="shared" si="52"/>
        <v>3525</v>
      </c>
      <c r="AR392" s="15" t="s">
        <v>653</v>
      </c>
      <c r="AS392" s="15">
        <f t="shared" si="53"/>
        <v>74</v>
      </c>
    </row>
    <row r="393" spans="35:45" ht="16.5" x14ac:dyDescent="0.2">
      <c r="AI393" s="60">
        <v>380</v>
      </c>
      <c r="AJ393" s="15">
        <f t="shared" si="48"/>
        <v>1606012</v>
      </c>
      <c r="AK393" s="15" t="str">
        <f t="shared" si="49"/>
        <v>中级神器2配件2-手镖Lvs20</v>
      </c>
      <c r="AL393" s="60" t="s">
        <v>644</v>
      </c>
      <c r="AM393" s="15">
        <f t="shared" si="50"/>
        <v>20</v>
      </c>
      <c r="AN393" s="15" t="str">
        <f t="shared" si="51"/>
        <v>中级神器2配件2</v>
      </c>
      <c r="AO393" s="15">
        <f>INDEX(芦花古楼!$BY$19:$BY$58,神器!AM393)</f>
        <v>10</v>
      </c>
      <c r="AP393" s="15" t="s">
        <v>88</v>
      </c>
      <c r="AQ393" s="15">
        <f t="shared" si="52"/>
        <v>4030</v>
      </c>
      <c r="AR393" s="15" t="s">
        <v>653</v>
      </c>
      <c r="AS393" s="15">
        <f t="shared" si="53"/>
        <v>80</v>
      </c>
    </row>
    <row r="394" spans="35:45" ht="16.5" x14ac:dyDescent="0.2">
      <c r="AI394" s="60">
        <v>381</v>
      </c>
      <c r="AJ394" s="15">
        <f t="shared" si="48"/>
        <v>1606012</v>
      </c>
      <c r="AK394" s="15" t="str">
        <f t="shared" si="49"/>
        <v>中级神器2配件2-手镖Lvs21</v>
      </c>
      <c r="AL394" s="60" t="s">
        <v>644</v>
      </c>
      <c r="AM394" s="15">
        <f t="shared" si="50"/>
        <v>21</v>
      </c>
      <c r="AN394" s="15" t="str">
        <f t="shared" si="51"/>
        <v>中级神器2配件2</v>
      </c>
      <c r="AO394" s="15">
        <f>INDEX(芦花古楼!$BY$19:$BY$58,神器!AM394)</f>
        <v>15</v>
      </c>
      <c r="AP394" s="15" t="s">
        <v>88</v>
      </c>
      <c r="AQ394" s="15">
        <f t="shared" si="52"/>
        <v>4450</v>
      </c>
      <c r="AR394" s="15" t="s">
        <v>653</v>
      </c>
      <c r="AS394" s="15">
        <f t="shared" si="53"/>
        <v>86</v>
      </c>
    </row>
    <row r="395" spans="35:45" ht="16.5" x14ac:dyDescent="0.2">
      <c r="AI395" s="60">
        <v>382</v>
      </c>
      <c r="AJ395" s="15">
        <f t="shared" si="48"/>
        <v>1606012</v>
      </c>
      <c r="AK395" s="15" t="str">
        <f t="shared" si="49"/>
        <v>中级神器2配件2-手镖Lvs22</v>
      </c>
      <c r="AL395" s="60" t="s">
        <v>644</v>
      </c>
      <c r="AM395" s="15">
        <f t="shared" si="50"/>
        <v>22</v>
      </c>
      <c r="AN395" s="15" t="str">
        <f t="shared" si="51"/>
        <v>中级神器2配件2</v>
      </c>
      <c r="AO395" s="15">
        <f>INDEX(芦花古楼!$BY$19:$BY$58,神器!AM395)</f>
        <v>15</v>
      </c>
      <c r="AP395" s="15" t="s">
        <v>88</v>
      </c>
      <c r="AQ395" s="15">
        <f t="shared" si="52"/>
        <v>4675</v>
      </c>
      <c r="AR395" s="15" t="s">
        <v>653</v>
      </c>
      <c r="AS395" s="15">
        <f t="shared" si="53"/>
        <v>92</v>
      </c>
    </row>
    <row r="396" spans="35:45" ht="16.5" x14ac:dyDescent="0.2">
      <c r="AI396" s="60">
        <v>383</v>
      </c>
      <c r="AJ396" s="15">
        <f t="shared" si="48"/>
        <v>1606012</v>
      </c>
      <c r="AK396" s="15" t="str">
        <f t="shared" si="49"/>
        <v>中级神器2配件2-手镖Lvs23</v>
      </c>
      <c r="AL396" s="60" t="s">
        <v>644</v>
      </c>
      <c r="AM396" s="15">
        <f t="shared" si="50"/>
        <v>23</v>
      </c>
      <c r="AN396" s="15" t="str">
        <f t="shared" si="51"/>
        <v>中级神器2配件2</v>
      </c>
      <c r="AO396" s="15">
        <f>INDEX(芦花古楼!$BY$19:$BY$58,神器!AM396)</f>
        <v>15</v>
      </c>
      <c r="AP396" s="15" t="s">
        <v>88</v>
      </c>
      <c r="AQ396" s="15">
        <f t="shared" si="52"/>
        <v>4895</v>
      </c>
      <c r="AR396" s="15" t="s">
        <v>653</v>
      </c>
      <c r="AS396" s="15">
        <f t="shared" si="53"/>
        <v>99</v>
      </c>
    </row>
    <row r="397" spans="35:45" ht="16.5" x14ac:dyDescent="0.2">
      <c r="AI397" s="60">
        <v>384</v>
      </c>
      <c r="AJ397" s="15">
        <f t="shared" si="48"/>
        <v>1606012</v>
      </c>
      <c r="AK397" s="15" t="str">
        <f t="shared" si="49"/>
        <v>中级神器2配件2-手镖Lvs24</v>
      </c>
      <c r="AL397" s="60" t="s">
        <v>644</v>
      </c>
      <c r="AM397" s="15">
        <f t="shared" si="50"/>
        <v>24</v>
      </c>
      <c r="AN397" s="15" t="str">
        <f t="shared" si="51"/>
        <v>中级神器2配件2</v>
      </c>
      <c r="AO397" s="15">
        <f>INDEX(芦花古楼!$BY$19:$BY$58,神器!AM397)</f>
        <v>15</v>
      </c>
      <c r="AP397" s="15" t="s">
        <v>88</v>
      </c>
      <c r="AQ397" s="15">
        <f t="shared" si="52"/>
        <v>5120</v>
      </c>
      <c r="AR397" s="15" t="s">
        <v>653</v>
      </c>
      <c r="AS397" s="15">
        <f t="shared" si="53"/>
        <v>106</v>
      </c>
    </row>
    <row r="398" spans="35:45" ht="16.5" x14ac:dyDescent="0.2">
      <c r="AI398" s="60">
        <v>385</v>
      </c>
      <c r="AJ398" s="15">
        <f t="shared" si="48"/>
        <v>1606012</v>
      </c>
      <c r="AK398" s="15" t="str">
        <f t="shared" si="49"/>
        <v>中级神器2配件2-手镖Lvs25</v>
      </c>
      <c r="AL398" s="60" t="s">
        <v>644</v>
      </c>
      <c r="AM398" s="15">
        <f t="shared" si="50"/>
        <v>25</v>
      </c>
      <c r="AN398" s="15" t="str">
        <f t="shared" si="51"/>
        <v>中级神器2配件2</v>
      </c>
      <c r="AO398" s="15">
        <f>INDEX(芦花古楼!$BY$19:$BY$58,神器!AM398)</f>
        <v>15</v>
      </c>
      <c r="AP398" s="15" t="s">
        <v>88</v>
      </c>
      <c r="AQ398" s="15">
        <f t="shared" si="52"/>
        <v>5340</v>
      </c>
      <c r="AR398" s="15" t="s">
        <v>653</v>
      </c>
      <c r="AS398" s="15">
        <f t="shared" si="53"/>
        <v>113</v>
      </c>
    </row>
    <row r="399" spans="35:45" ht="16.5" x14ac:dyDescent="0.2">
      <c r="AI399" s="60">
        <v>386</v>
      </c>
      <c r="AJ399" s="15">
        <f t="shared" ref="AJ399:AJ462" si="54">INDEX($AC$4:$AC$33,INT((AI399-1)/40)+1)</f>
        <v>1606012</v>
      </c>
      <c r="AK399" s="15" t="str">
        <f t="shared" ref="AK399:AK462" si="55">INDEX($AF$4:$AF$33,INT((AI399-1)/40)+1)&amp;AL399&amp;AM399</f>
        <v>中级神器2配件2-手镖Lvs26</v>
      </c>
      <c r="AL399" s="60" t="s">
        <v>644</v>
      </c>
      <c r="AM399" s="15">
        <f t="shared" ref="AM399:AM462" si="56">MOD(AI399-1,40)+1</f>
        <v>26</v>
      </c>
      <c r="AN399" s="15" t="str">
        <f t="shared" ref="AN399:AN462" si="57">INDEX($AD$4:$AD$33,INT((AI399-1)/40)+1)</f>
        <v>中级神器2配件2</v>
      </c>
      <c r="AO399" s="15">
        <f>INDEX(芦花古楼!$BY$19:$BY$58,神器!AM399)</f>
        <v>25</v>
      </c>
      <c r="AP399" s="15" t="s">
        <v>88</v>
      </c>
      <c r="AQ399" s="15">
        <f t="shared" ref="AQ399:AQ462" si="58">INDEX($F$14:$L$53,AM399,INDEX($AB$4:$AB$33,INT((AI399-1)/40)+1))</f>
        <v>5565</v>
      </c>
      <c r="AR399" s="15" t="s">
        <v>653</v>
      </c>
      <c r="AS399" s="15">
        <f t="shared" ref="AS399:AS462" si="59">INDEX($P$14:$V$53,AM399,INDEX($AB$4:$AB$33,INT((AI399-1)/40)+1))</f>
        <v>121</v>
      </c>
    </row>
    <row r="400" spans="35:45" ht="16.5" x14ac:dyDescent="0.2">
      <c r="AI400" s="60">
        <v>387</v>
      </c>
      <c r="AJ400" s="15">
        <f t="shared" si="54"/>
        <v>1606012</v>
      </c>
      <c r="AK400" s="15" t="str">
        <f t="shared" si="55"/>
        <v>中级神器2配件2-手镖Lvs27</v>
      </c>
      <c r="AL400" s="60" t="s">
        <v>644</v>
      </c>
      <c r="AM400" s="15">
        <f t="shared" si="56"/>
        <v>27</v>
      </c>
      <c r="AN400" s="15" t="str">
        <f t="shared" si="57"/>
        <v>中级神器2配件2</v>
      </c>
      <c r="AO400" s="15">
        <f>INDEX(芦花古楼!$BY$19:$BY$58,神器!AM400)</f>
        <v>25</v>
      </c>
      <c r="AP400" s="15" t="s">
        <v>88</v>
      </c>
      <c r="AQ400" s="15">
        <f t="shared" si="58"/>
        <v>5785</v>
      </c>
      <c r="AR400" s="15" t="s">
        <v>653</v>
      </c>
      <c r="AS400" s="15">
        <f t="shared" si="59"/>
        <v>129</v>
      </c>
    </row>
    <row r="401" spans="35:45" ht="16.5" x14ac:dyDescent="0.2">
      <c r="AI401" s="60">
        <v>388</v>
      </c>
      <c r="AJ401" s="15">
        <f t="shared" si="54"/>
        <v>1606012</v>
      </c>
      <c r="AK401" s="15" t="str">
        <f t="shared" si="55"/>
        <v>中级神器2配件2-手镖Lvs28</v>
      </c>
      <c r="AL401" s="60" t="s">
        <v>644</v>
      </c>
      <c r="AM401" s="15">
        <f t="shared" si="56"/>
        <v>28</v>
      </c>
      <c r="AN401" s="15" t="str">
        <f t="shared" si="57"/>
        <v>中级神器2配件2</v>
      </c>
      <c r="AO401" s="15">
        <f>INDEX(芦花古楼!$BY$19:$BY$58,神器!AM401)</f>
        <v>25</v>
      </c>
      <c r="AP401" s="15" t="s">
        <v>88</v>
      </c>
      <c r="AQ401" s="15">
        <f t="shared" si="58"/>
        <v>6010</v>
      </c>
      <c r="AR401" s="15" t="s">
        <v>653</v>
      </c>
      <c r="AS401" s="15">
        <f t="shared" si="59"/>
        <v>138</v>
      </c>
    </row>
    <row r="402" spans="35:45" ht="16.5" x14ac:dyDescent="0.2">
      <c r="AI402" s="60">
        <v>389</v>
      </c>
      <c r="AJ402" s="15">
        <f t="shared" si="54"/>
        <v>1606012</v>
      </c>
      <c r="AK402" s="15" t="str">
        <f t="shared" si="55"/>
        <v>中级神器2配件2-手镖Lvs29</v>
      </c>
      <c r="AL402" s="60" t="s">
        <v>644</v>
      </c>
      <c r="AM402" s="15">
        <f t="shared" si="56"/>
        <v>29</v>
      </c>
      <c r="AN402" s="15" t="str">
        <f t="shared" si="57"/>
        <v>中级神器2配件2</v>
      </c>
      <c r="AO402" s="15">
        <f>INDEX(芦花古楼!$BY$19:$BY$58,神器!AM402)</f>
        <v>25</v>
      </c>
      <c r="AP402" s="15" t="s">
        <v>88</v>
      </c>
      <c r="AQ402" s="15">
        <f t="shared" si="58"/>
        <v>6230</v>
      </c>
      <c r="AR402" s="15" t="s">
        <v>653</v>
      </c>
      <c r="AS402" s="15">
        <f t="shared" si="59"/>
        <v>146</v>
      </c>
    </row>
    <row r="403" spans="35:45" ht="16.5" x14ac:dyDescent="0.2">
      <c r="AI403" s="60">
        <v>390</v>
      </c>
      <c r="AJ403" s="15">
        <f t="shared" si="54"/>
        <v>1606012</v>
      </c>
      <c r="AK403" s="15" t="str">
        <f t="shared" si="55"/>
        <v>中级神器2配件2-手镖Lvs30</v>
      </c>
      <c r="AL403" s="60" t="s">
        <v>644</v>
      </c>
      <c r="AM403" s="15">
        <f t="shared" si="56"/>
        <v>30</v>
      </c>
      <c r="AN403" s="15" t="str">
        <f t="shared" si="57"/>
        <v>中级神器2配件2</v>
      </c>
      <c r="AO403" s="15">
        <f>INDEX(芦花古楼!$BY$19:$BY$58,神器!AM403)</f>
        <v>25</v>
      </c>
      <c r="AP403" s="15" t="s">
        <v>88</v>
      </c>
      <c r="AQ403" s="15">
        <f t="shared" si="58"/>
        <v>6675</v>
      </c>
      <c r="AR403" s="15" t="s">
        <v>653</v>
      </c>
      <c r="AS403" s="15">
        <f t="shared" si="59"/>
        <v>156</v>
      </c>
    </row>
    <row r="404" spans="35:45" ht="16.5" x14ac:dyDescent="0.2">
      <c r="AI404" s="60">
        <v>391</v>
      </c>
      <c r="AJ404" s="15">
        <f t="shared" si="54"/>
        <v>1606012</v>
      </c>
      <c r="AK404" s="15" t="str">
        <f t="shared" si="55"/>
        <v>中级神器2配件2-手镖Lvs31</v>
      </c>
      <c r="AL404" s="60" t="s">
        <v>644</v>
      </c>
      <c r="AM404" s="15">
        <f t="shared" si="56"/>
        <v>31</v>
      </c>
      <c r="AN404" s="15" t="str">
        <f t="shared" si="57"/>
        <v>中级神器2配件2</v>
      </c>
      <c r="AO404" s="15">
        <f>INDEX(芦花古楼!$BY$19:$BY$58,神器!AM404)</f>
        <v>30</v>
      </c>
      <c r="AP404" s="15" t="s">
        <v>88</v>
      </c>
      <c r="AQ404" s="15">
        <f t="shared" si="58"/>
        <v>6510</v>
      </c>
      <c r="AR404" s="15" t="s">
        <v>653</v>
      </c>
      <c r="AS404" s="15">
        <f t="shared" si="59"/>
        <v>166</v>
      </c>
    </row>
    <row r="405" spans="35:45" ht="16.5" x14ac:dyDescent="0.2">
      <c r="AI405" s="60">
        <v>392</v>
      </c>
      <c r="AJ405" s="15">
        <f t="shared" si="54"/>
        <v>1606012</v>
      </c>
      <c r="AK405" s="15" t="str">
        <f t="shared" si="55"/>
        <v>中级神器2配件2-手镖Lvs32</v>
      </c>
      <c r="AL405" s="60" t="s">
        <v>644</v>
      </c>
      <c r="AM405" s="15">
        <f t="shared" si="56"/>
        <v>32</v>
      </c>
      <c r="AN405" s="15" t="str">
        <f t="shared" si="57"/>
        <v>中级神器2配件2</v>
      </c>
      <c r="AO405" s="15">
        <f>INDEX(芦花古楼!$BY$19:$BY$58,神器!AM405)</f>
        <v>30</v>
      </c>
      <c r="AP405" s="15" t="s">
        <v>88</v>
      </c>
      <c r="AQ405" s="15">
        <f t="shared" si="58"/>
        <v>9765</v>
      </c>
      <c r="AR405" s="15" t="s">
        <v>653</v>
      </c>
      <c r="AS405" s="15">
        <f t="shared" si="59"/>
        <v>176</v>
      </c>
    </row>
    <row r="406" spans="35:45" ht="16.5" x14ac:dyDescent="0.2">
      <c r="AI406" s="60">
        <v>393</v>
      </c>
      <c r="AJ406" s="15">
        <f t="shared" si="54"/>
        <v>1606012</v>
      </c>
      <c r="AK406" s="15" t="str">
        <f t="shared" si="55"/>
        <v>中级神器2配件2-手镖Lvs33</v>
      </c>
      <c r="AL406" s="60" t="s">
        <v>644</v>
      </c>
      <c r="AM406" s="15">
        <f t="shared" si="56"/>
        <v>33</v>
      </c>
      <c r="AN406" s="15" t="str">
        <f t="shared" si="57"/>
        <v>中级神器2配件2</v>
      </c>
      <c r="AO406" s="15">
        <f>INDEX(芦花古楼!$BY$19:$BY$58,神器!AM406)</f>
        <v>30</v>
      </c>
      <c r="AP406" s="15" t="s">
        <v>88</v>
      </c>
      <c r="AQ406" s="15">
        <f t="shared" si="58"/>
        <v>13020</v>
      </c>
      <c r="AR406" s="15" t="s">
        <v>653</v>
      </c>
      <c r="AS406" s="15">
        <f t="shared" si="59"/>
        <v>187</v>
      </c>
    </row>
    <row r="407" spans="35:45" ht="16.5" x14ac:dyDescent="0.2">
      <c r="AI407" s="60">
        <v>394</v>
      </c>
      <c r="AJ407" s="15">
        <f t="shared" si="54"/>
        <v>1606012</v>
      </c>
      <c r="AK407" s="15" t="str">
        <f t="shared" si="55"/>
        <v>中级神器2配件2-手镖Lvs34</v>
      </c>
      <c r="AL407" s="60" t="s">
        <v>644</v>
      </c>
      <c r="AM407" s="15">
        <f t="shared" si="56"/>
        <v>34</v>
      </c>
      <c r="AN407" s="15" t="str">
        <f t="shared" si="57"/>
        <v>中级神器2配件2</v>
      </c>
      <c r="AO407" s="15">
        <f>INDEX(芦花古楼!$BY$19:$BY$58,神器!AM407)</f>
        <v>30</v>
      </c>
      <c r="AP407" s="15" t="s">
        <v>88</v>
      </c>
      <c r="AQ407" s="15">
        <f t="shared" si="58"/>
        <v>16275</v>
      </c>
      <c r="AR407" s="15" t="s">
        <v>653</v>
      </c>
      <c r="AS407" s="15">
        <f t="shared" si="59"/>
        <v>198</v>
      </c>
    </row>
    <row r="408" spans="35:45" ht="16.5" x14ac:dyDescent="0.2">
      <c r="AI408" s="60">
        <v>395</v>
      </c>
      <c r="AJ408" s="15">
        <f t="shared" si="54"/>
        <v>1606012</v>
      </c>
      <c r="AK408" s="15" t="str">
        <f t="shared" si="55"/>
        <v>中级神器2配件2-手镖Lvs35</v>
      </c>
      <c r="AL408" s="60" t="s">
        <v>644</v>
      </c>
      <c r="AM408" s="15">
        <f t="shared" si="56"/>
        <v>35</v>
      </c>
      <c r="AN408" s="15" t="str">
        <f t="shared" si="57"/>
        <v>中级神器2配件2</v>
      </c>
      <c r="AO408" s="15">
        <f>INDEX(芦花古楼!$BY$19:$BY$58,神器!AM408)</f>
        <v>30</v>
      </c>
      <c r="AP408" s="15" t="s">
        <v>88</v>
      </c>
      <c r="AQ408" s="15">
        <f t="shared" si="58"/>
        <v>19530</v>
      </c>
      <c r="AR408" s="15" t="s">
        <v>653</v>
      </c>
      <c r="AS408" s="15">
        <f t="shared" si="59"/>
        <v>210</v>
      </c>
    </row>
    <row r="409" spans="35:45" ht="16.5" x14ac:dyDescent="0.2">
      <c r="AI409" s="60">
        <v>396</v>
      </c>
      <c r="AJ409" s="15">
        <f t="shared" si="54"/>
        <v>1606012</v>
      </c>
      <c r="AK409" s="15" t="str">
        <f t="shared" si="55"/>
        <v>中级神器2配件2-手镖Lvs36</v>
      </c>
      <c r="AL409" s="60" t="s">
        <v>644</v>
      </c>
      <c r="AM409" s="15">
        <f t="shared" si="56"/>
        <v>36</v>
      </c>
      <c r="AN409" s="15" t="str">
        <f t="shared" si="57"/>
        <v>中级神器2配件2</v>
      </c>
      <c r="AO409" s="15">
        <f>INDEX(芦花古楼!$BY$19:$BY$58,神器!AM409)</f>
        <v>40</v>
      </c>
      <c r="AP409" s="15" t="s">
        <v>88</v>
      </c>
      <c r="AQ409" s="15">
        <f t="shared" si="58"/>
        <v>22785</v>
      </c>
      <c r="AR409" s="15" t="s">
        <v>653</v>
      </c>
      <c r="AS409" s="15">
        <f t="shared" si="59"/>
        <v>222</v>
      </c>
    </row>
    <row r="410" spans="35:45" ht="16.5" x14ac:dyDescent="0.2">
      <c r="AI410" s="60">
        <v>397</v>
      </c>
      <c r="AJ410" s="15">
        <f t="shared" si="54"/>
        <v>1606012</v>
      </c>
      <c r="AK410" s="15" t="str">
        <f t="shared" si="55"/>
        <v>中级神器2配件2-手镖Lvs37</v>
      </c>
      <c r="AL410" s="60" t="s">
        <v>644</v>
      </c>
      <c r="AM410" s="15">
        <f t="shared" si="56"/>
        <v>37</v>
      </c>
      <c r="AN410" s="15" t="str">
        <f t="shared" si="57"/>
        <v>中级神器2配件2</v>
      </c>
      <c r="AO410" s="15">
        <f>INDEX(芦花古楼!$BY$19:$BY$58,神器!AM410)</f>
        <v>40</v>
      </c>
      <c r="AP410" s="15" t="s">
        <v>88</v>
      </c>
      <c r="AQ410" s="15">
        <f t="shared" si="58"/>
        <v>26040</v>
      </c>
      <c r="AR410" s="15" t="s">
        <v>653</v>
      </c>
      <c r="AS410" s="15">
        <f t="shared" si="59"/>
        <v>236</v>
      </c>
    </row>
    <row r="411" spans="35:45" ht="16.5" x14ac:dyDescent="0.2">
      <c r="AI411" s="60">
        <v>398</v>
      </c>
      <c r="AJ411" s="15">
        <f t="shared" si="54"/>
        <v>1606012</v>
      </c>
      <c r="AK411" s="15" t="str">
        <f t="shared" si="55"/>
        <v>中级神器2配件2-手镖Lvs38</v>
      </c>
      <c r="AL411" s="60" t="s">
        <v>644</v>
      </c>
      <c r="AM411" s="15">
        <f t="shared" si="56"/>
        <v>38</v>
      </c>
      <c r="AN411" s="15" t="str">
        <f t="shared" si="57"/>
        <v>中级神器2配件2</v>
      </c>
      <c r="AO411" s="15">
        <f>INDEX(芦花古楼!$BY$19:$BY$58,神器!AM411)</f>
        <v>40</v>
      </c>
      <c r="AP411" s="15" t="s">
        <v>88</v>
      </c>
      <c r="AQ411" s="15">
        <f t="shared" si="58"/>
        <v>29295</v>
      </c>
      <c r="AR411" s="15" t="s">
        <v>653</v>
      </c>
      <c r="AS411" s="15">
        <f t="shared" si="59"/>
        <v>249</v>
      </c>
    </row>
    <row r="412" spans="35:45" ht="16.5" x14ac:dyDescent="0.2">
      <c r="AI412" s="60">
        <v>399</v>
      </c>
      <c r="AJ412" s="15">
        <f t="shared" si="54"/>
        <v>1606012</v>
      </c>
      <c r="AK412" s="15" t="str">
        <f t="shared" si="55"/>
        <v>中级神器2配件2-手镖Lvs39</v>
      </c>
      <c r="AL412" s="60" t="s">
        <v>644</v>
      </c>
      <c r="AM412" s="15">
        <f t="shared" si="56"/>
        <v>39</v>
      </c>
      <c r="AN412" s="15" t="str">
        <f t="shared" si="57"/>
        <v>中级神器2配件2</v>
      </c>
      <c r="AO412" s="15">
        <f>INDEX(芦花古楼!$BY$19:$BY$58,神器!AM412)</f>
        <v>40</v>
      </c>
      <c r="AP412" s="15" t="s">
        <v>88</v>
      </c>
      <c r="AQ412" s="15">
        <f t="shared" si="58"/>
        <v>32550</v>
      </c>
      <c r="AR412" s="15" t="s">
        <v>653</v>
      </c>
      <c r="AS412" s="15">
        <f t="shared" si="59"/>
        <v>264</v>
      </c>
    </row>
    <row r="413" spans="35:45" ht="16.5" x14ac:dyDescent="0.2">
      <c r="AI413" s="60">
        <v>400</v>
      </c>
      <c r="AJ413" s="15">
        <f t="shared" si="54"/>
        <v>1606012</v>
      </c>
      <c r="AK413" s="15" t="str">
        <f t="shared" si="55"/>
        <v>中级神器2配件2-手镖Lvs40</v>
      </c>
      <c r="AL413" s="60" t="s">
        <v>644</v>
      </c>
      <c r="AM413" s="15">
        <f t="shared" si="56"/>
        <v>40</v>
      </c>
      <c r="AN413" s="15" t="str">
        <f t="shared" si="57"/>
        <v>中级神器2配件2</v>
      </c>
      <c r="AO413" s="15">
        <f>INDEX(芦花古楼!$BY$19:$BY$58,神器!AM413)</f>
        <v>40</v>
      </c>
      <c r="AP413" s="15" t="s">
        <v>88</v>
      </c>
      <c r="AQ413" s="15">
        <f t="shared" si="58"/>
        <v>39060</v>
      </c>
      <c r="AR413" s="15" t="s">
        <v>653</v>
      </c>
      <c r="AS413" s="15">
        <f t="shared" si="59"/>
        <v>279</v>
      </c>
    </row>
    <row r="414" spans="35:45" ht="16.5" x14ac:dyDescent="0.2">
      <c r="AI414" s="60">
        <v>401</v>
      </c>
      <c r="AJ414" s="15">
        <f t="shared" si="54"/>
        <v>1606013</v>
      </c>
      <c r="AK414" s="15" t="str">
        <f t="shared" si="55"/>
        <v>中级神器2配件3-雷钻Lvs1</v>
      </c>
      <c r="AL414" s="60" t="s">
        <v>644</v>
      </c>
      <c r="AM414" s="15">
        <f t="shared" si="56"/>
        <v>1</v>
      </c>
      <c r="AN414" s="15" t="str">
        <f t="shared" si="57"/>
        <v>中级神器2配件3</v>
      </c>
      <c r="AO414" s="15">
        <f>INDEX(芦花古楼!$BY$19:$BY$58,神器!AM414)</f>
        <v>1</v>
      </c>
      <c r="AP414" s="15" t="s">
        <v>88</v>
      </c>
      <c r="AQ414" s="15">
        <f t="shared" si="58"/>
        <v>330</v>
      </c>
      <c r="AR414" s="15" t="s">
        <v>653</v>
      </c>
      <c r="AS414" s="15">
        <f t="shared" si="59"/>
        <v>13</v>
      </c>
    </row>
    <row r="415" spans="35:45" ht="16.5" x14ac:dyDescent="0.2">
      <c r="AI415" s="60">
        <v>402</v>
      </c>
      <c r="AJ415" s="15">
        <f t="shared" si="54"/>
        <v>1606013</v>
      </c>
      <c r="AK415" s="15" t="str">
        <f t="shared" si="55"/>
        <v>中级神器2配件3-雷钻Lvs2</v>
      </c>
      <c r="AL415" s="60" t="s">
        <v>644</v>
      </c>
      <c r="AM415" s="15">
        <f t="shared" si="56"/>
        <v>2</v>
      </c>
      <c r="AN415" s="15" t="str">
        <f t="shared" si="57"/>
        <v>中级神器2配件3</v>
      </c>
      <c r="AO415" s="15">
        <f>INDEX(芦花古楼!$BY$19:$BY$58,神器!AM415)</f>
        <v>1</v>
      </c>
      <c r="AP415" s="15" t="s">
        <v>88</v>
      </c>
      <c r="AQ415" s="15">
        <f t="shared" si="58"/>
        <v>500</v>
      </c>
      <c r="AR415" s="15" t="s">
        <v>653</v>
      </c>
      <c r="AS415" s="15">
        <f t="shared" si="59"/>
        <v>17</v>
      </c>
    </row>
    <row r="416" spans="35:45" ht="16.5" x14ac:dyDescent="0.2">
      <c r="AI416" s="60">
        <v>403</v>
      </c>
      <c r="AJ416" s="15">
        <f t="shared" si="54"/>
        <v>1606013</v>
      </c>
      <c r="AK416" s="15" t="str">
        <f t="shared" si="55"/>
        <v>中级神器2配件3-雷钻Lvs3</v>
      </c>
      <c r="AL416" s="60" t="s">
        <v>644</v>
      </c>
      <c r="AM416" s="15">
        <f t="shared" si="56"/>
        <v>3</v>
      </c>
      <c r="AN416" s="15" t="str">
        <f t="shared" si="57"/>
        <v>中级神器2配件3</v>
      </c>
      <c r="AO416" s="15">
        <f>INDEX(芦花古楼!$BY$19:$BY$58,神器!AM416)</f>
        <v>2</v>
      </c>
      <c r="AP416" s="15" t="s">
        <v>88</v>
      </c>
      <c r="AQ416" s="15">
        <f t="shared" si="58"/>
        <v>665</v>
      </c>
      <c r="AR416" s="15" t="s">
        <v>653</v>
      </c>
      <c r="AS416" s="15">
        <f t="shared" si="59"/>
        <v>21</v>
      </c>
    </row>
    <row r="417" spans="35:45" ht="16.5" x14ac:dyDescent="0.2">
      <c r="AI417" s="60">
        <v>404</v>
      </c>
      <c r="AJ417" s="15">
        <f t="shared" si="54"/>
        <v>1606013</v>
      </c>
      <c r="AK417" s="15" t="str">
        <f t="shared" si="55"/>
        <v>中级神器2配件3-雷钻Lvs4</v>
      </c>
      <c r="AL417" s="60" t="s">
        <v>644</v>
      </c>
      <c r="AM417" s="15">
        <f t="shared" si="56"/>
        <v>4</v>
      </c>
      <c r="AN417" s="15" t="str">
        <f t="shared" si="57"/>
        <v>中级神器2配件3</v>
      </c>
      <c r="AO417" s="15">
        <f>INDEX(芦花古楼!$BY$19:$BY$58,神器!AM417)</f>
        <v>3</v>
      </c>
      <c r="AP417" s="15" t="s">
        <v>88</v>
      </c>
      <c r="AQ417" s="15">
        <f t="shared" si="58"/>
        <v>835</v>
      </c>
      <c r="AR417" s="15" t="s">
        <v>653</v>
      </c>
      <c r="AS417" s="15">
        <f t="shared" si="59"/>
        <v>25</v>
      </c>
    </row>
    <row r="418" spans="35:45" ht="16.5" x14ac:dyDescent="0.2">
      <c r="AI418" s="60">
        <v>405</v>
      </c>
      <c r="AJ418" s="15">
        <f t="shared" si="54"/>
        <v>1606013</v>
      </c>
      <c r="AK418" s="15" t="str">
        <f t="shared" si="55"/>
        <v>中级神器2配件3-雷钻Lvs5</v>
      </c>
      <c r="AL418" s="60" t="s">
        <v>644</v>
      </c>
      <c r="AM418" s="15">
        <f t="shared" si="56"/>
        <v>5</v>
      </c>
      <c r="AN418" s="15" t="str">
        <f t="shared" si="57"/>
        <v>中级神器2配件3</v>
      </c>
      <c r="AO418" s="15">
        <f>INDEX(芦花古楼!$BY$19:$BY$58,神器!AM418)</f>
        <v>3</v>
      </c>
      <c r="AP418" s="15" t="s">
        <v>88</v>
      </c>
      <c r="AQ418" s="15">
        <f t="shared" si="58"/>
        <v>1000</v>
      </c>
      <c r="AR418" s="15" t="s">
        <v>653</v>
      </c>
      <c r="AS418" s="15">
        <f t="shared" si="59"/>
        <v>30</v>
      </c>
    </row>
    <row r="419" spans="35:45" ht="16.5" x14ac:dyDescent="0.2">
      <c r="AI419" s="60">
        <v>406</v>
      </c>
      <c r="AJ419" s="15">
        <f t="shared" si="54"/>
        <v>1606013</v>
      </c>
      <c r="AK419" s="15" t="str">
        <f t="shared" si="55"/>
        <v>中级神器2配件3-雷钻Lvs6</v>
      </c>
      <c r="AL419" s="60" t="s">
        <v>644</v>
      </c>
      <c r="AM419" s="15">
        <f t="shared" si="56"/>
        <v>6</v>
      </c>
      <c r="AN419" s="15" t="str">
        <f t="shared" si="57"/>
        <v>中级神器2配件3</v>
      </c>
      <c r="AO419" s="15">
        <f>INDEX(芦花古楼!$BY$19:$BY$58,神器!AM419)</f>
        <v>5</v>
      </c>
      <c r="AP419" s="15" t="s">
        <v>88</v>
      </c>
      <c r="AQ419" s="15">
        <f t="shared" si="58"/>
        <v>1170</v>
      </c>
      <c r="AR419" s="15" t="s">
        <v>653</v>
      </c>
      <c r="AS419" s="15">
        <f t="shared" si="59"/>
        <v>35</v>
      </c>
    </row>
    <row r="420" spans="35:45" ht="16.5" x14ac:dyDescent="0.2">
      <c r="AI420" s="60">
        <v>407</v>
      </c>
      <c r="AJ420" s="15">
        <f t="shared" si="54"/>
        <v>1606013</v>
      </c>
      <c r="AK420" s="15" t="str">
        <f t="shared" si="55"/>
        <v>中级神器2配件3-雷钻Lvs7</v>
      </c>
      <c r="AL420" s="60" t="s">
        <v>644</v>
      </c>
      <c r="AM420" s="15">
        <f t="shared" si="56"/>
        <v>7</v>
      </c>
      <c r="AN420" s="15" t="str">
        <f t="shared" si="57"/>
        <v>中级神器2配件3</v>
      </c>
      <c r="AO420" s="15">
        <f>INDEX(芦花古楼!$BY$19:$BY$58,神器!AM420)</f>
        <v>5</v>
      </c>
      <c r="AP420" s="15" t="s">
        <v>88</v>
      </c>
      <c r="AQ420" s="15">
        <f t="shared" si="58"/>
        <v>1335</v>
      </c>
      <c r="AR420" s="15" t="s">
        <v>653</v>
      </c>
      <c r="AS420" s="15">
        <f t="shared" si="59"/>
        <v>40</v>
      </c>
    </row>
    <row r="421" spans="35:45" ht="16.5" x14ac:dyDescent="0.2">
      <c r="AI421" s="60">
        <v>408</v>
      </c>
      <c r="AJ421" s="15">
        <f t="shared" si="54"/>
        <v>1606013</v>
      </c>
      <c r="AK421" s="15" t="str">
        <f t="shared" si="55"/>
        <v>中级神器2配件3-雷钻Lvs8</v>
      </c>
      <c r="AL421" s="60" t="s">
        <v>644</v>
      </c>
      <c r="AM421" s="15">
        <f t="shared" si="56"/>
        <v>8</v>
      </c>
      <c r="AN421" s="15" t="str">
        <f t="shared" si="57"/>
        <v>中级神器2配件3</v>
      </c>
      <c r="AO421" s="15">
        <f>INDEX(芦花古楼!$BY$19:$BY$58,神器!AM421)</f>
        <v>5</v>
      </c>
      <c r="AP421" s="15" t="s">
        <v>88</v>
      </c>
      <c r="AQ421" s="15">
        <f t="shared" si="58"/>
        <v>1505</v>
      </c>
      <c r="AR421" s="15" t="s">
        <v>653</v>
      </c>
      <c r="AS421" s="15">
        <f t="shared" si="59"/>
        <v>45</v>
      </c>
    </row>
    <row r="422" spans="35:45" ht="16.5" x14ac:dyDescent="0.2">
      <c r="AI422" s="60">
        <v>409</v>
      </c>
      <c r="AJ422" s="15">
        <f t="shared" si="54"/>
        <v>1606013</v>
      </c>
      <c r="AK422" s="15" t="str">
        <f t="shared" si="55"/>
        <v>中级神器2配件3-雷钻Lvs9</v>
      </c>
      <c r="AL422" s="60" t="s">
        <v>644</v>
      </c>
      <c r="AM422" s="15">
        <f t="shared" si="56"/>
        <v>9</v>
      </c>
      <c r="AN422" s="15" t="str">
        <f t="shared" si="57"/>
        <v>中级神器2配件3</v>
      </c>
      <c r="AO422" s="15">
        <f>INDEX(芦花古楼!$BY$19:$BY$58,神器!AM422)</f>
        <v>5</v>
      </c>
      <c r="AP422" s="15" t="s">
        <v>88</v>
      </c>
      <c r="AQ422" s="15">
        <f t="shared" si="58"/>
        <v>1670</v>
      </c>
      <c r="AR422" s="15" t="s">
        <v>653</v>
      </c>
      <c r="AS422" s="15">
        <f t="shared" si="59"/>
        <v>51</v>
      </c>
    </row>
    <row r="423" spans="35:45" ht="16.5" x14ac:dyDescent="0.2">
      <c r="AI423" s="60">
        <v>410</v>
      </c>
      <c r="AJ423" s="15">
        <f t="shared" si="54"/>
        <v>1606013</v>
      </c>
      <c r="AK423" s="15" t="str">
        <f t="shared" si="55"/>
        <v>中级神器2配件3-雷钻Lvs10</v>
      </c>
      <c r="AL423" s="60" t="s">
        <v>644</v>
      </c>
      <c r="AM423" s="15">
        <f t="shared" si="56"/>
        <v>10</v>
      </c>
      <c r="AN423" s="15" t="str">
        <f t="shared" si="57"/>
        <v>中级神器2配件3</v>
      </c>
      <c r="AO423" s="15">
        <f>INDEX(芦花古楼!$BY$19:$BY$58,神器!AM423)</f>
        <v>7</v>
      </c>
      <c r="AP423" s="15" t="s">
        <v>88</v>
      </c>
      <c r="AQ423" s="15">
        <f t="shared" si="58"/>
        <v>2005</v>
      </c>
      <c r="AR423" s="15" t="s">
        <v>653</v>
      </c>
      <c r="AS423" s="15">
        <f t="shared" si="59"/>
        <v>56</v>
      </c>
    </row>
    <row r="424" spans="35:45" ht="16.5" x14ac:dyDescent="0.2">
      <c r="AI424" s="60">
        <v>411</v>
      </c>
      <c r="AJ424" s="15">
        <f t="shared" si="54"/>
        <v>1606013</v>
      </c>
      <c r="AK424" s="15" t="str">
        <f t="shared" si="55"/>
        <v>中级神器2配件3-雷钻Lvs11</v>
      </c>
      <c r="AL424" s="60" t="s">
        <v>644</v>
      </c>
      <c r="AM424" s="15">
        <f t="shared" si="56"/>
        <v>11</v>
      </c>
      <c r="AN424" s="15" t="str">
        <f t="shared" si="57"/>
        <v>中级神器2配件3</v>
      </c>
      <c r="AO424" s="15">
        <f>INDEX(芦花古楼!$BY$19:$BY$58,神器!AM424)</f>
        <v>7</v>
      </c>
      <c r="AP424" s="15" t="s">
        <v>88</v>
      </c>
      <c r="AQ424" s="15">
        <f t="shared" si="58"/>
        <v>2520</v>
      </c>
      <c r="AR424" s="15" t="s">
        <v>653</v>
      </c>
      <c r="AS424" s="15">
        <f t="shared" si="59"/>
        <v>63</v>
      </c>
    </row>
    <row r="425" spans="35:45" ht="16.5" x14ac:dyDescent="0.2">
      <c r="AI425" s="60">
        <v>412</v>
      </c>
      <c r="AJ425" s="15">
        <f t="shared" si="54"/>
        <v>1606013</v>
      </c>
      <c r="AK425" s="15" t="str">
        <f t="shared" si="55"/>
        <v>中级神器2配件3-雷钻Lvs12</v>
      </c>
      <c r="AL425" s="60" t="s">
        <v>644</v>
      </c>
      <c r="AM425" s="15">
        <f t="shared" si="56"/>
        <v>12</v>
      </c>
      <c r="AN425" s="15" t="str">
        <f t="shared" si="57"/>
        <v>中级神器2配件3</v>
      </c>
      <c r="AO425" s="15">
        <f>INDEX(芦花古楼!$BY$19:$BY$58,神器!AM425)</f>
        <v>7</v>
      </c>
      <c r="AP425" s="15" t="s">
        <v>88</v>
      </c>
      <c r="AQ425" s="15">
        <f t="shared" si="58"/>
        <v>2940</v>
      </c>
      <c r="AR425" s="15" t="s">
        <v>653</v>
      </c>
      <c r="AS425" s="15">
        <f t="shared" si="59"/>
        <v>69</v>
      </c>
    </row>
    <row r="426" spans="35:45" ht="16.5" x14ac:dyDescent="0.2">
      <c r="AI426" s="60">
        <v>413</v>
      </c>
      <c r="AJ426" s="15">
        <f t="shared" si="54"/>
        <v>1606013</v>
      </c>
      <c r="AK426" s="15" t="str">
        <f t="shared" si="55"/>
        <v>中级神器2配件3-雷钻Lvs13</v>
      </c>
      <c r="AL426" s="60" t="s">
        <v>644</v>
      </c>
      <c r="AM426" s="15">
        <f t="shared" si="56"/>
        <v>13</v>
      </c>
      <c r="AN426" s="15" t="str">
        <f t="shared" si="57"/>
        <v>中级神器2配件3</v>
      </c>
      <c r="AO426" s="15">
        <f>INDEX(芦花古楼!$BY$19:$BY$58,神器!AM426)</f>
        <v>7</v>
      </c>
      <c r="AP426" s="15" t="s">
        <v>88</v>
      </c>
      <c r="AQ426" s="15">
        <f t="shared" si="58"/>
        <v>3360</v>
      </c>
      <c r="AR426" s="15" t="s">
        <v>653</v>
      </c>
      <c r="AS426" s="15">
        <f t="shared" si="59"/>
        <v>76</v>
      </c>
    </row>
    <row r="427" spans="35:45" ht="16.5" x14ac:dyDescent="0.2">
      <c r="AI427" s="60">
        <v>414</v>
      </c>
      <c r="AJ427" s="15">
        <f t="shared" si="54"/>
        <v>1606013</v>
      </c>
      <c r="AK427" s="15" t="str">
        <f t="shared" si="55"/>
        <v>中级神器2配件3-雷钻Lvs14</v>
      </c>
      <c r="AL427" s="60" t="s">
        <v>644</v>
      </c>
      <c r="AM427" s="15">
        <f t="shared" si="56"/>
        <v>14</v>
      </c>
      <c r="AN427" s="15" t="str">
        <f t="shared" si="57"/>
        <v>中级神器2配件3</v>
      </c>
      <c r="AO427" s="15">
        <f>INDEX(芦花古楼!$BY$19:$BY$58,神器!AM427)</f>
        <v>7</v>
      </c>
      <c r="AP427" s="15" t="s">
        <v>88</v>
      </c>
      <c r="AQ427" s="15">
        <f t="shared" si="58"/>
        <v>3780</v>
      </c>
      <c r="AR427" s="15" t="s">
        <v>653</v>
      </c>
      <c r="AS427" s="15">
        <f t="shared" si="59"/>
        <v>83</v>
      </c>
    </row>
    <row r="428" spans="35:45" ht="16.5" x14ac:dyDescent="0.2">
      <c r="AI428" s="60">
        <v>415</v>
      </c>
      <c r="AJ428" s="15">
        <f t="shared" si="54"/>
        <v>1606013</v>
      </c>
      <c r="AK428" s="15" t="str">
        <f t="shared" si="55"/>
        <v>中级神器2配件3-雷钻Lvs15</v>
      </c>
      <c r="AL428" s="60" t="s">
        <v>644</v>
      </c>
      <c r="AM428" s="15">
        <f t="shared" si="56"/>
        <v>15</v>
      </c>
      <c r="AN428" s="15" t="str">
        <f t="shared" si="57"/>
        <v>中级神器2配件3</v>
      </c>
      <c r="AO428" s="15">
        <f>INDEX(芦花古楼!$BY$19:$BY$58,神器!AM428)</f>
        <v>10</v>
      </c>
      <c r="AP428" s="15" t="s">
        <v>88</v>
      </c>
      <c r="AQ428" s="15">
        <f t="shared" si="58"/>
        <v>4200</v>
      </c>
      <c r="AR428" s="15" t="s">
        <v>653</v>
      </c>
      <c r="AS428" s="15">
        <f t="shared" si="59"/>
        <v>90</v>
      </c>
    </row>
    <row r="429" spans="35:45" ht="16.5" x14ac:dyDescent="0.2">
      <c r="AI429" s="60">
        <v>416</v>
      </c>
      <c r="AJ429" s="15">
        <f t="shared" si="54"/>
        <v>1606013</v>
      </c>
      <c r="AK429" s="15" t="str">
        <f t="shared" si="55"/>
        <v>中级神器2配件3-雷钻Lvs16</v>
      </c>
      <c r="AL429" s="60" t="s">
        <v>644</v>
      </c>
      <c r="AM429" s="15">
        <f t="shared" si="56"/>
        <v>16</v>
      </c>
      <c r="AN429" s="15" t="str">
        <f t="shared" si="57"/>
        <v>中级神器2配件3</v>
      </c>
      <c r="AO429" s="15">
        <f>INDEX(芦花古楼!$BY$19:$BY$58,神器!AM429)</f>
        <v>10</v>
      </c>
      <c r="AP429" s="15" t="s">
        <v>88</v>
      </c>
      <c r="AQ429" s="15">
        <f t="shared" si="58"/>
        <v>4620</v>
      </c>
      <c r="AR429" s="15" t="s">
        <v>653</v>
      </c>
      <c r="AS429" s="15">
        <f t="shared" si="59"/>
        <v>98</v>
      </c>
    </row>
    <row r="430" spans="35:45" ht="16.5" x14ac:dyDescent="0.2">
      <c r="AI430" s="60">
        <v>417</v>
      </c>
      <c r="AJ430" s="15">
        <f t="shared" si="54"/>
        <v>1606013</v>
      </c>
      <c r="AK430" s="15" t="str">
        <f t="shared" si="55"/>
        <v>中级神器2配件3-雷钻Lvs17</v>
      </c>
      <c r="AL430" s="60" t="s">
        <v>644</v>
      </c>
      <c r="AM430" s="15">
        <f t="shared" si="56"/>
        <v>17</v>
      </c>
      <c r="AN430" s="15" t="str">
        <f t="shared" si="57"/>
        <v>中级神器2配件3</v>
      </c>
      <c r="AO430" s="15">
        <f>INDEX(芦花古楼!$BY$19:$BY$58,神器!AM430)</f>
        <v>10</v>
      </c>
      <c r="AP430" s="15" t="s">
        <v>88</v>
      </c>
      <c r="AQ430" s="15">
        <f t="shared" si="58"/>
        <v>5040</v>
      </c>
      <c r="AR430" s="15" t="s">
        <v>653</v>
      </c>
      <c r="AS430" s="15">
        <f t="shared" si="59"/>
        <v>107</v>
      </c>
    </row>
    <row r="431" spans="35:45" ht="16.5" x14ac:dyDescent="0.2">
      <c r="AI431" s="60">
        <v>418</v>
      </c>
      <c r="AJ431" s="15">
        <f t="shared" si="54"/>
        <v>1606013</v>
      </c>
      <c r="AK431" s="15" t="str">
        <f t="shared" si="55"/>
        <v>中级神器2配件3-雷钻Lvs18</v>
      </c>
      <c r="AL431" s="60" t="s">
        <v>644</v>
      </c>
      <c r="AM431" s="15">
        <f t="shared" si="56"/>
        <v>18</v>
      </c>
      <c r="AN431" s="15" t="str">
        <f t="shared" si="57"/>
        <v>中级神器2配件3</v>
      </c>
      <c r="AO431" s="15">
        <f>INDEX(芦花古楼!$BY$19:$BY$58,神器!AM431)</f>
        <v>10</v>
      </c>
      <c r="AP431" s="15" t="s">
        <v>88</v>
      </c>
      <c r="AQ431" s="15">
        <f t="shared" si="58"/>
        <v>5460</v>
      </c>
      <c r="AR431" s="15" t="s">
        <v>653</v>
      </c>
      <c r="AS431" s="15">
        <f t="shared" si="59"/>
        <v>115</v>
      </c>
    </row>
    <row r="432" spans="35:45" ht="16.5" x14ac:dyDescent="0.2">
      <c r="AI432" s="60">
        <v>419</v>
      </c>
      <c r="AJ432" s="15">
        <f t="shared" si="54"/>
        <v>1606013</v>
      </c>
      <c r="AK432" s="15" t="str">
        <f t="shared" si="55"/>
        <v>中级神器2配件3-雷钻Lvs19</v>
      </c>
      <c r="AL432" s="60" t="s">
        <v>644</v>
      </c>
      <c r="AM432" s="15">
        <f t="shared" si="56"/>
        <v>19</v>
      </c>
      <c r="AN432" s="15" t="str">
        <f t="shared" si="57"/>
        <v>中级神器2配件3</v>
      </c>
      <c r="AO432" s="15">
        <f>INDEX(芦花古楼!$BY$19:$BY$58,神器!AM432)</f>
        <v>10</v>
      </c>
      <c r="AP432" s="15" t="s">
        <v>88</v>
      </c>
      <c r="AQ432" s="15">
        <f t="shared" si="58"/>
        <v>5880</v>
      </c>
      <c r="AR432" s="15" t="s">
        <v>653</v>
      </c>
      <c r="AS432" s="15">
        <f t="shared" si="59"/>
        <v>124</v>
      </c>
    </row>
    <row r="433" spans="35:45" ht="16.5" x14ac:dyDescent="0.2">
      <c r="AI433" s="60">
        <v>420</v>
      </c>
      <c r="AJ433" s="15">
        <f t="shared" si="54"/>
        <v>1606013</v>
      </c>
      <c r="AK433" s="15" t="str">
        <f t="shared" si="55"/>
        <v>中级神器2配件3-雷钻Lvs20</v>
      </c>
      <c r="AL433" s="60" t="s">
        <v>644</v>
      </c>
      <c r="AM433" s="15">
        <f t="shared" si="56"/>
        <v>20</v>
      </c>
      <c r="AN433" s="15" t="str">
        <f t="shared" si="57"/>
        <v>中级神器2配件3</v>
      </c>
      <c r="AO433" s="15">
        <f>INDEX(芦花古楼!$BY$19:$BY$58,神器!AM433)</f>
        <v>10</v>
      </c>
      <c r="AP433" s="15" t="s">
        <v>88</v>
      </c>
      <c r="AQ433" s="15">
        <f t="shared" si="58"/>
        <v>6720</v>
      </c>
      <c r="AR433" s="15" t="s">
        <v>653</v>
      </c>
      <c r="AS433" s="15">
        <f t="shared" si="59"/>
        <v>134</v>
      </c>
    </row>
    <row r="434" spans="35:45" ht="16.5" x14ac:dyDescent="0.2">
      <c r="AI434" s="60">
        <v>421</v>
      </c>
      <c r="AJ434" s="15">
        <f t="shared" si="54"/>
        <v>1606013</v>
      </c>
      <c r="AK434" s="15" t="str">
        <f t="shared" si="55"/>
        <v>中级神器2配件3-雷钻Lvs21</v>
      </c>
      <c r="AL434" s="60" t="s">
        <v>644</v>
      </c>
      <c r="AM434" s="15">
        <f t="shared" si="56"/>
        <v>21</v>
      </c>
      <c r="AN434" s="15" t="str">
        <f t="shared" si="57"/>
        <v>中级神器2配件3</v>
      </c>
      <c r="AO434" s="15">
        <f>INDEX(芦花古楼!$BY$19:$BY$58,神器!AM434)</f>
        <v>15</v>
      </c>
      <c r="AP434" s="15" t="s">
        <v>88</v>
      </c>
      <c r="AQ434" s="15">
        <f t="shared" si="58"/>
        <v>7420</v>
      </c>
      <c r="AR434" s="15" t="s">
        <v>653</v>
      </c>
      <c r="AS434" s="15">
        <f t="shared" si="59"/>
        <v>144</v>
      </c>
    </row>
    <row r="435" spans="35:45" ht="16.5" x14ac:dyDescent="0.2">
      <c r="AI435" s="60">
        <v>422</v>
      </c>
      <c r="AJ435" s="15">
        <f t="shared" si="54"/>
        <v>1606013</v>
      </c>
      <c r="AK435" s="15" t="str">
        <f t="shared" si="55"/>
        <v>中级神器2配件3-雷钻Lvs22</v>
      </c>
      <c r="AL435" s="60" t="s">
        <v>644</v>
      </c>
      <c r="AM435" s="15">
        <f t="shared" si="56"/>
        <v>22</v>
      </c>
      <c r="AN435" s="15" t="str">
        <f t="shared" si="57"/>
        <v>中级神器2配件3</v>
      </c>
      <c r="AO435" s="15">
        <f>INDEX(芦花古楼!$BY$19:$BY$58,神器!AM435)</f>
        <v>15</v>
      </c>
      <c r="AP435" s="15" t="s">
        <v>88</v>
      </c>
      <c r="AQ435" s="15">
        <f t="shared" si="58"/>
        <v>7790</v>
      </c>
      <c r="AR435" s="15" t="s">
        <v>653</v>
      </c>
      <c r="AS435" s="15">
        <f t="shared" si="59"/>
        <v>154</v>
      </c>
    </row>
    <row r="436" spans="35:45" ht="16.5" x14ac:dyDescent="0.2">
      <c r="AI436" s="60">
        <v>423</v>
      </c>
      <c r="AJ436" s="15">
        <f t="shared" si="54"/>
        <v>1606013</v>
      </c>
      <c r="AK436" s="15" t="str">
        <f t="shared" si="55"/>
        <v>中级神器2配件3-雷钻Lvs23</v>
      </c>
      <c r="AL436" s="60" t="s">
        <v>644</v>
      </c>
      <c r="AM436" s="15">
        <f t="shared" si="56"/>
        <v>23</v>
      </c>
      <c r="AN436" s="15" t="str">
        <f t="shared" si="57"/>
        <v>中级神器2配件3</v>
      </c>
      <c r="AO436" s="15">
        <f>INDEX(芦花古楼!$BY$19:$BY$58,神器!AM436)</f>
        <v>15</v>
      </c>
      <c r="AP436" s="15" t="s">
        <v>88</v>
      </c>
      <c r="AQ436" s="15">
        <f t="shared" si="58"/>
        <v>8160</v>
      </c>
      <c r="AR436" s="15" t="s">
        <v>653</v>
      </c>
      <c r="AS436" s="15">
        <f t="shared" si="59"/>
        <v>166</v>
      </c>
    </row>
    <row r="437" spans="35:45" ht="16.5" x14ac:dyDescent="0.2">
      <c r="AI437" s="60">
        <v>424</v>
      </c>
      <c r="AJ437" s="15">
        <f t="shared" si="54"/>
        <v>1606013</v>
      </c>
      <c r="AK437" s="15" t="str">
        <f t="shared" si="55"/>
        <v>中级神器2配件3-雷钻Lvs24</v>
      </c>
      <c r="AL437" s="60" t="s">
        <v>644</v>
      </c>
      <c r="AM437" s="15">
        <f t="shared" si="56"/>
        <v>24</v>
      </c>
      <c r="AN437" s="15" t="str">
        <f t="shared" si="57"/>
        <v>中级神器2配件3</v>
      </c>
      <c r="AO437" s="15">
        <f>INDEX(芦花古楼!$BY$19:$BY$58,神器!AM437)</f>
        <v>15</v>
      </c>
      <c r="AP437" s="15" t="s">
        <v>88</v>
      </c>
      <c r="AQ437" s="15">
        <f t="shared" si="58"/>
        <v>8535</v>
      </c>
      <c r="AR437" s="15" t="s">
        <v>653</v>
      </c>
      <c r="AS437" s="15">
        <f t="shared" si="59"/>
        <v>177</v>
      </c>
    </row>
    <row r="438" spans="35:45" ht="16.5" x14ac:dyDescent="0.2">
      <c r="AI438" s="60">
        <v>425</v>
      </c>
      <c r="AJ438" s="15">
        <f t="shared" si="54"/>
        <v>1606013</v>
      </c>
      <c r="AK438" s="15" t="str">
        <f t="shared" si="55"/>
        <v>中级神器2配件3-雷钻Lvs25</v>
      </c>
      <c r="AL438" s="60" t="s">
        <v>644</v>
      </c>
      <c r="AM438" s="15">
        <f t="shared" si="56"/>
        <v>25</v>
      </c>
      <c r="AN438" s="15" t="str">
        <f t="shared" si="57"/>
        <v>中级神器2配件3</v>
      </c>
      <c r="AO438" s="15">
        <f>INDEX(芦花古楼!$BY$19:$BY$58,神器!AM438)</f>
        <v>15</v>
      </c>
      <c r="AP438" s="15" t="s">
        <v>88</v>
      </c>
      <c r="AQ438" s="15">
        <f t="shared" si="58"/>
        <v>8905</v>
      </c>
      <c r="AR438" s="15" t="s">
        <v>653</v>
      </c>
      <c r="AS438" s="15">
        <f t="shared" si="59"/>
        <v>189</v>
      </c>
    </row>
    <row r="439" spans="35:45" ht="16.5" x14ac:dyDescent="0.2">
      <c r="AI439" s="60">
        <v>426</v>
      </c>
      <c r="AJ439" s="15">
        <f t="shared" si="54"/>
        <v>1606013</v>
      </c>
      <c r="AK439" s="15" t="str">
        <f t="shared" si="55"/>
        <v>中级神器2配件3-雷钻Lvs26</v>
      </c>
      <c r="AL439" s="60" t="s">
        <v>644</v>
      </c>
      <c r="AM439" s="15">
        <f t="shared" si="56"/>
        <v>26</v>
      </c>
      <c r="AN439" s="15" t="str">
        <f t="shared" si="57"/>
        <v>中级神器2配件3</v>
      </c>
      <c r="AO439" s="15">
        <f>INDEX(芦花古楼!$BY$19:$BY$58,神器!AM439)</f>
        <v>25</v>
      </c>
      <c r="AP439" s="15" t="s">
        <v>88</v>
      </c>
      <c r="AQ439" s="15">
        <f t="shared" si="58"/>
        <v>9275</v>
      </c>
      <c r="AR439" s="15" t="s">
        <v>653</v>
      </c>
      <c r="AS439" s="15">
        <f t="shared" si="59"/>
        <v>202</v>
      </c>
    </row>
    <row r="440" spans="35:45" ht="16.5" x14ac:dyDescent="0.2">
      <c r="AI440" s="60">
        <v>427</v>
      </c>
      <c r="AJ440" s="15">
        <f t="shared" si="54"/>
        <v>1606013</v>
      </c>
      <c r="AK440" s="15" t="str">
        <f t="shared" si="55"/>
        <v>中级神器2配件3-雷钻Lvs27</v>
      </c>
      <c r="AL440" s="60" t="s">
        <v>644</v>
      </c>
      <c r="AM440" s="15">
        <f t="shared" si="56"/>
        <v>27</v>
      </c>
      <c r="AN440" s="15" t="str">
        <f t="shared" si="57"/>
        <v>中级神器2配件3</v>
      </c>
      <c r="AO440" s="15">
        <f>INDEX(芦花古楼!$BY$19:$BY$58,神器!AM440)</f>
        <v>25</v>
      </c>
      <c r="AP440" s="15" t="s">
        <v>88</v>
      </c>
      <c r="AQ440" s="15">
        <f t="shared" si="58"/>
        <v>9645</v>
      </c>
      <c r="AR440" s="15" t="s">
        <v>653</v>
      </c>
      <c r="AS440" s="15">
        <f t="shared" si="59"/>
        <v>216</v>
      </c>
    </row>
    <row r="441" spans="35:45" ht="16.5" x14ac:dyDescent="0.2">
      <c r="AI441" s="60">
        <v>428</v>
      </c>
      <c r="AJ441" s="15">
        <f t="shared" si="54"/>
        <v>1606013</v>
      </c>
      <c r="AK441" s="15" t="str">
        <f t="shared" si="55"/>
        <v>中级神器2配件3-雷钻Lvs28</v>
      </c>
      <c r="AL441" s="60" t="s">
        <v>644</v>
      </c>
      <c r="AM441" s="15">
        <f t="shared" si="56"/>
        <v>28</v>
      </c>
      <c r="AN441" s="15" t="str">
        <f t="shared" si="57"/>
        <v>中级神器2配件3</v>
      </c>
      <c r="AO441" s="15">
        <f>INDEX(芦花古楼!$BY$19:$BY$58,神器!AM441)</f>
        <v>25</v>
      </c>
      <c r="AP441" s="15" t="s">
        <v>88</v>
      </c>
      <c r="AQ441" s="15">
        <f t="shared" si="58"/>
        <v>10015</v>
      </c>
      <c r="AR441" s="15" t="s">
        <v>653</v>
      </c>
      <c r="AS441" s="15">
        <f t="shared" si="59"/>
        <v>230</v>
      </c>
    </row>
    <row r="442" spans="35:45" ht="16.5" x14ac:dyDescent="0.2">
      <c r="AI442" s="60">
        <v>429</v>
      </c>
      <c r="AJ442" s="15">
        <f t="shared" si="54"/>
        <v>1606013</v>
      </c>
      <c r="AK442" s="15" t="str">
        <f t="shared" si="55"/>
        <v>中级神器2配件3-雷钻Lvs29</v>
      </c>
      <c r="AL442" s="60" t="s">
        <v>644</v>
      </c>
      <c r="AM442" s="15">
        <f t="shared" si="56"/>
        <v>29</v>
      </c>
      <c r="AN442" s="15" t="str">
        <f t="shared" si="57"/>
        <v>中级神器2配件3</v>
      </c>
      <c r="AO442" s="15">
        <f>INDEX(芦花古楼!$BY$19:$BY$58,神器!AM442)</f>
        <v>25</v>
      </c>
      <c r="AP442" s="15" t="s">
        <v>88</v>
      </c>
      <c r="AQ442" s="15">
        <f t="shared" si="58"/>
        <v>10390</v>
      </c>
      <c r="AR442" s="15" t="s">
        <v>653</v>
      </c>
      <c r="AS442" s="15">
        <f t="shared" si="59"/>
        <v>244</v>
      </c>
    </row>
    <row r="443" spans="35:45" ht="16.5" x14ac:dyDescent="0.2">
      <c r="AI443" s="60">
        <v>430</v>
      </c>
      <c r="AJ443" s="15">
        <f t="shared" si="54"/>
        <v>1606013</v>
      </c>
      <c r="AK443" s="15" t="str">
        <f t="shared" si="55"/>
        <v>中级神器2配件3-雷钻Lvs30</v>
      </c>
      <c r="AL443" s="60" t="s">
        <v>644</v>
      </c>
      <c r="AM443" s="15">
        <f t="shared" si="56"/>
        <v>30</v>
      </c>
      <c r="AN443" s="15" t="str">
        <f t="shared" si="57"/>
        <v>中级神器2配件3</v>
      </c>
      <c r="AO443" s="15">
        <f>INDEX(芦花古楼!$BY$19:$BY$58,神器!AM443)</f>
        <v>25</v>
      </c>
      <c r="AP443" s="15" t="s">
        <v>88</v>
      </c>
      <c r="AQ443" s="15">
        <f t="shared" si="58"/>
        <v>11130</v>
      </c>
      <c r="AR443" s="15" t="s">
        <v>653</v>
      </c>
      <c r="AS443" s="15">
        <f t="shared" si="59"/>
        <v>260</v>
      </c>
    </row>
    <row r="444" spans="35:45" ht="16.5" x14ac:dyDescent="0.2">
      <c r="AI444" s="60">
        <v>431</v>
      </c>
      <c r="AJ444" s="15">
        <f t="shared" si="54"/>
        <v>1606013</v>
      </c>
      <c r="AK444" s="15" t="str">
        <f t="shared" si="55"/>
        <v>中级神器2配件3-雷钻Lvs31</v>
      </c>
      <c r="AL444" s="60" t="s">
        <v>644</v>
      </c>
      <c r="AM444" s="15">
        <f t="shared" si="56"/>
        <v>31</v>
      </c>
      <c r="AN444" s="15" t="str">
        <f t="shared" si="57"/>
        <v>中级神器2配件3</v>
      </c>
      <c r="AO444" s="15">
        <f>INDEX(芦花古楼!$BY$19:$BY$58,神器!AM444)</f>
        <v>30</v>
      </c>
      <c r="AP444" s="15" t="s">
        <v>88</v>
      </c>
      <c r="AQ444" s="15">
        <f t="shared" si="58"/>
        <v>10850</v>
      </c>
      <c r="AR444" s="15" t="s">
        <v>653</v>
      </c>
      <c r="AS444" s="15">
        <f t="shared" si="59"/>
        <v>276</v>
      </c>
    </row>
    <row r="445" spans="35:45" ht="16.5" x14ac:dyDescent="0.2">
      <c r="AI445" s="60">
        <v>432</v>
      </c>
      <c r="AJ445" s="15">
        <f t="shared" si="54"/>
        <v>1606013</v>
      </c>
      <c r="AK445" s="15" t="str">
        <f t="shared" si="55"/>
        <v>中级神器2配件3-雷钻Lvs32</v>
      </c>
      <c r="AL445" s="60" t="s">
        <v>644</v>
      </c>
      <c r="AM445" s="15">
        <f t="shared" si="56"/>
        <v>32</v>
      </c>
      <c r="AN445" s="15" t="str">
        <f t="shared" si="57"/>
        <v>中级神器2配件3</v>
      </c>
      <c r="AO445" s="15">
        <f>INDEX(芦花古楼!$BY$19:$BY$58,神器!AM445)</f>
        <v>30</v>
      </c>
      <c r="AP445" s="15" t="s">
        <v>88</v>
      </c>
      <c r="AQ445" s="15">
        <f t="shared" si="58"/>
        <v>16275</v>
      </c>
      <c r="AR445" s="15" t="s">
        <v>653</v>
      </c>
      <c r="AS445" s="15">
        <f t="shared" si="59"/>
        <v>293</v>
      </c>
    </row>
    <row r="446" spans="35:45" ht="16.5" x14ac:dyDescent="0.2">
      <c r="AI446" s="60">
        <v>433</v>
      </c>
      <c r="AJ446" s="15">
        <f t="shared" si="54"/>
        <v>1606013</v>
      </c>
      <c r="AK446" s="15" t="str">
        <f t="shared" si="55"/>
        <v>中级神器2配件3-雷钻Lvs33</v>
      </c>
      <c r="AL446" s="60" t="s">
        <v>644</v>
      </c>
      <c r="AM446" s="15">
        <f t="shared" si="56"/>
        <v>33</v>
      </c>
      <c r="AN446" s="15" t="str">
        <f t="shared" si="57"/>
        <v>中级神器2配件3</v>
      </c>
      <c r="AO446" s="15">
        <f>INDEX(芦花古楼!$BY$19:$BY$58,神器!AM446)</f>
        <v>30</v>
      </c>
      <c r="AP446" s="15" t="s">
        <v>88</v>
      </c>
      <c r="AQ446" s="15">
        <f t="shared" si="58"/>
        <v>21700</v>
      </c>
      <c r="AR446" s="15" t="s">
        <v>653</v>
      </c>
      <c r="AS446" s="15">
        <f t="shared" si="59"/>
        <v>312</v>
      </c>
    </row>
    <row r="447" spans="35:45" ht="16.5" x14ac:dyDescent="0.2">
      <c r="AI447" s="60">
        <v>434</v>
      </c>
      <c r="AJ447" s="15">
        <f t="shared" si="54"/>
        <v>1606013</v>
      </c>
      <c r="AK447" s="15" t="str">
        <f t="shared" si="55"/>
        <v>中级神器2配件3-雷钻Lvs34</v>
      </c>
      <c r="AL447" s="60" t="s">
        <v>644</v>
      </c>
      <c r="AM447" s="15">
        <f t="shared" si="56"/>
        <v>34</v>
      </c>
      <c r="AN447" s="15" t="str">
        <f t="shared" si="57"/>
        <v>中级神器2配件3</v>
      </c>
      <c r="AO447" s="15">
        <f>INDEX(芦花古楼!$BY$19:$BY$58,神器!AM447)</f>
        <v>30</v>
      </c>
      <c r="AP447" s="15" t="s">
        <v>88</v>
      </c>
      <c r="AQ447" s="15">
        <f t="shared" si="58"/>
        <v>27125</v>
      </c>
      <c r="AR447" s="15" t="s">
        <v>653</v>
      </c>
      <c r="AS447" s="15">
        <f t="shared" si="59"/>
        <v>330</v>
      </c>
    </row>
    <row r="448" spans="35:45" ht="16.5" x14ac:dyDescent="0.2">
      <c r="AI448" s="60">
        <v>435</v>
      </c>
      <c r="AJ448" s="15">
        <f t="shared" si="54"/>
        <v>1606013</v>
      </c>
      <c r="AK448" s="15" t="str">
        <f t="shared" si="55"/>
        <v>中级神器2配件3-雷钻Lvs35</v>
      </c>
      <c r="AL448" s="60" t="s">
        <v>644</v>
      </c>
      <c r="AM448" s="15">
        <f t="shared" si="56"/>
        <v>35</v>
      </c>
      <c r="AN448" s="15" t="str">
        <f t="shared" si="57"/>
        <v>中级神器2配件3</v>
      </c>
      <c r="AO448" s="15">
        <f>INDEX(芦花古楼!$BY$19:$BY$58,神器!AM448)</f>
        <v>30</v>
      </c>
      <c r="AP448" s="15" t="s">
        <v>88</v>
      </c>
      <c r="AQ448" s="15">
        <f t="shared" si="58"/>
        <v>32550</v>
      </c>
      <c r="AR448" s="15" t="s">
        <v>653</v>
      </c>
      <c r="AS448" s="15">
        <f t="shared" si="59"/>
        <v>350</v>
      </c>
    </row>
    <row r="449" spans="35:45" ht="16.5" x14ac:dyDescent="0.2">
      <c r="AI449" s="60">
        <v>436</v>
      </c>
      <c r="AJ449" s="15">
        <f t="shared" si="54"/>
        <v>1606013</v>
      </c>
      <c r="AK449" s="15" t="str">
        <f t="shared" si="55"/>
        <v>中级神器2配件3-雷钻Lvs36</v>
      </c>
      <c r="AL449" s="60" t="s">
        <v>644</v>
      </c>
      <c r="AM449" s="15">
        <f t="shared" si="56"/>
        <v>36</v>
      </c>
      <c r="AN449" s="15" t="str">
        <f t="shared" si="57"/>
        <v>中级神器2配件3</v>
      </c>
      <c r="AO449" s="15">
        <f>INDEX(芦花古楼!$BY$19:$BY$58,神器!AM449)</f>
        <v>40</v>
      </c>
      <c r="AP449" s="15" t="s">
        <v>88</v>
      </c>
      <c r="AQ449" s="15">
        <f t="shared" si="58"/>
        <v>37975</v>
      </c>
      <c r="AR449" s="15" t="s">
        <v>653</v>
      </c>
      <c r="AS449" s="15">
        <f t="shared" si="59"/>
        <v>371</v>
      </c>
    </row>
    <row r="450" spans="35:45" ht="16.5" x14ac:dyDescent="0.2">
      <c r="AI450" s="60">
        <v>437</v>
      </c>
      <c r="AJ450" s="15">
        <f t="shared" si="54"/>
        <v>1606013</v>
      </c>
      <c r="AK450" s="15" t="str">
        <f t="shared" si="55"/>
        <v>中级神器2配件3-雷钻Lvs37</v>
      </c>
      <c r="AL450" s="60" t="s">
        <v>644</v>
      </c>
      <c r="AM450" s="15">
        <f t="shared" si="56"/>
        <v>37</v>
      </c>
      <c r="AN450" s="15" t="str">
        <f t="shared" si="57"/>
        <v>中级神器2配件3</v>
      </c>
      <c r="AO450" s="15">
        <f>INDEX(芦花古楼!$BY$19:$BY$58,神器!AM450)</f>
        <v>40</v>
      </c>
      <c r="AP450" s="15" t="s">
        <v>88</v>
      </c>
      <c r="AQ450" s="15">
        <f t="shared" si="58"/>
        <v>43400</v>
      </c>
      <c r="AR450" s="15" t="s">
        <v>653</v>
      </c>
      <c r="AS450" s="15">
        <f t="shared" si="59"/>
        <v>393</v>
      </c>
    </row>
    <row r="451" spans="35:45" ht="16.5" x14ac:dyDescent="0.2">
      <c r="AI451" s="60">
        <v>438</v>
      </c>
      <c r="AJ451" s="15">
        <f t="shared" si="54"/>
        <v>1606013</v>
      </c>
      <c r="AK451" s="15" t="str">
        <f t="shared" si="55"/>
        <v>中级神器2配件3-雷钻Lvs38</v>
      </c>
      <c r="AL451" s="60" t="s">
        <v>644</v>
      </c>
      <c r="AM451" s="15">
        <f t="shared" si="56"/>
        <v>38</v>
      </c>
      <c r="AN451" s="15" t="str">
        <f t="shared" si="57"/>
        <v>中级神器2配件3</v>
      </c>
      <c r="AO451" s="15">
        <f>INDEX(芦花古楼!$BY$19:$BY$58,神器!AM451)</f>
        <v>40</v>
      </c>
      <c r="AP451" s="15" t="s">
        <v>88</v>
      </c>
      <c r="AQ451" s="15">
        <f t="shared" si="58"/>
        <v>48825</v>
      </c>
      <c r="AR451" s="15" t="s">
        <v>653</v>
      </c>
      <c r="AS451" s="15">
        <f t="shared" si="59"/>
        <v>416</v>
      </c>
    </row>
    <row r="452" spans="35:45" ht="16.5" x14ac:dyDescent="0.2">
      <c r="AI452" s="60">
        <v>439</v>
      </c>
      <c r="AJ452" s="15">
        <f t="shared" si="54"/>
        <v>1606013</v>
      </c>
      <c r="AK452" s="15" t="str">
        <f t="shared" si="55"/>
        <v>中级神器2配件3-雷钻Lvs39</v>
      </c>
      <c r="AL452" s="60" t="s">
        <v>644</v>
      </c>
      <c r="AM452" s="15">
        <f t="shared" si="56"/>
        <v>39</v>
      </c>
      <c r="AN452" s="15" t="str">
        <f t="shared" si="57"/>
        <v>中级神器2配件3</v>
      </c>
      <c r="AO452" s="15">
        <f>INDEX(芦花古楼!$BY$19:$BY$58,神器!AM452)</f>
        <v>40</v>
      </c>
      <c r="AP452" s="15" t="s">
        <v>88</v>
      </c>
      <c r="AQ452" s="15">
        <f t="shared" si="58"/>
        <v>54250</v>
      </c>
      <c r="AR452" s="15" t="s">
        <v>653</v>
      </c>
      <c r="AS452" s="15">
        <f t="shared" si="59"/>
        <v>440</v>
      </c>
    </row>
    <row r="453" spans="35:45" ht="16.5" x14ac:dyDescent="0.2">
      <c r="AI453" s="60">
        <v>440</v>
      </c>
      <c r="AJ453" s="15">
        <f t="shared" si="54"/>
        <v>1606013</v>
      </c>
      <c r="AK453" s="15" t="str">
        <f t="shared" si="55"/>
        <v>中级神器2配件3-雷钻Lvs40</v>
      </c>
      <c r="AL453" s="60" t="s">
        <v>644</v>
      </c>
      <c r="AM453" s="15">
        <f t="shared" si="56"/>
        <v>40</v>
      </c>
      <c r="AN453" s="15" t="str">
        <f t="shared" si="57"/>
        <v>中级神器2配件3</v>
      </c>
      <c r="AO453" s="15">
        <f>INDEX(芦花古楼!$BY$19:$BY$58,神器!AM453)</f>
        <v>40</v>
      </c>
      <c r="AP453" s="15" t="s">
        <v>88</v>
      </c>
      <c r="AQ453" s="15">
        <f t="shared" si="58"/>
        <v>65100</v>
      </c>
      <c r="AR453" s="15" t="s">
        <v>653</v>
      </c>
      <c r="AS453" s="15">
        <f t="shared" si="59"/>
        <v>465</v>
      </c>
    </row>
    <row r="454" spans="35:45" ht="16.5" x14ac:dyDescent="0.2">
      <c r="AI454" s="60">
        <v>441</v>
      </c>
      <c r="AJ454" s="15">
        <f t="shared" si="54"/>
        <v>1606014</v>
      </c>
      <c r="AK454" s="15" t="str">
        <f t="shared" si="55"/>
        <v>中级神器2配件4-臂刃Lvs1</v>
      </c>
      <c r="AL454" s="60" t="s">
        <v>644</v>
      </c>
      <c r="AM454" s="15">
        <f t="shared" si="56"/>
        <v>1</v>
      </c>
      <c r="AN454" s="15" t="str">
        <f t="shared" si="57"/>
        <v>中级神器2配件4</v>
      </c>
      <c r="AO454" s="15">
        <f>INDEX(芦花古楼!$BY$19:$BY$58,神器!AM454)</f>
        <v>1</v>
      </c>
      <c r="AP454" s="15" t="s">
        <v>88</v>
      </c>
      <c r="AQ454" s="15">
        <f t="shared" si="58"/>
        <v>465</v>
      </c>
      <c r="AR454" s="15" t="s">
        <v>653</v>
      </c>
      <c r="AS454" s="15">
        <f t="shared" si="59"/>
        <v>18</v>
      </c>
    </row>
    <row r="455" spans="35:45" ht="16.5" x14ac:dyDescent="0.2">
      <c r="AI455" s="60">
        <v>442</v>
      </c>
      <c r="AJ455" s="15">
        <f t="shared" si="54"/>
        <v>1606014</v>
      </c>
      <c r="AK455" s="15" t="str">
        <f t="shared" si="55"/>
        <v>中级神器2配件4-臂刃Lvs2</v>
      </c>
      <c r="AL455" s="60" t="s">
        <v>644</v>
      </c>
      <c r="AM455" s="15">
        <f t="shared" si="56"/>
        <v>2</v>
      </c>
      <c r="AN455" s="15" t="str">
        <f t="shared" si="57"/>
        <v>中级神器2配件4</v>
      </c>
      <c r="AO455" s="15">
        <f>INDEX(芦花古楼!$BY$19:$BY$58,神器!AM455)</f>
        <v>1</v>
      </c>
      <c r="AP455" s="15" t="s">
        <v>88</v>
      </c>
      <c r="AQ455" s="15">
        <f t="shared" si="58"/>
        <v>700</v>
      </c>
      <c r="AR455" s="15" t="s">
        <v>653</v>
      </c>
      <c r="AS455" s="15">
        <f t="shared" si="59"/>
        <v>24</v>
      </c>
    </row>
    <row r="456" spans="35:45" ht="16.5" x14ac:dyDescent="0.2">
      <c r="AI456" s="60">
        <v>443</v>
      </c>
      <c r="AJ456" s="15">
        <f t="shared" si="54"/>
        <v>1606014</v>
      </c>
      <c r="AK456" s="15" t="str">
        <f t="shared" si="55"/>
        <v>中级神器2配件4-臂刃Lvs3</v>
      </c>
      <c r="AL456" s="60" t="s">
        <v>644</v>
      </c>
      <c r="AM456" s="15">
        <f t="shared" si="56"/>
        <v>3</v>
      </c>
      <c r="AN456" s="15" t="str">
        <f t="shared" si="57"/>
        <v>中级神器2配件4</v>
      </c>
      <c r="AO456" s="15">
        <f>INDEX(芦花古楼!$BY$19:$BY$58,神器!AM456)</f>
        <v>2</v>
      </c>
      <c r="AP456" s="15" t="s">
        <v>88</v>
      </c>
      <c r="AQ456" s="15">
        <f t="shared" si="58"/>
        <v>935</v>
      </c>
      <c r="AR456" s="15" t="s">
        <v>653</v>
      </c>
      <c r="AS456" s="15">
        <f t="shared" si="59"/>
        <v>29</v>
      </c>
    </row>
    <row r="457" spans="35:45" ht="16.5" x14ac:dyDescent="0.2">
      <c r="AI457" s="60">
        <v>444</v>
      </c>
      <c r="AJ457" s="15">
        <f t="shared" si="54"/>
        <v>1606014</v>
      </c>
      <c r="AK457" s="15" t="str">
        <f t="shared" si="55"/>
        <v>中级神器2配件4-臂刃Lvs4</v>
      </c>
      <c r="AL457" s="60" t="s">
        <v>644</v>
      </c>
      <c r="AM457" s="15">
        <f t="shared" si="56"/>
        <v>4</v>
      </c>
      <c r="AN457" s="15" t="str">
        <f t="shared" si="57"/>
        <v>中级神器2配件4</v>
      </c>
      <c r="AO457" s="15">
        <f>INDEX(芦花古楼!$BY$19:$BY$58,神器!AM457)</f>
        <v>3</v>
      </c>
      <c r="AP457" s="15" t="s">
        <v>88</v>
      </c>
      <c r="AQ457" s="15">
        <f t="shared" si="58"/>
        <v>1170</v>
      </c>
      <c r="AR457" s="15" t="s">
        <v>653</v>
      </c>
      <c r="AS457" s="15">
        <f t="shared" si="59"/>
        <v>36</v>
      </c>
    </row>
    <row r="458" spans="35:45" ht="16.5" x14ac:dyDescent="0.2">
      <c r="AI458" s="60">
        <v>445</v>
      </c>
      <c r="AJ458" s="15">
        <f t="shared" si="54"/>
        <v>1606014</v>
      </c>
      <c r="AK458" s="15" t="str">
        <f t="shared" si="55"/>
        <v>中级神器2配件4-臂刃Lvs5</v>
      </c>
      <c r="AL458" s="60" t="s">
        <v>644</v>
      </c>
      <c r="AM458" s="15">
        <f t="shared" si="56"/>
        <v>5</v>
      </c>
      <c r="AN458" s="15" t="str">
        <f t="shared" si="57"/>
        <v>中级神器2配件4</v>
      </c>
      <c r="AO458" s="15">
        <f>INDEX(芦花古楼!$BY$19:$BY$58,神器!AM458)</f>
        <v>3</v>
      </c>
      <c r="AP458" s="15" t="s">
        <v>88</v>
      </c>
      <c r="AQ458" s="15">
        <f t="shared" si="58"/>
        <v>1405</v>
      </c>
      <c r="AR458" s="15" t="s">
        <v>653</v>
      </c>
      <c r="AS458" s="15">
        <f t="shared" si="59"/>
        <v>42</v>
      </c>
    </row>
    <row r="459" spans="35:45" ht="16.5" x14ac:dyDescent="0.2">
      <c r="AI459" s="60">
        <v>446</v>
      </c>
      <c r="AJ459" s="15">
        <f t="shared" si="54"/>
        <v>1606014</v>
      </c>
      <c r="AK459" s="15" t="str">
        <f t="shared" si="55"/>
        <v>中级神器2配件4-臂刃Lvs6</v>
      </c>
      <c r="AL459" s="60" t="s">
        <v>644</v>
      </c>
      <c r="AM459" s="15">
        <f t="shared" si="56"/>
        <v>6</v>
      </c>
      <c r="AN459" s="15" t="str">
        <f t="shared" si="57"/>
        <v>中级神器2配件4</v>
      </c>
      <c r="AO459" s="15">
        <f>INDEX(芦花古楼!$BY$19:$BY$58,神器!AM459)</f>
        <v>5</v>
      </c>
      <c r="AP459" s="15" t="s">
        <v>88</v>
      </c>
      <c r="AQ459" s="15">
        <f t="shared" si="58"/>
        <v>1640</v>
      </c>
      <c r="AR459" s="15" t="s">
        <v>653</v>
      </c>
      <c r="AS459" s="15">
        <f t="shared" si="59"/>
        <v>49</v>
      </c>
    </row>
    <row r="460" spans="35:45" ht="16.5" x14ac:dyDescent="0.2">
      <c r="AI460" s="60">
        <v>447</v>
      </c>
      <c r="AJ460" s="15">
        <f t="shared" si="54"/>
        <v>1606014</v>
      </c>
      <c r="AK460" s="15" t="str">
        <f t="shared" si="55"/>
        <v>中级神器2配件4-臂刃Lvs7</v>
      </c>
      <c r="AL460" s="60" t="s">
        <v>644</v>
      </c>
      <c r="AM460" s="15">
        <f t="shared" si="56"/>
        <v>7</v>
      </c>
      <c r="AN460" s="15" t="str">
        <f t="shared" si="57"/>
        <v>中级神器2配件4</v>
      </c>
      <c r="AO460" s="15">
        <f>INDEX(芦花古楼!$BY$19:$BY$58,神器!AM460)</f>
        <v>5</v>
      </c>
      <c r="AP460" s="15" t="s">
        <v>88</v>
      </c>
      <c r="AQ460" s="15">
        <f t="shared" si="58"/>
        <v>1870</v>
      </c>
      <c r="AR460" s="15" t="s">
        <v>653</v>
      </c>
      <c r="AS460" s="15">
        <f t="shared" si="59"/>
        <v>56</v>
      </c>
    </row>
    <row r="461" spans="35:45" ht="16.5" x14ac:dyDescent="0.2">
      <c r="AI461" s="60">
        <v>448</v>
      </c>
      <c r="AJ461" s="15">
        <f t="shared" si="54"/>
        <v>1606014</v>
      </c>
      <c r="AK461" s="15" t="str">
        <f t="shared" si="55"/>
        <v>中级神器2配件4-臂刃Lvs8</v>
      </c>
      <c r="AL461" s="60" t="s">
        <v>644</v>
      </c>
      <c r="AM461" s="15">
        <f t="shared" si="56"/>
        <v>8</v>
      </c>
      <c r="AN461" s="15" t="str">
        <f t="shared" si="57"/>
        <v>中级神器2配件4</v>
      </c>
      <c r="AO461" s="15">
        <f>INDEX(芦花古楼!$BY$19:$BY$58,神器!AM461)</f>
        <v>5</v>
      </c>
      <c r="AP461" s="15" t="s">
        <v>88</v>
      </c>
      <c r="AQ461" s="15">
        <f t="shared" si="58"/>
        <v>2105</v>
      </c>
      <c r="AR461" s="15" t="s">
        <v>653</v>
      </c>
      <c r="AS461" s="15">
        <f t="shared" si="59"/>
        <v>63</v>
      </c>
    </row>
    <row r="462" spans="35:45" ht="16.5" x14ac:dyDescent="0.2">
      <c r="AI462" s="60">
        <v>449</v>
      </c>
      <c r="AJ462" s="15">
        <f t="shared" si="54"/>
        <v>1606014</v>
      </c>
      <c r="AK462" s="15" t="str">
        <f t="shared" si="55"/>
        <v>中级神器2配件4-臂刃Lvs9</v>
      </c>
      <c r="AL462" s="60" t="s">
        <v>644</v>
      </c>
      <c r="AM462" s="15">
        <f t="shared" si="56"/>
        <v>9</v>
      </c>
      <c r="AN462" s="15" t="str">
        <f t="shared" si="57"/>
        <v>中级神器2配件4</v>
      </c>
      <c r="AO462" s="15">
        <f>INDEX(芦花古楼!$BY$19:$BY$58,神器!AM462)</f>
        <v>5</v>
      </c>
      <c r="AP462" s="15" t="s">
        <v>88</v>
      </c>
      <c r="AQ462" s="15">
        <f t="shared" si="58"/>
        <v>2340</v>
      </c>
      <c r="AR462" s="15" t="s">
        <v>653</v>
      </c>
      <c r="AS462" s="15">
        <f t="shared" si="59"/>
        <v>71</v>
      </c>
    </row>
    <row r="463" spans="35:45" ht="16.5" x14ac:dyDescent="0.2">
      <c r="AI463" s="60">
        <v>450</v>
      </c>
      <c r="AJ463" s="15">
        <f t="shared" ref="AJ463:AJ526" si="60">INDEX($AC$4:$AC$33,INT((AI463-1)/40)+1)</f>
        <v>1606014</v>
      </c>
      <c r="AK463" s="15" t="str">
        <f t="shared" ref="AK463:AK526" si="61">INDEX($AF$4:$AF$33,INT((AI463-1)/40)+1)&amp;AL463&amp;AM463</f>
        <v>中级神器2配件4-臂刃Lvs10</v>
      </c>
      <c r="AL463" s="60" t="s">
        <v>644</v>
      </c>
      <c r="AM463" s="15">
        <f t="shared" ref="AM463:AM526" si="62">MOD(AI463-1,40)+1</f>
        <v>10</v>
      </c>
      <c r="AN463" s="15" t="str">
        <f t="shared" ref="AN463:AN526" si="63">INDEX($AD$4:$AD$33,INT((AI463-1)/40)+1)</f>
        <v>中级神器2配件4</v>
      </c>
      <c r="AO463" s="15">
        <f>INDEX(芦花古楼!$BY$19:$BY$58,神器!AM463)</f>
        <v>7</v>
      </c>
      <c r="AP463" s="15" t="s">
        <v>88</v>
      </c>
      <c r="AQ463" s="15">
        <f t="shared" ref="AQ463:AQ526" si="64">INDEX($F$14:$L$53,AM463,INDEX($AB$4:$AB$33,INT((AI463-1)/40)+1))</f>
        <v>2810</v>
      </c>
      <c r="AR463" s="15" t="s">
        <v>653</v>
      </c>
      <c r="AS463" s="15">
        <f t="shared" ref="AS463:AS526" si="65">INDEX($P$14:$V$53,AM463,INDEX($AB$4:$AB$33,INT((AI463-1)/40)+1))</f>
        <v>79</v>
      </c>
    </row>
    <row r="464" spans="35:45" ht="16.5" x14ac:dyDescent="0.2">
      <c r="AI464" s="60">
        <v>451</v>
      </c>
      <c r="AJ464" s="15">
        <f t="shared" si="60"/>
        <v>1606014</v>
      </c>
      <c r="AK464" s="15" t="str">
        <f t="shared" si="61"/>
        <v>中级神器2配件4-臂刃Lvs11</v>
      </c>
      <c r="AL464" s="60" t="s">
        <v>644</v>
      </c>
      <c r="AM464" s="15">
        <f t="shared" si="62"/>
        <v>11</v>
      </c>
      <c r="AN464" s="15" t="str">
        <f t="shared" si="63"/>
        <v>中级神器2配件4</v>
      </c>
      <c r="AO464" s="15">
        <f>INDEX(芦花古楼!$BY$19:$BY$58,神器!AM464)</f>
        <v>7</v>
      </c>
      <c r="AP464" s="15" t="s">
        <v>88</v>
      </c>
      <c r="AQ464" s="15">
        <f t="shared" si="64"/>
        <v>3525</v>
      </c>
      <c r="AR464" s="15" t="s">
        <v>653</v>
      </c>
      <c r="AS464" s="15">
        <f t="shared" si="65"/>
        <v>88</v>
      </c>
    </row>
    <row r="465" spans="35:45" ht="16.5" x14ac:dyDescent="0.2">
      <c r="AI465" s="60">
        <v>452</v>
      </c>
      <c r="AJ465" s="15">
        <f t="shared" si="60"/>
        <v>1606014</v>
      </c>
      <c r="AK465" s="15" t="str">
        <f t="shared" si="61"/>
        <v>中级神器2配件4-臂刃Lvs12</v>
      </c>
      <c r="AL465" s="60" t="s">
        <v>644</v>
      </c>
      <c r="AM465" s="15">
        <f t="shared" si="62"/>
        <v>12</v>
      </c>
      <c r="AN465" s="15" t="str">
        <f t="shared" si="63"/>
        <v>中级神器2配件4</v>
      </c>
      <c r="AO465" s="15">
        <f>INDEX(芦花古楼!$BY$19:$BY$58,神器!AM465)</f>
        <v>7</v>
      </c>
      <c r="AP465" s="15" t="s">
        <v>88</v>
      </c>
      <c r="AQ465" s="15">
        <f t="shared" si="64"/>
        <v>4115</v>
      </c>
      <c r="AR465" s="15" t="s">
        <v>653</v>
      </c>
      <c r="AS465" s="15">
        <f t="shared" si="65"/>
        <v>97</v>
      </c>
    </row>
    <row r="466" spans="35:45" ht="16.5" x14ac:dyDescent="0.2">
      <c r="AI466" s="60">
        <v>453</v>
      </c>
      <c r="AJ466" s="15">
        <f t="shared" si="60"/>
        <v>1606014</v>
      </c>
      <c r="AK466" s="15" t="str">
        <f t="shared" si="61"/>
        <v>中级神器2配件4-臂刃Lvs13</v>
      </c>
      <c r="AL466" s="60" t="s">
        <v>644</v>
      </c>
      <c r="AM466" s="15">
        <f t="shared" si="62"/>
        <v>13</v>
      </c>
      <c r="AN466" s="15" t="str">
        <f t="shared" si="63"/>
        <v>中级神器2配件4</v>
      </c>
      <c r="AO466" s="15">
        <f>INDEX(芦花古楼!$BY$19:$BY$58,神器!AM466)</f>
        <v>7</v>
      </c>
      <c r="AP466" s="15" t="s">
        <v>88</v>
      </c>
      <c r="AQ466" s="15">
        <f t="shared" si="64"/>
        <v>4705</v>
      </c>
      <c r="AR466" s="15" t="s">
        <v>653</v>
      </c>
      <c r="AS466" s="15">
        <f t="shared" si="65"/>
        <v>106</v>
      </c>
    </row>
    <row r="467" spans="35:45" ht="16.5" x14ac:dyDescent="0.2">
      <c r="AI467" s="60">
        <v>454</v>
      </c>
      <c r="AJ467" s="15">
        <f t="shared" si="60"/>
        <v>1606014</v>
      </c>
      <c r="AK467" s="15" t="str">
        <f t="shared" si="61"/>
        <v>中级神器2配件4-臂刃Lvs14</v>
      </c>
      <c r="AL467" s="60" t="s">
        <v>644</v>
      </c>
      <c r="AM467" s="15">
        <f t="shared" si="62"/>
        <v>14</v>
      </c>
      <c r="AN467" s="15" t="str">
        <f t="shared" si="63"/>
        <v>中级神器2配件4</v>
      </c>
      <c r="AO467" s="15">
        <f>INDEX(芦花古楼!$BY$19:$BY$58,神器!AM467)</f>
        <v>7</v>
      </c>
      <c r="AP467" s="15" t="s">
        <v>88</v>
      </c>
      <c r="AQ467" s="15">
        <f t="shared" si="64"/>
        <v>5290</v>
      </c>
      <c r="AR467" s="15" t="s">
        <v>653</v>
      </c>
      <c r="AS467" s="15">
        <f t="shared" si="65"/>
        <v>116</v>
      </c>
    </row>
    <row r="468" spans="35:45" ht="16.5" x14ac:dyDescent="0.2">
      <c r="AI468" s="60">
        <v>455</v>
      </c>
      <c r="AJ468" s="15">
        <f t="shared" si="60"/>
        <v>1606014</v>
      </c>
      <c r="AK468" s="15" t="str">
        <f t="shared" si="61"/>
        <v>中级神器2配件4-臂刃Lvs15</v>
      </c>
      <c r="AL468" s="60" t="s">
        <v>644</v>
      </c>
      <c r="AM468" s="15">
        <f t="shared" si="62"/>
        <v>15</v>
      </c>
      <c r="AN468" s="15" t="str">
        <f t="shared" si="63"/>
        <v>中级神器2配件4</v>
      </c>
      <c r="AO468" s="15">
        <f>INDEX(芦花古楼!$BY$19:$BY$58,神器!AM468)</f>
        <v>10</v>
      </c>
      <c r="AP468" s="15" t="s">
        <v>88</v>
      </c>
      <c r="AQ468" s="15">
        <f t="shared" si="64"/>
        <v>5880</v>
      </c>
      <c r="AR468" s="15" t="s">
        <v>653</v>
      </c>
      <c r="AS468" s="15">
        <f t="shared" si="65"/>
        <v>127</v>
      </c>
    </row>
    <row r="469" spans="35:45" ht="16.5" x14ac:dyDescent="0.2">
      <c r="AI469" s="60">
        <v>456</v>
      </c>
      <c r="AJ469" s="15">
        <f t="shared" si="60"/>
        <v>1606014</v>
      </c>
      <c r="AK469" s="15" t="str">
        <f t="shared" si="61"/>
        <v>中级神器2配件4-臂刃Lvs16</v>
      </c>
      <c r="AL469" s="60" t="s">
        <v>644</v>
      </c>
      <c r="AM469" s="15">
        <f t="shared" si="62"/>
        <v>16</v>
      </c>
      <c r="AN469" s="15" t="str">
        <f t="shared" si="63"/>
        <v>中级神器2配件4</v>
      </c>
      <c r="AO469" s="15">
        <f>INDEX(芦花古楼!$BY$19:$BY$58,神器!AM469)</f>
        <v>10</v>
      </c>
      <c r="AP469" s="15" t="s">
        <v>88</v>
      </c>
      <c r="AQ469" s="15">
        <f t="shared" si="64"/>
        <v>6465</v>
      </c>
      <c r="AR469" s="15" t="s">
        <v>653</v>
      </c>
      <c r="AS469" s="15">
        <f t="shared" si="65"/>
        <v>138</v>
      </c>
    </row>
    <row r="470" spans="35:45" ht="16.5" x14ac:dyDescent="0.2">
      <c r="AI470" s="60">
        <v>457</v>
      </c>
      <c r="AJ470" s="15">
        <f t="shared" si="60"/>
        <v>1606014</v>
      </c>
      <c r="AK470" s="15" t="str">
        <f t="shared" si="61"/>
        <v>中级神器2配件4-臂刃Lvs17</v>
      </c>
      <c r="AL470" s="60" t="s">
        <v>644</v>
      </c>
      <c r="AM470" s="15">
        <f t="shared" si="62"/>
        <v>17</v>
      </c>
      <c r="AN470" s="15" t="str">
        <f t="shared" si="63"/>
        <v>中级神器2配件4</v>
      </c>
      <c r="AO470" s="15">
        <f>INDEX(芦花古楼!$BY$19:$BY$58,神器!AM470)</f>
        <v>10</v>
      </c>
      <c r="AP470" s="15" t="s">
        <v>88</v>
      </c>
      <c r="AQ470" s="15">
        <f t="shared" si="64"/>
        <v>7055</v>
      </c>
      <c r="AR470" s="15" t="s">
        <v>653</v>
      </c>
      <c r="AS470" s="15">
        <f t="shared" si="65"/>
        <v>149</v>
      </c>
    </row>
    <row r="471" spans="35:45" ht="16.5" x14ac:dyDescent="0.2">
      <c r="AI471" s="60">
        <v>458</v>
      </c>
      <c r="AJ471" s="15">
        <f t="shared" si="60"/>
        <v>1606014</v>
      </c>
      <c r="AK471" s="15" t="str">
        <f t="shared" si="61"/>
        <v>中级神器2配件4-臂刃Lvs18</v>
      </c>
      <c r="AL471" s="60" t="s">
        <v>644</v>
      </c>
      <c r="AM471" s="15">
        <f t="shared" si="62"/>
        <v>18</v>
      </c>
      <c r="AN471" s="15" t="str">
        <f t="shared" si="63"/>
        <v>中级神器2配件4</v>
      </c>
      <c r="AO471" s="15">
        <f>INDEX(芦花古楼!$BY$19:$BY$58,神器!AM471)</f>
        <v>10</v>
      </c>
      <c r="AP471" s="15" t="s">
        <v>88</v>
      </c>
      <c r="AQ471" s="15">
        <f t="shared" si="64"/>
        <v>7645</v>
      </c>
      <c r="AR471" s="15" t="s">
        <v>653</v>
      </c>
      <c r="AS471" s="15">
        <f t="shared" si="65"/>
        <v>162</v>
      </c>
    </row>
    <row r="472" spans="35:45" ht="16.5" x14ac:dyDescent="0.2">
      <c r="AI472" s="60">
        <v>459</v>
      </c>
      <c r="AJ472" s="15">
        <f t="shared" si="60"/>
        <v>1606014</v>
      </c>
      <c r="AK472" s="15" t="str">
        <f t="shared" si="61"/>
        <v>中级神器2配件4-臂刃Lvs19</v>
      </c>
      <c r="AL472" s="60" t="s">
        <v>644</v>
      </c>
      <c r="AM472" s="15">
        <f t="shared" si="62"/>
        <v>19</v>
      </c>
      <c r="AN472" s="15" t="str">
        <f t="shared" si="63"/>
        <v>中级神器2配件4</v>
      </c>
      <c r="AO472" s="15">
        <f>INDEX(芦花古楼!$BY$19:$BY$58,神器!AM472)</f>
        <v>10</v>
      </c>
      <c r="AP472" s="15" t="s">
        <v>88</v>
      </c>
      <c r="AQ472" s="15">
        <f t="shared" si="64"/>
        <v>8230</v>
      </c>
      <c r="AR472" s="15" t="s">
        <v>653</v>
      </c>
      <c r="AS472" s="15">
        <f t="shared" si="65"/>
        <v>174</v>
      </c>
    </row>
    <row r="473" spans="35:45" ht="16.5" x14ac:dyDescent="0.2">
      <c r="AI473" s="60">
        <v>460</v>
      </c>
      <c r="AJ473" s="15">
        <f t="shared" si="60"/>
        <v>1606014</v>
      </c>
      <c r="AK473" s="15" t="str">
        <f t="shared" si="61"/>
        <v>中级神器2配件4-臂刃Lvs20</v>
      </c>
      <c r="AL473" s="60" t="s">
        <v>644</v>
      </c>
      <c r="AM473" s="15">
        <f t="shared" si="62"/>
        <v>20</v>
      </c>
      <c r="AN473" s="15" t="str">
        <f t="shared" si="63"/>
        <v>中级神器2配件4</v>
      </c>
      <c r="AO473" s="15">
        <f>INDEX(芦花古楼!$BY$19:$BY$58,神器!AM473)</f>
        <v>10</v>
      </c>
      <c r="AP473" s="15" t="s">
        <v>88</v>
      </c>
      <c r="AQ473" s="15">
        <f t="shared" si="64"/>
        <v>9410</v>
      </c>
      <c r="AR473" s="15" t="s">
        <v>653</v>
      </c>
      <c r="AS473" s="15">
        <f t="shared" si="65"/>
        <v>188</v>
      </c>
    </row>
    <row r="474" spans="35:45" ht="16.5" x14ac:dyDescent="0.2">
      <c r="AI474" s="60">
        <v>461</v>
      </c>
      <c r="AJ474" s="15">
        <f t="shared" si="60"/>
        <v>1606014</v>
      </c>
      <c r="AK474" s="15" t="str">
        <f t="shared" si="61"/>
        <v>中级神器2配件4-臂刃Lvs21</v>
      </c>
      <c r="AL474" s="60" t="s">
        <v>644</v>
      </c>
      <c r="AM474" s="15">
        <f t="shared" si="62"/>
        <v>21</v>
      </c>
      <c r="AN474" s="15" t="str">
        <f t="shared" si="63"/>
        <v>中级神器2配件4</v>
      </c>
      <c r="AO474" s="15">
        <f>INDEX(芦花古楼!$BY$19:$BY$58,神器!AM474)</f>
        <v>15</v>
      </c>
      <c r="AP474" s="15" t="s">
        <v>88</v>
      </c>
      <c r="AQ474" s="15">
        <f t="shared" si="64"/>
        <v>10390</v>
      </c>
      <c r="AR474" s="15" t="s">
        <v>653</v>
      </c>
      <c r="AS474" s="15">
        <f t="shared" si="65"/>
        <v>202</v>
      </c>
    </row>
    <row r="475" spans="35:45" ht="16.5" x14ac:dyDescent="0.2">
      <c r="AI475" s="60">
        <v>462</v>
      </c>
      <c r="AJ475" s="15">
        <f t="shared" si="60"/>
        <v>1606014</v>
      </c>
      <c r="AK475" s="15" t="str">
        <f t="shared" si="61"/>
        <v>中级神器2配件4-臂刃Lvs22</v>
      </c>
      <c r="AL475" s="60" t="s">
        <v>644</v>
      </c>
      <c r="AM475" s="15">
        <f t="shared" si="62"/>
        <v>22</v>
      </c>
      <c r="AN475" s="15" t="str">
        <f t="shared" si="63"/>
        <v>中级神器2配件4</v>
      </c>
      <c r="AO475" s="15">
        <f>INDEX(芦花古楼!$BY$19:$BY$58,神器!AM475)</f>
        <v>15</v>
      </c>
      <c r="AP475" s="15" t="s">
        <v>88</v>
      </c>
      <c r="AQ475" s="15">
        <f t="shared" si="64"/>
        <v>10910</v>
      </c>
      <c r="AR475" s="15" t="s">
        <v>653</v>
      </c>
      <c r="AS475" s="15">
        <f t="shared" si="65"/>
        <v>216</v>
      </c>
    </row>
    <row r="476" spans="35:45" ht="16.5" x14ac:dyDescent="0.2">
      <c r="AI476" s="60">
        <v>463</v>
      </c>
      <c r="AJ476" s="15">
        <f t="shared" si="60"/>
        <v>1606014</v>
      </c>
      <c r="AK476" s="15" t="str">
        <f t="shared" si="61"/>
        <v>中级神器2配件4-臂刃Lvs23</v>
      </c>
      <c r="AL476" s="60" t="s">
        <v>644</v>
      </c>
      <c r="AM476" s="15">
        <f t="shared" si="62"/>
        <v>23</v>
      </c>
      <c r="AN476" s="15" t="str">
        <f t="shared" si="63"/>
        <v>中级神器2配件4</v>
      </c>
      <c r="AO476" s="15">
        <f>INDEX(芦花古楼!$BY$19:$BY$58,神器!AM476)</f>
        <v>15</v>
      </c>
      <c r="AP476" s="15" t="s">
        <v>88</v>
      </c>
      <c r="AQ476" s="15">
        <f t="shared" si="64"/>
        <v>11425</v>
      </c>
      <c r="AR476" s="15" t="s">
        <v>653</v>
      </c>
      <c r="AS476" s="15">
        <f t="shared" si="65"/>
        <v>232</v>
      </c>
    </row>
    <row r="477" spans="35:45" ht="16.5" x14ac:dyDescent="0.2">
      <c r="AI477" s="60">
        <v>464</v>
      </c>
      <c r="AJ477" s="15">
        <f t="shared" si="60"/>
        <v>1606014</v>
      </c>
      <c r="AK477" s="15" t="str">
        <f t="shared" si="61"/>
        <v>中级神器2配件4-臂刃Lvs24</v>
      </c>
      <c r="AL477" s="60" t="s">
        <v>644</v>
      </c>
      <c r="AM477" s="15">
        <f t="shared" si="62"/>
        <v>24</v>
      </c>
      <c r="AN477" s="15" t="str">
        <f t="shared" si="63"/>
        <v>中级神器2配件4</v>
      </c>
      <c r="AO477" s="15">
        <f>INDEX(芦花古楼!$BY$19:$BY$58,神器!AM477)</f>
        <v>15</v>
      </c>
      <c r="AP477" s="15" t="s">
        <v>88</v>
      </c>
      <c r="AQ477" s="15">
        <f t="shared" si="64"/>
        <v>11945</v>
      </c>
      <c r="AR477" s="15" t="s">
        <v>653</v>
      </c>
      <c r="AS477" s="15">
        <f t="shared" si="65"/>
        <v>248</v>
      </c>
    </row>
    <row r="478" spans="35:45" ht="16.5" x14ac:dyDescent="0.2">
      <c r="AI478" s="60">
        <v>465</v>
      </c>
      <c r="AJ478" s="15">
        <f t="shared" si="60"/>
        <v>1606014</v>
      </c>
      <c r="AK478" s="15" t="str">
        <f t="shared" si="61"/>
        <v>中级神器2配件4-臂刃Lvs25</v>
      </c>
      <c r="AL478" s="60" t="s">
        <v>644</v>
      </c>
      <c r="AM478" s="15">
        <f t="shared" si="62"/>
        <v>25</v>
      </c>
      <c r="AN478" s="15" t="str">
        <f t="shared" si="63"/>
        <v>中级神器2配件4</v>
      </c>
      <c r="AO478" s="15">
        <f>INDEX(芦花古楼!$BY$19:$BY$58,神器!AM478)</f>
        <v>15</v>
      </c>
      <c r="AP478" s="15" t="s">
        <v>88</v>
      </c>
      <c r="AQ478" s="15">
        <f t="shared" si="64"/>
        <v>12465</v>
      </c>
      <c r="AR478" s="15" t="s">
        <v>653</v>
      </c>
      <c r="AS478" s="15">
        <f t="shared" si="65"/>
        <v>265</v>
      </c>
    </row>
    <row r="479" spans="35:45" ht="16.5" x14ac:dyDescent="0.2">
      <c r="AI479" s="60">
        <v>466</v>
      </c>
      <c r="AJ479" s="15">
        <f t="shared" si="60"/>
        <v>1606014</v>
      </c>
      <c r="AK479" s="15" t="str">
        <f t="shared" si="61"/>
        <v>中级神器2配件4-臂刃Lvs26</v>
      </c>
      <c r="AL479" s="60" t="s">
        <v>644</v>
      </c>
      <c r="AM479" s="15">
        <f t="shared" si="62"/>
        <v>26</v>
      </c>
      <c r="AN479" s="15" t="str">
        <f t="shared" si="63"/>
        <v>中级神器2配件4</v>
      </c>
      <c r="AO479" s="15">
        <f>INDEX(芦花古楼!$BY$19:$BY$58,神器!AM479)</f>
        <v>25</v>
      </c>
      <c r="AP479" s="15" t="s">
        <v>88</v>
      </c>
      <c r="AQ479" s="15">
        <f t="shared" si="64"/>
        <v>12985</v>
      </c>
      <c r="AR479" s="15" t="s">
        <v>653</v>
      </c>
      <c r="AS479" s="15">
        <f t="shared" si="65"/>
        <v>283</v>
      </c>
    </row>
    <row r="480" spans="35:45" ht="16.5" x14ac:dyDescent="0.2">
      <c r="AI480" s="60">
        <v>467</v>
      </c>
      <c r="AJ480" s="15">
        <f t="shared" si="60"/>
        <v>1606014</v>
      </c>
      <c r="AK480" s="15" t="str">
        <f t="shared" si="61"/>
        <v>中级神器2配件4-臂刃Lvs27</v>
      </c>
      <c r="AL480" s="60" t="s">
        <v>644</v>
      </c>
      <c r="AM480" s="15">
        <f t="shared" si="62"/>
        <v>27</v>
      </c>
      <c r="AN480" s="15" t="str">
        <f t="shared" si="63"/>
        <v>中级神器2配件4</v>
      </c>
      <c r="AO480" s="15">
        <f>INDEX(芦花古楼!$BY$19:$BY$58,神器!AM480)</f>
        <v>25</v>
      </c>
      <c r="AP480" s="15" t="s">
        <v>88</v>
      </c>
      <c r="AQ480" s="15">
        <f t="shared" si="64"/>
        <v>13505</v>
      </c>
      <c r="AR480" s="15" t="s">
        <v>653</v>
      </c>
      <c r="AS480" s="15">
        <f t="shared" si="65"/>
        <v>302</v>
      </c>
    </row>
    <row r="481" spans="35:45" ht="16.5" x14ac:dyDescent="0.2">
      <c r="AI481" s="60">
        <v>468</v>
      </c>
      <c r="AJ481" s="15">
        <f t="shared" si="60"/>
        <v>1606014</v>
      </c>
      <c r="AK481" s="15" t="str">
        <f t="shared" si="61"/>
        <v>中级神器2配件4-臂刃Lvs28</v>
      </c>
      <c r="AL481" s="60" t="s">
        <v>644</v>
      </c>
      <c r="AM481" s="15">
        <f t="shared" si="62"/>
        <v>28</v>
      </c>
      <c r="AN481" s="15" t="str">
        <f t="shared" si="63"/>
        <v>中级神器2配件4</v>
      </c>
      <c r="AO481" s="15">
        <f>INDEX(芦花古楼!$BY$19:$BY$58,神器!AM481)</f>
        <v>25</v>
      </c>
      <c r="AP481" s="15" t="s">
        <v>88</v>
      </c>
      <c r="AQ481" s="15">
        <f t="shared" si="64"/>
        <v>14025</v>
      </c>
      <c r="AR481" s="15" t="s">
        <v>653</v>
      </c>
      <c r="AS481" s="15">
        <f t="shared" si="65"/>
        <v>322</v>
      </c>
    </row>
    <row r="482" spans="35:45" ht="16.5" x14ac:dyDescent="0.2">
      <c r="AI482" s="60">
        <v>469</v>
      </c>
      <c r="AJ482" s="15">
        <f t="shared" si="60"/>
        <v>1606014</v>
      </c>
      <c r="AK482" s="15" t="str">
        <f t="shared" si="61"/>
        <v>中级神器2配件4-臂刃Lvs29</v>
      </c>
      <c r="AL482" s="60" t="s">
        <v>644</v>
      </c>
      <c r="AM482" s="15">
        <f t="shared" si="62"/>
        <v>29</v>
      </c>
      <c r="AN482" s="15" t="str">
        <f t="shared" si="63"/>
        <v>中级神器2配件4</v>
      </c>
      <c r="AO482" s="15">
        <f>INDEX(芦花古楼!$BY$19:$BY$58,神器!AM482)</f>
        <v>25</v>
      </c>
      <c r="AP482" s="15" t="s">
        <v>88</v>
      </c>
      <c r="AQ482" s="15">
        <f t="shared" si="64"/>
        <v>14545</v>
      </c>
      <c r="AR482" s="15" t="s">
        <v>653</v>
      </c>
      <c r="AS482" s="15">
        <f t="shared" si="65"/>
        <v>342</v>
      </c>
    </row>
    <row r="483" spans="35:45" ht="16.5" x14ac:dyDescent="0.2">
      <c r="AI483" s="60">
        <v>470</v>
      </c>
      <c r="AJ483" s="15">
        <f t="shared" si="60"/>
        <v>1606014</v>
      </c>
      <c r="AK483" s="15" t="str">
        <f t="shared" si="61"/>
        <v>中级神器2配件4-臂刃Lvs30</v>
      </c>
      <c r="AL483" s="60" t="s">
        <v>644</v>
      </c>
      <c r="AM483" s="15">
        <f t="shared" si="62"/>
        <v>30</v>
      </c>
      <c r="AN483" s="15" t="str">
        <f t="shared" si="63"/>
        <v>中级神器2配件4</v>
      </c>
      <c r="AO483" s="15">
        <f>INDEX(芦花古楼!$BY$19:$BY$58,神器!AM483)</f>
        <v>25</v>
      </c>
      <c r="AP483" s="15" t="s">
        <v>88</v>
      </c>
      <c r="AQ483" s="15">
        <f t="shared" si="64"/>
        <v>15585</v>
      </c>
      <c r="AR483" s="15" t="s">
        <v>653</v>
      </c>
      <c r="AS483" s="15">
        <f t="shared" si="65"/>
        <v>364</v>
      </c>
    </row>
    <row r="484" spans="35:45" ht="16.5" x14ac:dyDescent="0.2">
      <c r="AI484" s="60">
        <v>471</v>
      </c>
      <c r="AJ484" s="15">
        <f t="shared" si="60"/>
        <v>1606014</v>
      </c>
      <c r="AK484" s="15" t="str">
        <f t="shared" si="61"/>
        <v>中级神器2配件4-臂刃Lvs31</v>
      </c>
      <c r="AL484" s="60" t="s">
        <v>644</v>
      </c>
      <c r="AM484" s="15">
        <f t="shared" si="62"/>
        <v>31</v>
      </c>
      <c r="AN484" s="15" t="str">
        <f t="shared" si="63"/>
        <v>中级神器2配件4</v>
      </c>
      <c r="AO484" s="15">
        <f>INDEX(芦花古楼!$BY$19:$BY$58,神器!AM484)</f>
        <v>30</v>
      </c>
      <c r="AP484" s="15" t="s">
        <v>88</v>
      </c>
      <c r="AQ484" s="15">
        <f t="shared" si="64"/>
        <v>15190</v>
      </c>
      <c r="AR484" s="15" t="s">
        <v>653</v>
      </c>
      <c r="AS484" s="15">
        <f t="shared" si="65"/>
        <v>387</v>
      </c>
    </row>
    <row r="485" spans="35:45" ht="16.5" x14ac:dyDescent="0.2">
      <c r="AI485" s="60">
        <v>472</v>
      </c>
      <c r="AJ485" s="15">
        <f t="shared" si="60"/>
        <v>1606014</v>
      </c>
      <c r="AK485" s="15" t="str">
        <f t="shared" si="61"/>
        <v>中级神器2配件4-臂刃Lvs32</v>
      </c>
      <c r="AL485" s="60" t="s">
        <v>644</v>
      </c>
      <c r="AM485" s="15">
        <f t="shared" si="62"/>
        <v>32</v>
      </c>
      <c r="AN485" s="15" t="str">
        <f t="shared" si="63"/>
        <v>中级神器2配件4</v>
      </c>
      <c r="AO485" s="15">
        <f>INDEX(芦花古楼!$BY$19:$BY$58,神器!AM485)</f>
        <v>30</v>
      </c>
      <c r="AP485" s="15" t="s">
        <v>88</v>
      </c>
      <c r="AQ485" s="15">
        <f t="shared" si="64"/>
        <v>22785</v>
      </c>
      <c r="AR485" s="15" t="s">
        <v>653</v>
      </c>
      <c r="AS485" s="15">
        <f t="shared" si="65"/>
        <v>411</v>
      </c>
    </row>
    <row r="486" spans="35:45" ht="16.5" x14ac:dyDescent="0.2">
      <c r="AI486" s="60">
        <v>473</v>
      </c>
      <c r="AJ486" s="15">
        <f t="shared" si="60"/>
        <v>1606014</v>
      </c>
      <c r="AK486" s="15" t="str">
        <f t="shared" si="61"/>
        <v>中级神器2配件4-臂刃Lvs33</v>
      </c>
      <c r="AL486" s="60" t="s">
        <v>644</v>
      </c>
      <c r="AM486" s="15">
        <f t="shared" si="62"/>
        <v>33</v>
      </c>
      <c r="AN486" s="15" t="str">
        <f t="shared" si="63"/>
        <v>中级神器2配件4</v>
      </c>
      <c r="AO486" s="15">
        <f>INDEX(芦花古楼!$BY$19:$BY$58,神器!AM486)</f>
        <v>30</v>
      </c>
      <c r="AP486" s="15" t="s">
        <v>88</v>
      </c>
      <c r="AQ486" s="15">
        <f t="shared" si="64"/>
        <v>30380</v>
      </c>
      <c r="AR486" s="15" t="s">
        <v>653</v>
      </c>
      <c r="AS486" s="15">
        <f t="shared" si="65"/>
        <v>436</v>
      </c>
    </row>
    <row r="487" spans="35:45" ht="16.5" x14ac:dyDescent="0.2">
      <c r="AI487" s="60">
        <v>474</v>
      </c>
      <c r="AJ487" s="15">
        <f t="shared" si="60"/>
        <v>1606014</v>
      </c>
      <c r="AK487" s="15" t="str">
        <f t="shared" si="61"/>
        <v>中级神器2配件4-臂刃Lvs34</v>
      </c>
      <c r="AL487" s="60" t="s">
        <v>644</v>
      </c>
      <c r="AM487" s="15">
        <f t="shared" si="62"/>
        <v>34</v>
      </c>
      <c r="AN487" s="15" t="str">
        <f t="shared" si="63"/>
        <v>中级神器2配件4</v>
      </c>
      <c r="AO487" s="15">
        <f>INDEX(芦花古楼!$BY$19:$BY$58,神器!AM487)</f>
        <v>30</v>
      </c>
      <c r="AP487" s="15" t="s">
        <v>88</v>
      </c>
      <c r="AQ487" s="15">
        <f t="shared" si="64"/>
        <v>37975</v>
      </c>
      <c r="AR487" s="15" t="s">
        <v>653</v>
      </c>
      <c r="AS487" s="15">
        <f t="shared" si="65"/>
        <v>463</v>
      </c>
    </row>
    <row r="488" spans="35:45" ht="16.5" x14ac:dyDescent="0.2">
      <c r="AI488" s="60">
        <v>475</v>
      </c>
      <c r="AJ488" s="15">
        <f t="shared" si="60"/>
        <v>1606014</v>
      </c>
      <c r="AK488" s="15" t="str">
        <f t="shared" si="61"/>
        <v>中级神器2配件4-臂刃Lvs35</v>
      </c>
      <c r="AL488" s="60" t="s">
        <v>644</v>
      </c>
      <c r="AM488" s="15">
        <f t="shared" si="62"/>
        <v>35</v>
      </c>
      <c r="AN488" s="15" t="str">
        <f t="shared" si="63"/>
        <v>中级神器2配件4</v>
      </c>
      <c r="AO488" s="15">
        <f>INDEX(芦花古楼!$BY$19:$BY$58,神器!AM488)</f>
        <v>30</v>
      </c>
      <c r="AP488" s="15" t="s">
        <v>88</v>
      </c>
      <c r="AQ488" s="15">
        <f t="shared" si="64"/>
        <v>45570</v>
      </c>
      <c r="AR488" s="15" t="s">
        <v>653</v>
      </c>
      <c r="AS488" s="15">
        <f t="shared" si="65"/>
        <v>491</v>
      </c>
    </row>
    <row r="489" spans="35:45" ht="16.5" x14ac:dyDescent="0.2">
      <c r="AI489" s="60">
        <v>476</v>
      </c>
      <c r="AJ489" s="15">
        <f t="shared" si="60"/>
        <v>1606014</v>
      </c>
      <c r="AK489" s="15" t="str">
        <f t="shared" si="61"/>
        <v>中级神器2配件4-臂刃Lvs36</v>
      </c>
      <c r="AL489" s="60" t="s">
        <v>644</v>
      </c>
      <c r="AM489" s="15">
        <f t="shared" si="62"/>
        <v>36</v>
      </c>
      <c r="AN489" s="15" t="str">
        <f t="shared" si="63"/>
        <v>中级神器2配件4</v>
      </c>
      <c r="AO489" s="15">
        <f>INDEX(芦花古楼!$BY$19:$BY$58,神器!AM489)</f>
        <v>40</v>
      </c>
      <c r="AP489" s="15" t="s">
        <v>88</v>
      </c>
      <c r="AQ489" s="15">
        <f t="shared" si="64"/>
        <v>53165</v>
      </c>
      <c r="AR489" s="15" t="s">
        <v>653</v>
      </c>
      <c r="AS489" s="15">
        <f t="shared" si="65"/>
        <v>520</v>
      </c>
    </row>
    <row r="490" spans="35:45" ht="16.5" x14ac:dyDescent="0.2">
      <c r="AI490" s="60">
        <v>477</v>
      </c>
      <c r="AJ490" s="15">
        <f t="shared" si="60"/>
        <v>1606014</v>
      </c>
      <c r="AK490" s="15" t="str">
        <f t="shared" si="61"/>
        <v>中级神器2配件4-臂刃Lvs37</v>
      </c>
      <c r="AL490" s="60" t="s">
        <v>644</v>
      </c>
      <c r="AM490" s="15">
        <f t="shared" si="62"/>
        <v>37</v>
      </c>
      <c r="AN490" s="15" t="str">
        <f t="shared" si="63"/>
        <v>中级神器2配件4</v>
      </c>
      <c r="AO490" s="15">
        <f>INDEX(芦花古楼!$BY$19:$BY$58,神器!AM490)</f>
        <v>40</v>
      </c>
      <c r="AP490" s="15" t="s">
        <v>88</v>
      </c>
      <c r="AQ490" s="15">
        <f t="shared" si="64"/>
        <v>60760</v>
      </c>
      <c r="AR490" s="15" t="s">
        <v>653</v>
      </c>
      <c r="AS490" s="15">
        <f t="shared" si="65"/>
        <v>550</v>
      </c>
    </row>
    <row r="491" spans="35:45" ht="16.5" x14ac:dyDescent="0.2">
      <c r="AI491" s="60">
        <v>478</v>
      </c>
      <c r="AJ491" s="15">
        <f t="shared" si="60"/>
        <v>1606014</v>
      </c>
      <c r="AK491" s="15" t="str">
        <f t="shared" si="61"/>
        <v>中级神器2配件4-臂刃Lvs38</v>
      </c>
      <c r="AL491" s="60" t="s">
        <v>644</v>
      </c>
      <c r="AM491" s="15">
        <f t="shared" si="62"/>
        <v>38</v>
      </c>
      <c r="AN491" s="15" t="str">
        <f t="shared" si="63"/>
        <v>中级神器2配件4</v>
      </c>
      <c r="AO491" s="15">
        <f>INDEX(芦花古楼!$BY$19:$BY$58,神器!AM491)</f>
        <v>40</v>
      </c>
      <c r="AP491" s="15" t="s">
        <v>88</v>
      </c>
      <c r="AQ491" s="15">
        <f t="shared" si="64"/>
        <v>68355</v>
      </c>
      <c r="AR491" s="15" t="s">
        <v>653</v>
      </c>
      <c r="AS491" s="15">
        <f t="shared" si="65"/>
        <v>583</v>
      </c>
    </row>
    <row r="492" spans="35:45" ht="16.5" x14ac:dyDescent="0.2">
      <c r="AI492" s="60">
        <v>479</v>
      </c>
      <c r="AJ492" s="15">
        <f t="shared" si="60"/>
        <v>1606014</v>
      </c>
      <c r="AK492" s="15" t="str">
        <f t="shared" si="61"/>
        <v>中级神器2配件4-臂刃Lvs39</v>
      </c>
      <c r="AL492" s="60" t="s">
        <v>644</v>
      </c>
      <c r="AM492" s="15">
        <f t="shared" si="62"/>
        <v>39</v>
      </c>
      <c r="AN492" s="15" t="str">
        <f t="shared" si="63"/>
        <v>中级神器2配件4</v>
      </c>
      <c r="AO492" s="15">
        <f>INDEX(芦花古楼!$BY$19:$BY$58,神器!AM492)</f>
        <v>40</v>
      </c>
      <c r="AP492" s="15" t="s">
        <v>88</v>
      </c>
      <c r="AQ492" s="15">
        <f t="shared" si="64"/>
        <v>75950</v>
      </c>
      <c r="AR492" s="15" t="s">
        <v>653</v>
      </c>
      <c r="AS492" s="15">
        <f t="shared" si="65"/>
        <v>616</v>
      </c>
    </row>
    <row r="493" spans="35:45" ht="16.5" x14ac:dyDescent="0.2">
      <c r="AI493" s="60">
        <v>480</v>
      </c>
      <c r="AJ493" s="15">
        <f t="shared" si="60"/>
        <v>1606014</v>
      </c>
      <c r="AK493" s="15" t="str">
        <f t="shared" si="61"/>
        <v>中级神器2配件4-臂刃Lvs40</v>
      </c>
      <c r="AL493" s="60" t="s">
        <v>644</v>
      </c>
      <c r="AM493" s="15">
        <f t="shared" si="62"/>
        <v>40</v>
      </c>
      <c r="AN493" s="15" t="str">
        <f t="shared" si="63"/>
        <v>中级神器2配件4</v>
      </c>
      <c r="AO493" s="15">
        <f>INDEX(芦花古楼!$BY$19:$BY$58,神器!AM493)</f>
        <v>40</v>
      </c>
      <c r="AP493" s="15" t="s">
        <v>88</v>
      </c>
      <c r="AQ493" s="15">
        <f t="shared" si="64"/>
        <v>91145</v>
      </c>
      <c r="AR493" s="15" t="s">
        <v>653</v>
      </c>
      <c r="AS493" s="15">
        <f t="shared" si="65"/>
        <v>652</v>
      </c>
    </row>
    <row r="494" spans="35:45" ht="16.5" x14ac:dyDescent="0.2">
      <c r="AI494" s="60">
        <v>481</v>
      </c>
      <c r="AJ494" s="15">
        <f t="shared" si="60"/>
        <v>1606015</v>
      </c>
      <c r="AK494" s="15" t="str">
        <f t="shared" si="61"/>
        <v>高级神器1配件1-鬼王咒Lvs1</v>
      </c>
      <c r="AL494" s="60" t="s">
        <v>644</v>
      </c>
      <c r="AM494" s="15">
        <f t="shared" si="62"/>
        <v>1</v>
      </c>
      <c r="AN494" s="15" t="str">
        <f t="shared" si="63"/>
        <v>高级神器1配件1</v>
      </c>
      <c r="AO494" s="15">
        <f>INDEX(芦花古楼!$BY$19:$BY$58,神器!AM494)</f>
        <v>1</v>
      </c>
      <c r="AP494" s="15" t="s">
        <v>88</v>
      </c>
      <c r="AQ494" s="15">
        <f t="shared" si="64"/>
        <v>130</v>
      </c>
      <c r="AR494" s="15" t="s">
        <v>653</v>
      </c>
      <c r="AS494" s="15">
        <f t="shared" si="65"/>
        <v>5</v>
      </c>
    </row>
    <row r="495" spans="35:45" ht="16.5" x14ac:dyDescent="0.2">
      <c r="AI495" s="60">
        <v>482</v>
      </c>
      <c r="AJ495" s="15">
        <f t="shared" si="60"/>
        <v>1606015</v>
      </c>
      <c r="AK495" s="15" t="str">
        <f t="shared" si="61"/>
        <v>高级神器1配件1-鬼王咒Lvs2</v>
      </c>
      <c r="AL495" s="60" t="s">
        <v>644</v>
      </c>
      <c r="AM495" s="15">
        <f t="shared" si="62"/>
        <v>2</v>
      </c>
      <c r="AN495" s="15" t="str">
        <f t="shared" si="63"/>
        <v>高级神器1配件1</v>
      </c>
      <c r="AO495" s="15">
        <f>INDEX(芦花古楼!$BY$19:$BY$58,神器!AM495)</f>
        <v>1</v>
      </c>
      <c r="AP495" s="15" t="s">
        <v>88</v>
      </c>
      <c r="AQ495" s="15">
        <f t="shared" si="64"/>
        <v>200</v>
      </c>
      <c r="AR495" s="15" t="s">
        <v>653</v>
      </c>
      <c r="AS495" s="15">
        <f t="shared" si="65"/>
        <v>6</v>
      </c>
    </row>
    <row r="496" spans="35:45" ht="16.5" x14ac:dyDescent="0.2">
      <c r="AI496" s="60">
        <v>483</v>
      </c>
      <c r="AJ496" s="15">
        <f t="shared" si="60"/>
        <v>1606015</v>
      </c>
      <c r="AK496" s="15" t="str">
        <f t="shared" si="61"/>
        <v>高级神器1配件1-鬼王咒Lvs3</v>
      </c>
      <c r="AL496" s="60" t="s">
        <v>644</v>
      </c>
      <c r="AM496" s="15">
        <f t="shared" si="62"/>
        <v>3</v>
      </c>
      <c r="AN496" s="15" t="str">
        <f t="shared" si="63"/>
        <v>高级神器1配件1</v>
      </c>
      <c r="AO496" s="15">
        <f>INDEX(芦花古楼!$BY$19:$BY$58,神器!AM496)</f>
        <v>2</v>
      </c>
      <c r="AP496" s="15" t="s">
        <v>88</v>
      </c>
      <c r="AQ496" s="15">
        <f t="shared" si="64"/>
        <v>265</v>
      </c>
      <c r="AR496" s="15" t="s">
        <v>653</v>
      </c>
      <c r="AS496" s="15">
        <f t="shared" si="65"/>
        <v>8</v>
      </c>
    </row>
    <row r="497" spans="35:45" ht="16.5" x14ac:dyDescent="0.2">
      <c r="AI497" s="60">
        <v>484</v>
      </c>
      <c r="AJ497" s="15">
        <f t="shared" si="60"/>
        <v>1606015</v>
      </c>
      <c r="AK497" s="15" t="str">
        <f t="shared" si="61"/>
        <v>高级神器1配件1-鬼王咒Lvs4</v>
      </c>
      <c r="AL497" s="60" t="s">
        <v>644</v>
      </c>
      <c r="AM497" s="15">
        <f t="shared" si="62"/>
        <v>4</v>
      </c>
      <c r="AN497" s="15" t="str">
        <f t="shared" si="63"/>
        <v>高级神器1配件1</v>
      </c>
      <c r="AO497" s="15">
        <f>INDEX(芦花古楼!$BY$19:$BY$58,神器!AM497)</f>
        <v>3</v>
      </c>
      <c r="AP497" s="15" t="s">
        <v>88</v>
      </c>
      <c r="AQ497" s="15">
        <f t="shared" si="64"/>
        <v>330</v>
      </c>
      <c r="AR497" s="15" t="s">
        <v>653</v>
      </c>
      <c r="AS497" s="15">
        <f t="shared" si="65"/>
        <v>10</v>
      </c>
    </row>
    <row r="498" spans="35:45" ht="16.5" x14ac:dyDescent="0.2">
      <c r="AI498" s="60">
        <v>485</v>
      </c>
      <c r="AJ498" s="15">
        <f t="shared" si="60"/>
        <v>1606015</v>
      </c>
      <c r="AK498" s="15" t="str">
        <f t="shared" si="61"/>
        <v>高级神器1配件1-鬼王咒Lvs5</v>
      </c>
      <c r="AL498" s="60" t="s">
        <v>644</v>
      </c>
      <c r="AM498" s="15">
        <f t="shared" si="62"/>
        <v>5</v>
      </c>
      <c r="AN498" s="15" t="str">
        <f t="shared" si="63"/>
        <v>高级神器1配件1</v>
      </c>
      <c r="AO498" s="15">
        <f>INDEX(芦花古楼!$BY$19:$BY$58,神器!AM498)</f>
        <v>3</v>
      </c>
      <c r="AP498" s="15" t="s">
        <v>88</v>
      </c>
      <c r="AQ498" s="15">
        <f t="shared" si="64"/>
        <v>400</v>
      </c>
      <c r="AR498" s="15" t="s">
        <v>653</v>
      </c>
      <c r="AS498" s="15">
        <f t="shared" si="65"/>
        <v>12</v>
      </c>
    </row>
    <row r="499" spans="35:45" ht="16.5" x14ac:dyDescent="0.2">
      <c r="AI499" s="60">
        <v>486</v>
      </c>
      <c r="AJ499" s="15">
        <f t="shared" si="60"/>
        <v>1606015</v>
      </c>
      <c r="AK499" s="15" t="str">
        <f t="shared" si="61"/>
        <v>高级神器1配件1-鬼王咒Lvs6</v>
      </c>
      <c r="AL499" s="60" t="s">
        <v>644</v>
      </c>
      <c r="AM499" s="15">
        <f t="shared" si="62"/>
        <v>6</v>
      </c>
      <c r="AN499" s="15" t="str">
        <f t="shared" si="63"/>
        <v>高级神器1配件1</v>
      </c>
      <c r="AO499" s="15">
        <f>INDEX(芦花古楼!$BY$19:$BY$58,神器!AM499)</f>
        <v>5</v>
      </c>
      <c r="AP499" s="15" t="s">
        <v>88</v>
      </c>
      <c r="AQ499" s="15">
        <f t="shared" si="64"/>
        <v>465</v>
      </c>
      <c r="AR499" s="15" t="s">
        <v>653</v>
      </c>
      <c r="AS499" s="15">
        <f t="shared" si="65"/>
        <v>14</v>
      </c>
    </row>
    <row r="500" spans="35:45" ht="16.5" x14ac:dyDescent="0.2">
      <c r="AI500" s="60">
        <v>487</v>
      </c>
      <c r="AJ500" s="15">
        <f t="shared" si="60"/>
        <v>1606015</v>
      </c>
      <c r="AK500" s="15" t="str">
        <f t="shared" si="61"/>
        <v>高级神器1配件1-鬼王咒Lvs7</v>
      </c>
      <c r="AL500" s="60" t="s">
        <v>644</v>
      </c>
      <c r="AM500" s="15">
        <f t="shared" si="62"/>
        <v>7</v>
      </c>
      <c r="AN500" s="15" t="str">
        <f t="shared" si="63"/>
        <v>高级神器1配件1</v>
      </c>
      <c r="AO500" s="15">
        <f>INDEX(芦花古楼!$BY$19:$BY$58,神器!AM500)</f>
        <v>5</v>
      </c>
      <c r="AP500" s="15" t="s">
        <v>88</v>
      </c>
      <c r="AQ500" s="15">
        <f t="shared" si="64"/>
        <v>535</v>
      </c>
      <c r="AR500" s="15" t="s">
        <v>653</v>
      </c>
      <c r="AS500" s="15">
        <f t="shared" si="65"/>
        <v>16</v>
      </c>
    </row>
    <row r="501" spans="35:45" ht="16.5" x14ac:dyDescent="0.2">
      <c r="AI501" s="60">
        <v>488</v>
      </c>
      <c r="AJ501" s="15">
        <f t="shared" si="60"/>
        <v>1606015</v>
      </c>
      <c r="AK501" s="15" t="str">
        <f t="shared" si="61"/>
        <v>高级神器1配件1-鬼王咒Lvs8</v>
      </c>
      <c r="AL501" s="60" t="s">
        <v>644</v>
      </c>
      <c r="AM501" s="15">
        <f t="shared" si="62"/>
        <v>8</v>
      </c>
      <c r="AN501" s="15" t="str">
        <f t="shared" si="63"/>
        <v>高级神器1配件1</v>
      </c>
      <c r="AO501" s="15">
        <f>INDEX(芦花古楼!$BY$19:$BY$58,神器!AM501)</f>
        <v>5</v>
      </c>
      <c r="AP501" s="15" t="s">
        <v>88</v>
      </c>
      <c r="AQ501" s="15">
        <f t="shared" si="64"/>
        <v>600</v>
      </c>
      <c r="AR501" s="15" t="s">
        <v>653</v>
      </c>
      <c r="AS501" s="15">
        <f t="shared" si="65"/>
        <v>18</v>
      </c>
    </row>
    <row r="502" spans="35:45" ht="16.5" x14ac:dyDescent="0.2">
      <c r="AI502" s="60">
        <v>489</v>
      </c>
      <c r="AJ502" s="15">
        <f t="shared" si="60"/>
        <v>1606015</v>
      </c>
      <c r="AK502" s="15" t="str">
        <f t="shared" si="61"/>
        <v>高级神器1配件1-鬼王咒Lvs9</v>
      </c>
      <c r="AL502" s="60" t="s">
        <v>644</v>
      </c>
      <c r="AM502" s="15">
        <f t="shared" si="62"/>
        <v>9</v>
      </c>
      <c r="AN502" s="15" t="str">
        <f t="shared" si="63"/>
        <v>高级神器1配件1</v>
      </c>
      <c r="AO502" s="15">
        <f>INDEX(芦花古楼!$BY$19:$BY$58,神器!AM502)</f>
        <v>5</v>
      </c>
      <c r="AP502" s="15" t="s">
        <v>88</v>
      </c>
      <c r="AQ502" s="15">
        <f t="shared" si="64"/>
        <v>665</v>
      </c>
      <c r="AR502" s="15" t="s">
        <v>653</v>
      </c>
      <c r="AS502" s="15">
        <f t="shared" si="65"/>
        <v>20</v>
      </c>
    </row>
    <row r="503" spans="35:45" ht="16.5" x14ac:dyDescent="0.2">
      <c r="AI503" s="60">
        <v>490</v>
      </c>
      <c r="AJ503" s="15">
        <f t="shared" si="60"/>
        <v>1606015</v>
      </c>
      <c r="AK503" s="15" t="str">
        <f t="shared" si="61"/>
        <v>高级神器1配件1-鬼王咒Lvs10</v>
      </c>
      <c r="AL503" s="60" t="s">
        <v>644</v>
      </c>
      <c r="AM503" s="15">
        <f t="shared" si="62"/>
        <v>10</v>
      </c>
      <c r="AN503" s="15" t="str">
        <f t="shared" si="63"/>
        <v>高级神器1配件1</v>
      </c>
      <c r="AO503" s="15">
        <f>INDEX(芦花古楼!$BY$19:$BY$58,神器!AM503)</f>
        <v>7</v>
      </c>
      <c r="AP503" s="15" t="s">
        <v>88</v>
      </c>
      <c r="AQ503" s="15">
        <f t="shared" si="64"/>
        <v>800</v>
      </c>
      <c r="AR503" s="15" t="s">
        <v>653</v>
      </c>
      <c r="AS503" s="15">
        <f t="shared" si="65"/>
        <v>22</v>
      </c>
    </row>
    <row r="504" spans="35:45" ht="16.5" x14ac:dyDescent="0.2">
      <c r="AI504" s="60">
        <v>491</v>
      </c>
      <c r="AJ504" s="15">
        <f t="shared" si="60"/>
        <v>1606015</v>
      </c>
      <c r="AK504" s="15" t="str">
        <f t="shared" si="61"/>
        <v>高级神器1配件1-鬼王咒Lvs11</v>
      </c>
      <c r="AL504" s="60" t="s">
        <v>644</v>
      </c>
      <c r="AM504" s="15">
        <f t="shared" si="62"/>
        <v>11</v>
      </c>
      <c r="AN504" s="15" t="str">
        <f t="shared" si="63"/>
        <v>高级神器1配件1</v>
      </c>
      <c r="AO504" s="15">
        <f>INDEX(芦花古楼!$BY$19:$BY$58,神器!AM504)</f>
        <v>7</v>
      </c>
      <c r="AP504" s="15" t="s">
        <v>88</v>
      </c>
      <c r="AQ504" s="15">
        <f t="shared" si="64"/>
        <v>1005</v>
      </c>
      <c r="AR504" s="15" t="s">
        <v>653</v>
      </c>
      <c r="AS504" s="15">
        <f t="shared" si="65"/>
        <v>25</v>
      </c>
    </row>
    <row r="505" spans="35:45" ht="16.5" x14ac:dyDescent="0.2">
      <c r="AI505" s="60">
        <v>492</v>
      </c>
      <c r="AJ505" s="15">
        <f t="shared" si="60"/>
        <v>1606015</v>
      </c>
      <c r="AK505" s="15" t="str">
        <f t="shared" si="61"/>
        <v>高级神器1配件1-鬼王咒Lvs12</v>
      </c>
      <c r="AL505" s="60" t="s">
        <v>644</v>
      </c>
      <c r="AM505" s="15">
        <f t="shared" si="62"/>
        <v>12</v>
      </c>
      <c r="AN505" s="15" t="str">
        <f t="shared" si="63"/>
        <v>高级神器1配件1</v>
      </c>
      <c r="AO505" s="15">
        <f>INDEX(芦花古楼!$BY$19:$BY$58,神器!AM505)</f>
        <v>7</v>
      </c>
      <c r="AP505" s="15" t="s">
        <v>88</v>
      </c>
      <c r="AQ505" s="15">
        <f t="shared" si="64"/>
        <v>1175</v>
      </c>
      <c r="AR505" s="15" t="s">
        <v>653</v>
      </c>
      <c r="AS505" s="15">
        <f t="shared" si="65"/>
        <v>27</v>
      </c>
    </row>
    <row r="506" spans="35:45" ht="16.5" x14ac:dyDescent="0.2">
      <c r="AI506" s="60">
        <v>493</v>
      </c>
      <c r="AJ506" s="15">
        <f t="shared" si="60"/>
        <v>1606015</v>
      </c>
      <c r="AK506" s="15" t="str">
        <f t="shared" si="61"/>
        <v>高级神器1配件1-鬼王咒Lvs13</v>
      </c>
      <c r="AL506" s="60" t="s">
        <v>644</v>
      </c>
      <c r="AM506" s="15">
        <f t="shared" si="62"/>
        <v>13</v>
      </c>
      <c r="AN506" s="15" t="str">
        <f t="shared" si="63"/>
        <v>高级神器1配件1</v>
      </c>
      <c r="AO506" s="15">
        <f>INDEX(芦花古楼!$BY$19:$BY$58,神器!AM506)</f>
        <v>7</v>
      </c>
      <c r="AP506" s="15" t="s">
        <v>88</v>
      </c>
      <c r="AQ506" s="15">
        <f t="shared" si="64"/>
        <v>1340</v>
      </c>
      <c r="AR506" s="15" t="s">
        <v>653</v>
      </c>
      <c r="AS506" s="15">
        <f t="shared" si="65"/>
        <v>30</v>
      </c>
    </row>
    <row r="507" spans="35:45" ht="16.5" x14ac:dyDescent="0.2">
      <c r="AI507" s="60">
        <v>494</v>
      </c>
      <c r="AJ507" s="15">
        <f t="shared" si="60"/>
        <v>1606015</v>
      </c>
      <c r="AK507" s="15" t="str">
        <f t="shared" si="61"/>
        <v>高级神器1配件1-鬼王咒Lvs14</v>
      </c>
      <c r="AL507" s="60" t="s">
        <v>644</v>
      </c>
      <c r="AM507" s="15">
        <f t="shared" si="62"/>
        <v>14</v>
      </c>
      <c r="AN507" s="15" t="str">
        <f t="shared" si="63"/>
        <v>高级神器1配件1</v>
      </c>
      <c r="AO507" s="15">
        <f>INDEX(芦花古楼!$BY$19:$BY$58,神器!AM507)</f>
        <v>7</v>
      </c>
      <c r="AP507" s="15" t="s">
        <v>88</v>
      </c>
      <c r="AQ507" s="15">
        <f t="shared" si="64"/>
        <v>1510</v>
      </c>
      <c r="AR507" s="15" t="s">
        <v>653</v>
      </c>
      <c r="AS507" s="15">
        <f t="shared" si="65"/>
        <v>33</v>
      </c>
    </row>
    <row r="508" spans="35:45" ht="16.5" x14ac:dyDescent="0.2">
      <c r="AI508" s="60">
        <v>495</v>
      </c>
      <c r="AJ508" s="15">
        <f t="shared" si="60"/>
        <v>1606015</v>
      </c>
      <c r="AK508" s="15" t="str">
        <f t="shared" si="61"/>
        <v>高级神器1配件1-鬼王咒Lvs15</v>
      </c>
      <c r="AL508" s="60" t="s">
        <v>644</v>
      </c>
      <c r="AM508" s="15">
        <f t="shared" si="62"/>
        <v>15</v>
      </c>
      <c r="AN508" s="15" t="str">
        <f t="shared" si="63"/>
        <v>高级神器1配件1</v>
      </c>
      <c r="AO508" s="15">
        <f>INDEX(芦花古楼!$BY$19:$BY$58,神器!AM508)</f>
        <v>10</v>
      </c>
      <c r="AP508" s="15" t="s">
        <v>88</v>
      </c>
      <c r="AQ508" s="15">
        <f t="shared" si="64"/>
        <v>1680</v>
      </c>
      <c r="AR508" s="15" t="s">
        <v>653</v>
      </c>
      <c r="AS508" s="15">
        <f t="shared" si="65"/>
        <v>36</v>
      </c>
    </row>
    <row r="509" spans="35:45" ht="16.5" x14ac:dyDescent="0.2">
      <c r="AI509" s="60">
        <v>496</v>
      </c>
      <c r="AJ509" s="15">
        <f t="shared" si="60"/>
        <v>1606015</v>
      </c>
      <c r="AK509" s="15" t="str">
        <f t="shared" si="61"/>
        <v>高级神器1配件1-鬼王咒Lvs16</v>
      </c>
      <c r="AL509" s="60" t="s">
        <v>644</v>
      </c>
      <c r="AM509" s="15">
        <f t="shared" si="62"/>
        <v>16</v>
      </c>
      <c r="AN509" s="15" t="str">
        <f t="shared" si="63"/>
        <v>高级神器1配件1</v>
      </c>
      <c r="AO509" s="15">
        <f>INDEX(芦花古楼!$BY$19:$BY$58,神器!AM509)</f>
        <v>10</v>
      </c>
      <c r="AP509" s="15" t="s">
        <v>88</v>
      </c>
      <c r="AQ509" s="15">
        <f t="shared" si="64"/>
        <v>1845</v>
      </c>
      <c r="AR509" s="15" t="s">
        <v>653</v>
      </c>
      <c r="AS509" s="15">
        <f t="shared" si="65"/>
        <v>39</v>
      </c>
    </row>
    <row r="510" spans="35:45" ht="16.5" x14ac:dyDescent="0.2">
      <c r="AI510" s="60">
        <v>497</v>
      </c>
      <c r="AJ510" s="15">
        <f t="shared" si="60"/>
        <v>1606015</v>
      </c>
      <c r="AK510" s="15" t="str">
        <f t="shared" si="61"/>
        <v>高级神器1配件1-鬼王咒Lvs17</v>
      </c>
      <c r="AL510" s="60" t="s">
        <v>644</v>
      </c>
      <c r="AM510" s="15">
        <f t="shared" si="62"/>
        <v>17</v>
      </c>
      <c r="AN510" s="15" t="str">
        <f t="shared" si="63"/>
        <v>高级神器1配件1</v>
      </c>
      <c r="AO510" s="15">
        <f>INDEX(芦花古楼!$BY$19:$BY$58,神器!AM510)</f>
        <v>10</v>
      </c>
      <c r="AP510" s="15" t="s">
        <v>88</v>
      </c>
      <c r="AQ510" s="15">
        <f t="shared" si="64"/>
        <v>2015</v>
      </c>
      <c r="AR510" s="15" t="s">
        <v>653</v>
      </c>
      <c r="AS510" s="15">
        <f t="shared" si="65"/>
        <v>42</v>
      </c>
    </row>
    <row r="511" spans="35:45" ht="16.5" x14ac:dyDescent="0.2">
      <c r="AI511" s="60">
        <v>498</v>
      </c>
      <c r="AJ511" s="15">
        <f t="shared" si="60"/>
        <v>1606015</v>
      </c>
      <c r="AK511" s="15" t="str">
        <f t="shared" si="61"/>
        <v>高级神器1配件1-鬼王咒Lvs18</v>
      </c>
      <c r="AL511" s="60" t="s">
        <v>644</v>
      </c>
      <c r="AM511" s="15">
        <f t="shared" si="62"/>
        <v>18</v>
      </c>
      <c r="AN511" s="15" t="str">
        <f t="shared" si="63"/>
        <v>高级神器1配件1</v>
      </c>
      <c r="AO511" s="15">
        <f>INDEX(芦花古楼!$BY$19:$BY$58,神器!AM511)</f>
        <v>10</v>
      </c>
      <c r="AP511" s="15" t="s">
        <v>88</v>
      </c>
      <c r="AQ511" s="15">
        <f t="shared" si="64"/>
        <v>2180</v>
      </c>
      <c r="AR511" s="15" t="s">
        <v>653</v>
      </c>
      <c r="AS511" s="15">
        <f t="shared" si="65"/>
        <v>46</v>
      </c>
    </row>
    <row r="512" spans="35:45" ht="16.5" x14ac:dyDescent="0.2">
      <c r="AI512" s="60">
        <v>499</v>
      </c>
      <c r="AJ512" s="15">
        <f t="shared" si="60"/>
        <v>1606015</v>
      </c>
      <c r="AK512" s="15" t="str">
        <f t="shared" si="61"/>
        <v>高级神器1配件1-鬼王咒Lvs19</v>
      </c>
      <c r="AL512" s="60" t="s">
        <v>644</v>
      </c>
      <c r="AM512" s="15">
        <f t="shared" si="62"/>
        <v>19</v>
      </c>
      <c r="AN512" s="15" t="str">
        <f t="shared" si="63"/>
        <v>高级神器1配件1</v>
      </c>
      <c r="AO512" s="15">
        <f>INDEX(芦花古楼!$BY$19:$BY$58,神器!AM512)</f>
        <v>10</v>
      </c>
      <c r="AP512" s="15" t="s">
        <v>88</v>
      </c>
      <c r="AQ512" s="15">
        <f t="shared" si="64"/>
        <v>2350</v>
      </c>
      <c r="AR512" s="15" t="s">
        <v>653</v>
      </c>
      <c r="AS512" s="15">
        <f t="shared" si="65"/>
        <v>49</v>
      </c>
    </row>
    <row r="513" spans="35:45" ht="16.5" x14ac:dyDescent="0.2">
      <c r="AI513" s="60">
        <v>500</v>
      </c>
      <c r="AJ513" s="15">
        <f t="shared" si="60"/>
        <v>1606015</v>
      </c>
      <c r="AK513" s="15" t="str">
        <f t="shared" si="61"/>
        <v>高级神器1配件1-鬼王咒Lvs20</v>
      </c>
      <c r="AL513" s="60" t="s">
        <v>644</v>
      </c>
      <c r="AM513" s="15">
        <f t="shared" si="62"/>
        <v>20</v>
      </c>
      <c r="AN513" s="15" t="str">
        <f t="shared" si="63"/>
        <v>高级神器1配件1</v>
      </c>
      <c r="AO513" s="15">
        <f>INDEX(芦花古楼!$BY$19:$BY$58,神器!AM513)</f>
        <v>10</v>
      </c>
      <c r="AP513" s="15" t="s">
        <v>88</v>
      </c>
      <c r="AQ513" s="15">
        <f t="shared" si="64"/>
        <v>2685</v>
      </c>
      <c r="AR513" s="15" t="s">
        <v>653</v>
      </c>
      <c r="AS513" s="15">
        <f t="shared" si="65"/>
        <v>53</v>
      </c>
    </row>
    <row r="514" spans="35:45" ht="16.5" x14ac:dyDescent="0.2">
      <c r="AI514" s="60">
        <v>501</v>
      </c>
      <c r="AJ514" s="15">
        <f t="shared" si="60"/>
        <v>1606015</v>
      </c>
      <c r="AK514" s="15" t="str">
        <f t="shared" si="61"/>
        <v>高级神器1配件1-鬼王咒Lvs21</v>
      </c>
      <c r="AL514" s="60" t="s">
        <v>644</v>
      </c>
      <c r="AM514" s="15">
        <f t="shared" si="62"/>
        <v>21</v>
      </c>
      <c r="AN514" s="15" t="str">
        <f t="shared" si="63"/>
        <v>高级神器1配件1</v>
      </c>
      <c r="AO514" s="15">
        <f>INDEX(芦花古楼!$BY$19:$BY$58,神器!AM514)</f>
        <v>15</v>
      </c>
      <c r="AP514" s="15" t="s">
        <v>88</v>
      </c>
      <c r="AQ514" s="15">
        <f t="shared" si="64"/>
        <v>2965</v>
      </c>
      <c r="AR514" s="15" t="s">
        <v>653</v>
      </c>
      <c r="AS514" s="15">
        <f t="shared" si="65"/>
        <v>57</v>
      </c>
    </row>
    <row r="515" spans="35:45" ht="16.5" x14ac:dyDescent="0.2">
      <c r="AI515" s="60">
        <v>502</v>
      </c>
      <c r="AJ515" s="15">
        <f t="shared" si="60"/>
        <v>1606015</v>
      </c>
      <c r="AK515" s="15" t="str">
        <f t="shared" si="61"/>
        <v>高级神器1配件1-鬼王咒Lvs22</v>
      </c>
      <c r="AL515" s="60" t="s">
        <v>644</v>
      </c>
      <c r="AM515" s="15">
        <f t="shared" si="62"/>
        <v>22</v>
      </c>
      <c r="AN515" s="15" t="str">
        <f t="shared" si="63"/>
        <v>高级神器1配件1</v>
      </c>
      <c r="AO515" s="15">
        <f>INDEX(芦花古楼!$BY$19:$BY$58,神器!AM515)</f>
        <v>15</v>
      </c>
      <c r="AP515" s="15" t="s">
        <v>88</v>
      </c>
      <c r="AQ515" s="15">
        <f t="shared" si="64"/>
        <v>3115</v>
      </c>
      <c r="AR515" s="15" t="s">
        <v>653</v>
      </c>
      <c r="AS515" s="15">
        <f t="shared" si="65"/>
        <v>61</v>
      </c>
    </row>
    <row r="516" spans="35:45" ht="16.5" x14ac:dyDescent="0.2">
      <c r="AI516" s="60">
        <v>503</v>
      </c>
      <c r="AJ516" s="15">
        <f t="shared" si="60"/>
        <v>1606015</v>
      </c>
      <c r="AK516" s="15" t="str">
        <f t="shared" si="61"/>
        <v>高级神器1配件1-鬼王咒Lvs23</v>
      </c>
      <c r="AL516" s="60" t="s">
        <v>644</v>
      </c>
      <c r="AM516" s="15">
        <f t="shared" si="62"/>
        <v>23</v>
      </c>
      <c r="AN516" s="15" t="str">
        <f t="shared" si="63"/>
        <v>高级神器1配件1</v>
      </c>
      <c r="AO516" s="15">
        <f>INDEX(芦花古楼!$BY$19:$BY$58,神器!AM516)</f>
        <v>15</v>
      </c>
      <c r="AP516" s="15" t="s">
        <v>88</v>
      </c>
      <c r="AQ516" s="15">
        <f t="shared" si="64"/>
        <v>3265</v>
      </c>
      <c r="AR516" s="15" t="s">
        <v>653</v>
      </c>
      <c r="AS516" s="15">
        <f t="shared" si="65"/>
        <v>66</v>
      </c>
    </row>
    <row r="517" spans="35:45" ht="16.5" x14ac:dyDescent="0.2">
      <c r="AI517" s="60">
        <v>504</v>
      </c>
      <c r="AJ517" s="15">
        <f t="shared" si="60"/>
        <v>1606015</v>
      </c>
      <c r="AK517" s="15" t="str">
        <f t="shared" si="61"/>
        <v>高级神器1配件1-鬼王咒Lvs24</v>
      </c>
      <c r="AL517" s="60" t="s">
        <v>644</v>
      </c>
      <c r="AM517" s="15">
        <f t="shared" si="62"/>
        <v>24</v>
      </c>
      <c r="AN517" s="15" t="str">
        <f t="shared" si="63"/>
        <v>高级神器1配件1</v>
      </c>
      <c r="AO517" s="15">
        <f>INDEX(芦花古楼!$BY$19:$BY$58,神器!AM517)</f>
        <v>15</v>
      </c>
      <c r="AP517" s="15" t="s">
        <v>88</v>
      </c>
      <c r="AQ517" s="15">
        <f t="shared" si="64"/>
        <v>3410</v>
      </c>
      <c r="AR517" s="15" t="s">
        <v>653</v>
      </c>
      <c r="AS517" s="15">
        <f t="shared" si="65"/>
        <v>71</v>
      </c>
    </row>
    <row r="518" spans="35:45" ht="16.5" x14ac:dyDescent="0.2">
      <c r="AI518" s="60">
        <v>505</v>
      </c>
      <c r="AJ518" s="15">
        <f t="shared" si="60"/>
        <v>1606015</v>
      </c>
      <c r="AK518" s="15" t="str">
        <f t="shared" si="61"/>
        <v>高级神器1配件1-鬼王咒Lvs25</v>
      </c>
      <c r="AL518" s="60" t="s">
        <v>644</v>
      </c>
      <c r="AM518" s="15">
        <f t="shared" si="62"/>
        <v>25</v>
      </c>
      <c r="AN518" s="15" t="str">
        <f t="shared" si="63"/>
        <v>高级神器1配件1</v>
      </c>
      <c r="AO518" s="15">
        <f>INDEX(芦花古楼!$BY$19:$BY$58,神器!AM518)</f>
        <v>15</v>
      </c>
      <c r="AP518" s="15" t="s">
        <v>88</v>
      </c>
      <c r="AQ518" s="15">
        <f t="shared" si="64"/>
        <v>3560</v>
      </c>
      <c r="AR518" s="15" t="s">
        <v>653</v>
      </c>
      <c r="AS518" s="15">
        <f t="shared" si="65"/>
        <v>75</v>
      </c>
    </row>
    <row r="519" spans="35:45" ht="16.5" x14ac:dyDescent="0.2">
      <c r="AI519" s="60">
        <v>506</v>
      </c>
      <c r="AJ519" s="15">
        <f t="shared" si="60"/>
        <v>1606015</v>
      </c>
      <c r="AK519" s="15" t="str">
        <f t="shared" si="61"/>
        <v>高级神器1配件1-鬼王咒Lvs26</v>
      </c>
      <c r="AL519" s="60" t="s">
        <v>644</v>
      </c>
      <c r="AM519" s="15">
        <f t="shared" si="62"/>
        <v>26</v>
      </c>
      <c r="AN519" s="15" t="str">
        <f t="shared" si="63"/>
        <v>高级神器1配件1</v>
      </c>
      <c r="AO519" s="15">
        <f>INDEX(芦花古楼!$BY$19:$BY$58,神器!AM519)</f>
        <v>25</v>
      </c>
      <c r="AP519" s="15" t="s">
        <v>88</v>
      </c>
      <c r="AQ519" s="15">
        <f t="shared" si="64"/>
        <v>3710</v>
      </c>
      <c r="AR519" s="15" t="s">
        <v>653</v>
      </c>
      <c r="AS519" s="15">
        <f t="shared" si="65"/>
        <v>81</v>
      </c>
    </row>
    <row r="520" spans="35:45" ht="16.5" x14ac:dyDescent="0.2">
      <c r="AI520" s="60">
        <v>507</v>
      </c>
      <c r="AJ520" s="15">
        <f t="shared" si="60"/>
        <v>1606015</v>
      </c>
      <c r="AK520" s="15" t="str">
        <f t="shared" si="61"/>
        <v>高级神器1配件1-鬼王咒Lvs27</v>
      </c>
      <c r="AL520" s="60" t="s">
        <v>644</v>
      </c>
      <c r="AM520" s="15">
        <f t="shared" si="62"/>
        <v>27</v>
      </c>
      <c r="AN520" s="15" t="str">
        <f t="shared" si="63"/>
        <v>高级神器1配件1</v>
      </c>
      <c r="AO520" s="15">
        <f>INDEX(芦花古楼!$BY$19:$BY$58,神器!AM520)</f>
        <v>25</v>
      </c>
      <c r="AP520" s="15" t="s">
        <v>88</v>
      </c>
      <c r="AQ520" s="15">
        <f t="shared" si="64"/>
        <v>3855</v>
      </c>
      <c r="AR520" s="15" t="s">
        <v>653</v>
      </c>
      <c r="AS520" s="15">
        <f t="shared" si="65"/>
        <v>86</v>
      </c>
    </row>
    <row r="521" spans="35:45" ht="16.5" x14ac:dyDescent="0.2">
      <c r="AI521" s="60">
        <v>508</v>
      </c>
      <c r="AJ521" s="15">
        <f t="shared" si="60"/>
        <v>1606015</v>
      </c>
      <c r="AK521" s="15" t="str">
        <f t="shared" si="61"/>
        <v>高级神器1配件1-鬼王咒Lvs28</v>
      </c>
      <c r="AL521" s="60" t="s">
        <v>644</v>
      </c>
      <c r="AM521" s="15">
        <f t="shared" si="62"/>
        <v>28</v>
      </c>
      <c r="AN521" s="15" t="str">
        <f t="shared" si="63"/>
        <v>高级神器1配件1</v>
      </c>
      <c r="AO521" s="15">
        <f>INDEX(芦花古楼!$BY$19:$BY$58,神器!AM521)</f>
        <v>25</v>
      </c>
      <c r="AP521" s="15" t="s">
        <v>88</v>
      </c>
      <c r="AQ521" s="15">
        <f t="shared" si="64"/>
        <v>4005</v>
      </c>
      <c r="AR521" s="15" t="s">
        <v>653</v>
      </c>
      <c r="AS521" s="15">
        <f t="shared" si="65"/>
        <v>92</v>
      </c>
    </row>
    <row r="522" spans="35:45" ht="16.5" x14ac:dyDescent="0.2">
      <c r="AI522" s="60">
        <v>509</v>
      </c>
      <c r="AJ522" s="15">
        <f t="shared" si="60"/>
        <v>1606015</v>
      </c>
      <c r="AK522" s="15" t="str">
        <f t="shared" si="61"/>
        <v>高级神器1配件1-鬼王咒Lvs29</v>
      </c>
      <c r="AL522" s="60" t="s">
        <v>644</v>
      </c>
      <c r="AM522" s="15">
        <f t="shared" si="62"/>
        <v>29</v>
      </c>
      <c r="AN522" s="15" t="str">
        <f t="shared" si="63"/>
        <v>高级神器1配件1</v>
      </c>
      <c r="AO522" s="15">
        <f>INDEX(芦花古楼!$BY$19:$BY$58,神器!AM522)</f>
        <v>25</v>
      </c>
      <c r="AP522" s="15" t="s">
        <v>88</v>
      </c>
      <c r="AQ522" s="15">
        <f t="shared" si="64"/>
        <v>4155</v>
      </c>
      <c r="AR522" s="15" t="s">
        <v>653</v>
      </c>
      <c r="AS522" s="15">
        <f t="shared" si="65"/>
        <v>97</v>
      </c>
    </row>
    <row r="523" spans="35:45" ht="16.5" x14ac:dyDescent="0.2">
      <c r="AI523" s="60">
        <v>510</v>
      </c>
      <c r="AJ523" s="15">
        <f t="shared" si="60"/>
        <v>1606015</v>
      </c>
      <c r="AK523" s="15" t="str">
        <f t="shared" si="61"/>
        <v>高级神器1配件1-鬼王咒Lvs30</v>
      </c>
      <c r="AL523" s="60" t="s">
        <v>644</v>
      </c>
      <c r="AM523" s="15">
        <f t="shared" si="62"/>
        <v>30</v>
      </c>
      <c r="AN523" s="15" t="str">
        <f t="shared" si="63"/>
        <v>高级神器1配件1</v>
      </c>
      <c r="AO523" s="15">
        <f>INDEX(芦花古楼!$BY$19:$BY$58,神器!AM523)</f>
        <v>25</v>
      </c>
      <c r="AP523" s="15" t="s">
        <v>88</v>
      </c>
      <c r="AQ523" s="15">
        <f t="shared" si="64"/>
        <v>4450</v>
      </c>
      <c r="AR523" s="15" t="s">
        <v>653</v>
      </c>
      <c r="AS523" s="15">
        <f t="shared" si="65"/>
        <v>104</v>
      </c>
    </row>
    <row r="524" spans="35:45" ht="16.5" x14ac:dyDescent="0.2">
      <c r="AI524" s="60">
        <v>511</v>
      </c>
      <c r="AJ524" s="15">
        <f t="shared" si="60"/>
        <v>1606015</v>
      </c>
      <c r="AK524" s="15" t="str">
        <f t="shared" si="61"/>
        <v>高级神器1配件1-鬼王咒Lvs31</v>
      </c>
      <c r="AL524" s="60" t="s">
        <v>644</v>
      </c>
      <c r="AM524" s="15">
        <f t="shared" si="62"/>
        <v>31</v>
      </c>
      <c r="AN524" s="15" t="str">
        <f t="shared" si="63"/>
        <v>高级神器1配件1</v>
      </c>
      <c r="AO524" s="15">
        <f>INDEX(芦花古楼!$BY$19:$BY$58,神器!AM524)</f>
        <v>30</v>
      </c>
      <c r="AP524" s="15" t="s">
        <v>88</v>
      </c>
      <c r="AQ524" s="15">
        <f t="shared" si="64"/>
        <v>4340</v>
      </c>
      <c r="AR524" s="15" t="s">
        <v>653</v>
      </c>
      <c r="AS524" s="15">
        <f t="shared" si="65"/>
        <v>110</v>
      </c>
    </row>
    <row r="525" spans="35:45" ht="16.5" x14ac:dyDescent="0.2">
      <c r="AI525" s="60">
        <v>512</v>
      </c>
      <c r="AJ525" s="15">
        <f t="shared" si="60"/>
        <v>1606015</v>
      </c>
      <c r="AK525" s="15" t="str">
        <f t="shared" si="61"/>
        <v>高级神器1配件1-鬼王咒Lvs32</v>
      </c>
      <c r="AL525" s="60" t="s">
        <v>644</v>
      </c>
      <c r="AM525" s="15">
        <f t="shared" si="62"/>
        <v>32</v>
      </c>
      <c r="AN525" s="15" t="str">
        <f t="shared" si="63"/>
        <v>高级神器1配件1</v>
      </c>
      <c r="AO525" s="15">
        <f>INDEX(芦花古楼!$BY$19:$BY$58,神器!AM525)</f>
        <v>30</v>
      </c>
      <c r="AP525" s="15" t="s">
        <v>88</v>
      </c>
      <c r="AQ525" s="15">
        <f t="shared" si="64"/>
        <v>6510</v>
      </c>
      <c r="AR525" s="15" t="s">
        <v>653</v>
      </c>
      <c r="AS525" s="15">
        <f t="shared" si="65"/>
        <v>117</v>
      </c>
    </row>
    <row r="526" spans="35:45" ht="16.5" x14ac:dyDescent="0.2">
      <c r="AI526" s="60">
        <v>513</v>
      </c>
      <c r="AJ526" s="15">
        <f t="shared" si="60"/>
        <v>1606015</v>
      </c>
      <c r="AK526" s="15" t="str">
        <f t="shared" si="61"/>
        <v>高级神器1配件1-鬼王咒Lvs33</v>
      </c>
      <c r="AL526" s="60" t="s">
        <v>644</v>
      </c>
      <c r="AM526" s="15">
        <f t="shared" si="62"/>
        <v>33</v>
      </c>
      <c r="AN526" s="15" t="str">
        <f t="shared" si="63"/>
        <v>高级神器1配件1</v>
      </c>
      <c r="AO526" s="15">
        <f>INDEX(芦花古楼!$BY$19:$BY$58,神器!AM526)</f>
        <v>30</v>
      </c>
      <c r="AP526" s="15" t="s">
        <v>88</v>
      </c>
      <c r="AQ526" s="15">
        <f t="shared" si="64"/>
        <v>8680</v>
      </c>
      <c r="AR526" s="15" t="s">
        <v>653</v>
      </c>
      <c r="AS526" s="15">
        <f t="shared" si="65"/>
        <v>124</v>
      </c>
    </row>
    <row r="527" spans="35:45" ht="16.5" x14ac:dyDescent="0.2">
      <c r="AI527" s="60">
        <v>514</v>
      </c>
      <c r="AJ527" s="15">
        <f t="shared" ref="AJ527:AJ590" si="66">INDEX($AC$4:$AC$33,INT((AI527-1)/40)+1)</f>
        <v>1606015</v>
      </c>
      <c r="AK527" s="15" t="str">
        <f t="shared" ref="AK527:AK590" si="67">INDEX($AF$4:$AF$33,INT((AI527-1)/40)+1)&amp;AL527&amp;AM527</f>
        <v>高级神器1配件1-鬼王咒Lvs34</v>
      </c>
      <c r="AL527" s="60" t="s">
        <v>644</v>
      </c>
      <c r="AM527" s="15">
        <f t="shared" ref="AM527:AM590" si="68">MOD(AI527-1,40)+1</f>
        <v>34</v>
      </c>
      <c r="AN527" s="15" t="str">
        <f t="shared" ref="AN527:AN590" si="69">INDEX($AD$4:$AD$33,INT((AI527-1)/40)+1)</f>
        <v>高级神器1配件1</v>
      </c>
      <c r="AO527" s="15">
        <f>INDEX(芦花古楼!$BY$19:$BY$58,神器!AM527)</f>
        <v>30</v>
      </c>
      <c r="AP527" s="15" t="s">
        <v>88</v>
      </c>
      <c r="AQ527" s="15">
        <f t="shared" ref="AQ527:AQ590" si="70">INDEX($F$14:$L$53,AM527,INDEX($AB$4:$AB$33,INT((AI527-1)/40)+1))</f>
        <v>10850</v>
      </c>
      <c r="AR527" s="15" t="s">
        <v>653</v>
      </c>
      <c r="AS527" s="15">
        <f t="shared" ref="AS527:AS590" si="71">INDEX($P$14:$V$53,AM527,INDEX($AB$4:$AB$33,INT((AI527-1)/40)+1))</f>
        <v>132</v>
      </c>
    </row>
    <row r="528" spans="35:45" ht="16.5" x14ac:dyDescent="0.2">
      <c r="AI528" s="60">
        <v>515</v>
      </c>
      <c r="AJ528" s="15">
        <f t="shared" si="66"/>
        <v>1606015</v>
      </c>
      <c r="AK528" s="15" t="str">
        <f t="shared" si="67"/>
        <v>高级神器1配件1-鬼王咒Lvs35</v>
      </c>
      <c r="AL528" s="60" t="s">
        <v>644</v>
      </c>
      <c r="AM528" s="15">
        <f t="shared" si="68"/>
        <v>35</v>
      </c>
      <c r="AN528" s="15" t="str">
        <f t="shared" si="69"/>
        <v>高级神器1配件1</v>
      </c>
      <c r="AO528" s="15">
        <f>INDEX(芦花古楼!$BY$19:$BY$58,神器!AM528)</f>
        <v>30</v>
      </c>
      <c r="AP528" s="15" t="s">
        <v>88</v>
      </c>
      <c r="AQ528" s="15">
        <f t="shared" si="70"/>
        <v>13020</v>
      </c>
      <c r="AR528" s="15" t="s">
        <v>653</v>
      </c>
      <c r="AS528" s="15">
        <f t="shared" si="71"/>
        <v>140</v>
      </c>
    </row>
    <row r="529" spans="35:45" ht="16.5" x14ac:dyDescent="0.2">
      <c r="AI529" s="60">
        <v>516</v>
      </c>
      <c r="AJ529" s="15">
        <f t="shared" si="66"/>
        <v>1606015</v>
      </c>
      <c r="AK529" s="15" t="str">
        <f t="shared" si="67"/>
        <v>高级神器1配件1-鬼王咒Lvs36</v>
      </c>
      <c r="AL529" s="60" t="s">
        <v>644</v>
      </c>
      <c r="AM529" s="15">
        <f t="shared" si="68"/>
        <v>36</v>
      </c>
      <c r="AN529" s="15" t="str">
        <f t="shared" si="69"/>
        <v>高级神器1配件1</v>
      </c>
      <c r="AO529" s="15">
        <f>INDEX(芦花古楼!$BY$19:$BY$58,神器!AM529)</f>
        <v>40</v>
      </c>
      <c r="AP529" s="15" t="s">
        <v>88</v>
      </c>
      <c r="AQ529" s="15">
        <f t="shared" si="70"/>
        <v>15190</v>
      </c>
      <c r="AR529" s="15" t="s">
        <v>653</v>
      </c>
      <c r="AS529" s="15">
        <f t="shared" si="71"/>
        <v>148</v>
      </c>
    </row>
    <row r="530" spans="35:45" ht="16.5" x14ac:dyDescent="0.2">
      <c r="AI530" s="60">
        <v>517</v>
      </c>
      <c r="AJ530" s="15">
        <f t="shared" si="66"/>
        <v>1606015</v>
      </c>
      <c r="AK530" s="15" t="str">
        <f t="shared" si="67"/>
        <v>高级神器1配件1-鬼王咒Lvs37</v>
      </c>
      <c r="AL530" s="60" t="s">
        <v>644</v>
      </c>
      <c r="AM530" s="15">
        <f t="shared" si="68"/>
        <v>37</v>
      </c>
      <c r="AN530" s="15" t="str">
        <f t="shared" si="69"/>
        <v>高级神器1配件1</v>
      </c>
      <c r="AO530" s="15">
        <f>INDEX(芦花古楼!$BY$19:$BY$58,神器!AM530)</f>
        <v>40</v>
      </c>
      <c r="AP530" s="15" t="s">
        <v>88</v>
      </c>
      <c r="AQ530" s="15">
        <f t="shared" si="70"/>
        <v>17360</v>
      </c>
      <c r="AR530" s="15" t="s">
        <v>653</v>
      </c>
      <c r="AS530" s="15">
        <f t="shared" si="71"/>
        <v>157</v>
      </c>
    </row>
    <row r="531" spans="35:45" ht="16.5" x14ac:dyDescent="0.2">
      <c r="AI531" s="60">
        <v>518</v>
      </c>
      <c r="AJ531" s="15">
        <f t="shared" si="66"/>
        <v>1606015</v>
      </c>
      <c r="AK531" s="15" t="str">
        <f t="shared" si="67"/>
        <v>高级神器1配件1-鬼王咒Lvs38</v>
      </c>
      <c r="AL531" s="60" t="s">
        <v>644</v>
      </c>
      <c r="AM531" s="15">
        <f t="shared" si="68"/>
        <v>38</v>
      </c>
      <c r="AN531" s="15" t="str">
        <f t="shared" si="69"/>
        <v>高级神器1配件1</v>
      </c>
      <c r="AO531" s="15">
        <f>INDEX(芦花古楼!$BY$19:$BY$58,神器!AM531)</f>
        <v>40</v>
      </c>
      <c r="AP531" s="15" t="s">
        <v>88</v>
      </c>
      <c r="AQ531" s="15">
        <f t="shared" si="70"/>
        <v>19530</v>
      </c>
      <c r="AR531" s="15" t="s">
        <v>653</v>
      </c>
      <c r="AS531" s="15">
        <f t="shared" si="71"/>
        <v>166</v>
      </c>
    </row>
    <row r="532" spans="35:45" ht="16.5" x14ac:dyDescent="0.2">
      <c r="AI532" s="60">
        <v>519</v>
      </c>
      <c r="AJ532" s="15">
        <f t="shared" si="66"/>
        <v>1606015</v>
      </c>
      <c r="AK532" s="15" t="str">
        <f t="shared" si="67"/>
        <v>高级神器1配件1-鬼王咒Lvs39</v>
      </c>
      <c r="AL532" s="60" t="s">
        <v>644</v>
      </c>
      <c r="AM532" s="15">
        <f t="shared" si="68"/>
        <v>39</v>
      </c>
      <c r="AN532" s="15" t="str">
        <f t="shared" si="69"/>
        <v>高级神器1配件1</v>
      </c>
      <c r="AO532" s="15">
        <f>INDEX(芦花古楼!$BY$19:$BY$58,神器!AM532)</f>
        <v>40</v>
      </c>
      <c r="AP532" s="15" t="s">
        <v>88</v>
      </c>
      <c r="AQ532" s="15">
        <f t="shared" si="70"/>
        <v>21700</v>
      </c>
      <c r="AR532" s="15" t="s">
        <v>653</v>
      </c>
      <c r="AS532" s="15">
        <f t="shared" si="71"/>
        <v>176</v>
      </c>
    </row>
    <row r="533" spans="35:45" ht="16.5" x14ac:dyDescent="0.2">
      <c r="AI533" s="60">
        <v>520</v>
      </c>
      <c r="AJ533" s="15">
        <f t="shared" si="66"/>
        <v>1606015</v>
      </c>
      <c r="AK533" s="15" t="str">
        <f t="shared" si="67"/>
        <v>高级神器1配件1-鬼王咒Lvs40</v>
      </c>
      <c r="AL533" s="60" t="s">
        <v>644</v>
      </c>
      <c r="AM533" s="15">
        <f t="shared" si="68"/>
        <v>40</v>
      </c>
      <c r="AN533" s="15" t="str">
        <f t="shared" si="69"/>
        <v>高级神器1配件1</v>
      </c>
      <c r="AO533" s="15">
        <f>INDEX(芦花古楼!$BY$19:$BY$58,神器!AM533)</f>
        <v>40</v>
      </c>
      <c r="AP533" s="15" t="s">
        <v>88</v>
      </c>
      <c r="AQ533" s="15">
        <f t="shared" si="70"/>
        <v>26040</v>
      </c>
      <c r="AR533" s="15" t="s">
        <v>653</v>
      </c>
      <c r="AS533" s="15">
        <f t="shared" si="71"/>
        <v>186</v>
      </c>
    </row>
    <row r="534" spans="35:45" ht="16.5" x14ac:dyDescent="0.2">
      <c r="AI534" s="60">
        <v>521</v>
      </c>
      <c r="AJ534" s="15">
        <f t="shared" si="66"/>
        <v>1606016</v>
      </c>
      <c r="AK534" s="15" t="str">
        <f t="shared" si="67"/>
        <v>高级神器1配件2-虎獠Lvs1</v>
      </c>
      <c r="AL534" s="60" t="s">
        <v>644</v>
      </c>
      <c r="AM534" s="15">
        <f t="shared" si="68"/>
        <v>1</v>
      </c>
      <c r="AN534" s="15" t="str">
        <f t="shared" si="69"/>
        <v>高级神器1配件2</v>
      </c>
      <c r="AO534" s="15">
        <f>INDEX(芦花古楼!$BY$19:$BY$58,神器!AM534)</f>
        <v>1</v>
      </c>
      <c r="AP534" s="15" t="s">
        <v>88</v>
      </c>
      <c r="AQ534" s="15">
        <f t="shared" si="70"/>
        <v>200</v>
      </c>
      <c r="AR534" s="15" t="s">
        <v>653</v>
      </c>
      <c r="AS534" s="15">
        <f t="shared" si="71"/>
        <v>7</v>
      </c>
    </row>
    <row r="535" spans="35:45" ht="16.5" x14ac:dyDescent="0.2">
      <c r="AI535" s="60">
        <v>522</v>
      </c>
      <c r="AJ535" s="15">
        <f t="shared" si="66"/>
        <v>1606016</v>
      </c>
      <c r="AK535" s="15" t="str">
        <f t="shared" si="67"/>
        <v>高级神器1配件2-虎獠Lvs2</v>
      </c>
      <c r="AL535" s="60" t="s">
        <v>644</v>
      </c>
      <c r="AM535" s="15">
        <f t="shared" si="68"/>
        <v>2</v>
      </c>
      <c r="AN535" s="15" t="str">
        <f t="shared" si="69"/>
        <v>高级神器1配件2</v>
      </c>
      <c r="AO535" s="15">
        <f>INDEX(芦花古楼!$BY$19:$BY$58,神器!AM535)</f>
        <v>1</v>
      </c>
      <c r="AP535" s="15" t="s">
        <v>88</v>
      </c>
      <c r="AQ535" s="15">
        <f t="shared" si="70"/>
        <v>300</v>
      </c>
      <c r="AR535" s="15" t="s">
        <v>653</v>
      </c>
      <c r="AS535" s="15">
        <f t="shared" si="71"/>
        <v>10</v>
      </c>
    </row>
    <row r="536" spans="35:45" ht="16.5" x14ac:dyDescent="0.2">
      <c r="AI536" s="60">
        <v>523</v>
      </c>
      <c r="AJ536" s="15">
        <f t="shared" si="66"/>
        <v>1606016</v>
      </c>
      <c r="AK536" s="15" t="str">
        <f t="shared" si="67"/>
        <v>高级神器1配件2-虎獠Lvs3</v>
      </c>
      <c r="AL536" s="60" t="s">
        <v>644</v>
      </c>
      <c r="AM536" s="15">
        <f t="shared" si="68"/>
        <v>3</v>
      </c>
      <c r="AN536" s="15" t="str">
        <f t="shared" si="69"/>
        <v>高级神器1配件2</v>
      </c>
      <c r="AO536" s="15">
        <f>INDEX(芦花古楼!$BY$19:$BY$58,神器!AM536)</f>
        <v>2</v>
      </c>
      <c r="AP536" s="15" t="s">
        <v>88</v>
      </c>
      <c r="AQ536" s="15">
        <f t="shared" si="70"/>
        <v>400</v>
      </c>
      <c r="AR536" s="15" t="s">
        <v>653</v>
      </c>
      <c r="AS536" s="15">
        <f t="shared" si="71"/>
        <v>12</v>
      </c>
    </row>
    <row r="537" spans="35:45" ht="16.5" x14ac:dyDescent="0.2">
      <c r="AI537" s="60">
        <v>524</v>
      </c>
      <c r="AJ537" s="15">
        <f t="shared" si="66"/>
        <v>1606016</v>
      </c>
      <c r="AK537" s="15" t="str">
        <f t="shared" si="67"/>
        <v>高级神器1配件2-虎獠Lvs4</v>
      </c>
      <c r="AL537" s="60" t="s">
        <v>644</v>
      </c>
      <c r="AM537" s="15">
        <f t="shared" si="68"/>
        <v>4</v>
      </c>
      <c r="AN537" s="15" t="str">
        <f t="shared" si="69"/>
        <v>高级神器1配件2</v>
      </c>
      <c r="AO537" s="15">
        <f>INDEX(芦花古楼!$BY$19:$BY$58,神器!AM537)</f>
        <v>3</v>
      </c>
      <c r="AP537" s="15" t="s">
        <v>88</v>
      </c>
      <c r="AQ537" s="15">
        <f t="shared" si="70"/>
        <v>500</v>
      </c>
      <c r="AR537" s="15" t="s">
        <v>653</v>
      </c>
      <c r="AS537" s="15">
        <f t="shared" si="71"/>
        <v>15</v>
      </c>
    </row>
    <row r="538" spans="35:45" ht="16.5" x14ac:dyDescent="0.2">
      <c r="AI538" s="60">
        <v>525</v>
      </c>
      <c r="AJ538" s="15">
        <f t="shared" si="66"/>
        <v>1606016</v>
      </c>
      <c r="AK538" s="15" t="str">
        <f t="shared" si="67"/>
        <v>高级神器1配件2-虎獠Lvs5</v>
      </c>
      <c r="AL538" s="60" t="s">
        <v>644</v>
      </c>
      <c r="AM538" s="15">
        <f t="shared" si="68"/>
        <v>5</v>
      </c>
      <c r="AN538" s="15" t="str">
        <f t="shared" si="69"/>
        <v>高级神器1配件2</v>
      </c>
      <c r="AO538" s="15">
        <f>INDEX(芦花古楼!$BY$19:$BY$58,神器!AM538)</f>
        <v>3</v>
      </c>
      <c r="AP538" s="15" t="s">
        <v>88</v>
      </c>
      <c r="AQ538" s="15">
        <f t="shared" si="70"/>
        <v>600</v>
      </c>
      <c r="AR538" s="15" t="s">
        <v>653</v>
      </c>
      <c r="AS538" s="15">
        <f t="shared" si="71"/>
        <v>18</v>
      </c>
    </row>
    <row r="539" spans="35:45" ht="16.5" x14ac:dyDescent="0.2">
      <c r="AI539" s="60">
        <v>526</v>
      </c>
      <c r="AJ539" s="15">
        <f t="shared" si="66"/>
        <v>1606016</v>
      </c>
      <c r="AK539" s="15" t="str">
        <f t="shared" si="67"/>
        <v>高级神器1配件2-虎獠Lvs6</v>
      </c>
      <c r="AL539" s="60" t="s">
        <v>644</v>
      </c>
      <c r="AM539" s="15">
        <f t="shared" si="68"/>
        <v>6</v>
      </c>
      <c r="AN539" s="15" t="str">
        <f t="shared" si="69"/>
        <v>高级神器1配件2</v>
      </c>
      <c r="AO539" s="15">
        <f>INDEX(芦花古楼!$BY$19:$BY$58,神器!AM539)</f>
        <v>5</v>
      </c>
      <c r="AP539" s="15" t="s">
        <v>88</v>
      </c>
      <c r="AQ539" s="15">
        <f t="shared" si="70"/>
        <v>700</v>
      </c>
      <c r="AR539" s="15" t="s">
        <v>653</v>
      </c>
      <c r="AS539" s="15">
        <f t="shared" si="71"/>
        <v>21</v>
      </c>
    </row>
    <row r="540" spans="35:45" ht="16.5" x14ac:dyDescent="0.2">
      <c r="AI540" s="60">
        <v>527</v>
      </c>
      <c r="AJ540" s="15">
        <f t="shared" si="66"/>
        <v>1606016</v>
      </c>
      <c r="AK540" s="15" t="str">
        <f t="shared" si="67"/>
        <v>高级神器1配件2-虎獠Lvs7</v>
      </c>
      <c r="AL540" s="60" t="s">
        <v>644</v>
      </c>
      <c r="AM540" s="15">
        <f t="shared" si="68"/>
        <v>7</v>
      </c>
      <c r="AN540" s="15" t="str">
        <f t="shared" si="69"/>
        <v>高级神器1配件2</v>
      </c>
      <c r="AO540" s="15">
        <f>INDEX(芦花古楼!$BY$19:$BY$58,神器!AM540)</f>
        <v>5</v>
      </c>
      <c r="AP540" s="15" t="s">
        <v>88</v>
      </c>
      <c r="AQ540" s="15">
        <f t="shared" si="70"/>
        <v>800</v>
      </c>
      <c r="AR540" s="15" t="s">
        <v>653</v>
      </c>
      <c r="AS540" s="15">
        <f t="shared" si="71"/>
        <v>24</v>
      </c>
    </row>
    <row r="541" spans="35:45" ht="16.5" x14ac:dyDescent="0.2">
      <c r="AI541" s="60">
        <v>528</v>
      </c>
      <c r="AJ541" s="15">
        <f t="shared" si="66"/>
        <v>1606016</v>
      </c>
      <c r="AK541" s="15" t="str">
        <f t="shared" si="67"/>
        <v>高级神器1配件2-虎獠Lvs8</v>
      </c>
      <c r="AL541" s="60" t="s">
        <v>644</v>
      </c>
      <c r="AM541" s="15">
        <f t="shared" si="68"/>
        <v>8</v>
      </c>
      <c r="AN541" s="15" t="str">
        <f t="shared" si="69"/>
        <v>高级神器1配件2</v>
      </c>
      <c r="AO541" s="15">
        <f>INDEX(芦花古楼!$BY$19:$BY$58,神器!AM541)</f>
        <v>5</v>
      </c>
      <c r="AP541" s="15" t="s">
        <v>88</v>
      </c>
      <c r="AQ541" s="15">
        <f t="shared" si="70"/>
        <v>900</v>
      </c>
      <c r="AR541" s="15" t="s">
        <v>653</v>
      </c>
      <c r="AS541" s="15">
        <f t="shared" si="71"/>
        <v>27</v>
      </c>
    </row>
    <row r="542" spans="35:45" ht="16.5" x14ac:dyDescent="0.2">
      <c r="AI542" s="60">
        <v>529</v>
      </c>
      <c r="AJ542" s="15">
        <f t="shared" si="66"/>
        <v>1606016</v>
      </c>
      <c r="AK542" s="15" t="str">
        <f t="shared" si="67"/>
        <v>高级神器1配件2-虎獠Lvs9</v>
      </c>
      <c r="AL542" s="60" t="s">
        <v>644</v>
      </c>
      <c r="AM542" s="15">
        <f t="shared" si="68"/>
        <v>9</v>
      </c>
      <c r="AN542" s="15" t="str">
        <f t="shared" si="69"/>
        <v>高级神器1配件2</v>
      </c>
      <c r="AO542" s="15">
        <f>INDEX(芦花古楼!$BY$19:$BY$58,神器!AM542)</f>
        <v>5</v>
      </c>
      <c r="AP542" s="15" t="s">
        <v>88</v>
      </c>
      <c r="AQ542" s="15">
        <f t="shared" si="70"/>
        <v>1000</v>
      </c>
      <c r="AR542" s="15" t="s">
        <v>653</v>
      </c>
      <c r="AS542" s="15">
        <f t="shared" si="71"/>
        <v>30</v>
      </c>
    </row>
    <row r="543" spans="35:45" ht="16.5" x14ac:dyDescent="0.2">
      <c r="AI543" s="60">
        <v>530</v>
      </c>
      <c r="AJ543" s="15">
        <f t="shared" si="66"/>
        <v>1606016</v>
      </c>
      <c r="AK543" s="15" t="str">
        <f t="shared" si="67"/>
        <v>高级神器1配件2-虎獠Lvs10</v>
      </c>
      <c r="AL543" s="60" t="s">
        <v>644</v>
      </c>
      <c r="AM543" s="15">
        <f t="shared" si="68"/>
        <v>10</v>
      </c>
      <c r="AN543" s="15" t="str">
        <f t="shared" si="69"/>
        <v>高级神器1配件2</v>
      </c>
      <c r="AO543" s="15">
        <f>INDEX(芦花古楼!$BY$19:$BY$58,神器!AM543)</f>
        <v>7</v>
      </c>
      <c r="AP543" s="15" t="s">
        <v>88</v>
      </c>
      <c r="AQ543" s="15">
        <f t="shared" si="70"/>
        <v>1205</v>
      </c>
      <c r="AR543" s="15" t="s">
        <v>653</v>
      </c>
      <c r="AS543" s="15">
        <f t="shared" si="71"/>
        <v>34</v>
      </c>
    </row>
    <row r="544" spans="35:45" ht="16.5" x14ac:dyDescent="0.2">
      <c r="AI544" s="60">
        <v>531</v>
      </c>
      <c r="AJ544" s="15">
        <f t="shared" si="66"/>
        <v>1606016</v>
      </c>
      <c r="AK544" s="15" t="str">
        <f t="shared" si="67"/>
        <v>高级神器1配件2-虎獠Lvs11</v>
      </c>
      <c r="AL544" s="60" t="s">
        <v>644</v>
      </c>
      <c r="AM544" s="15">
        <f t="shared" si="68"/>
        <v>11</v>
      </c>
      <c r="AN544" s="15" t="str">
        <f t="shared" si="69"/>
        <v>高级神器1配件2</v>
      </c>
      <c r="AO544" s="15">
        <f>INDEX(芦花古楼!$BY$19:$BY$58,神器!AM544)</f>
        <v>7</v>
      </c>
      <c r="AP544" s="15" t="s">
        <v>88</v>
      </c>
      <c r="AQ544" s="15">
        <f t="shared" si="70"/>
        <v>1510</v>
      </c>
      <c r="AR544" s="15" t="s">
        <v>653</v>
      </c>
      <c r="AS544" s="15">
        <f t="shared" si="71"/>
        <v>37</v>
      </c>
    </row>
    <row r="545" spans="35:45" ht="16.5" x14ac:dyDescent="0.2">
      <c r="AI545" s="60">
        <v>532</v>
      </c>
      <c r="AJ545" s="15">
        <f t="shared" si="66"/>
        <v>1606016</v>
      </c>
      <c r="AK545" s="15" t="str">
        <f t="shared" si="67"/>
        <v>高级神器1配件2-虎獠Lvs12</v>
      </c>
      <c r="AL545" s="60" t="s">
        <v>644</v>
      </c>
      <c r="AM545" s="15">
        <f t="shared" si="68"/>
        <v>12</v>
      </c>
      <c r="AN545" s="15" t="str">
        <f t="shared" si="69"/>
        <v>高级神器1配件2</v>
      </c>
      <c r="AO545" s="15">
        <f>INDEX(芦花古楼!$BY$19:$BY$58,神器!AM545)</f>
        <v>7</v>
      </c>
      <c r="AP545" s="15" t="s">
        <v>88</v>
      </c>
      <c r="AQ545" s="15">
        <f t="shared" si="70"/>
        <v>1760</v>
      </c>
      <c r="AR545" s="15" t="s">
        <v>653</v>
      </c>
      <c r="AS545" s="15">
        <f t="shared" si="71"/>
        <v>41</v>
      </c>
    </row>
    <row r="546" spans="35:45" ht="16.5" x14ac:dyDescent="0.2">
      <c r="AI546" s="60">
        <v>533</v>
      </c>
      <c r="AJ546" s="15">
        <f t="shared" si="66"/>
        <v>1606016</v>
      </c>
      <c r="AK546" s="15" t="str">
        <f t="shared" si="67"/>
        <v>高级神器1配件2-虎獠Lvs13</v>
      </c>
      <c r="AL546" s="60" t="s">
        <v>644</v>
      </c>
      <c r="AM546" s="15">
        <f t="shared" si="68"/>
        <v>13</v>
      </c>
      <c r="AN546" s="15" t="str">
        <f t="shared" si="69"/>
        <v>高级神器1配件2</v>
      </c>
      <c r="AO546" s="15">
        <f>INDEX(芦花古楼!$BY$19:$BY$58,神器!AM546)</f>
        <v>7</v>
      </c>
      <c r="AP546" s="15" t="s">
        <v>88</v>
      </c>
      <c r="AQ546" s="15">
        <f t="shared" si="70"/>
        <v>2015</v>
      </c>
      <c r="AR546" s="15" t="s">
        <v>653</v>
      </c>
      <c r="AS546" s="15">
        <f t="shared" si="71"/>
        <v>45</v>
      </c>
    </row>
    <row r="547" spans="35:45" ht="16.5" x14ac:dyDescent="0.2">
      <c r="AI547" s="60">
        <v>534</v>
      </c>
      <c r="AJ547" s="15">
        <f t="shared" si="66"/>
        <v>1606016</v>
      </c>
      <c r="AK547" s="15" t="str">
        <f t="shared" si="67"/>
        <v>高级神器1配件2-虎獠Lvs14</v>
      </c>
      <c r="AL547" s="60" t="s">
        <v>644</v>
      </c>
      <c r="AM547" s="15">
        <f t="shared" si="68"/>
        <v>14</v>
      </c>
      <c r="AN547" s="15" t="str">
        <f t="shared" si="69"/>
        <v>高级神器1配件2</v>
      </c>
      <c r="AO547" s="15">
        <f>INDEX(芦花古楼!$BY$19:$BY$58,神器!AM547)</f>
        <v>7</v>
      </c>
      <c r="AP547" s="15" t="s">
        <v>88</v>
      </c>
      <c r="AQ547" s="15">
        <f t="shared" si="70"/>
        <v>2265</v>
      </c>
      <c r="AR547" s="15" t="s">
        <v>653</v>
      </c>
      <c r="AS547" s="15">
        <f t="shared" si="71"/>
        <v>50</v>
      </c>
    </row>
    <row r="548" spans="35:45" ht="16.5" x14ac:dyDescent="0.2">
      <c r="AI548" s="60">
        <v>535</v>
      </c>
      <c r="AJ548" s="15">
        <f t="shared" si="66"/>
        <v>1606016</v>
      </c>
      <c r="AK548" s="15" t="str">
        <f t="shared" si="67"/>
        <v>高级神器1配件2-虎獠Lvs15</v>
      </c>
      <c r="AL548" s="60" t="s">
        <v>644</v>
      </c>
      <c r="AM548" s="15">
        <f t="shared" si="68"/>
        <v>15</v>
      </c>
      <c r="AN548" s="15" t="str">
        <f t="shared" si="69"/>
        <v>高级神器1配件2</v>
      </c>
      <c r="AO548" s="15">
        <f>INDEX(芦花古楼!$BY$19:$BY$58,神器!AM548)</f>
        <v>10</v>
      </c>
      <c r="AP548" s="15" t="s">
        <v>88</v>
      </c>
      <c r="AQ548" s="15">
        <f t="shared" si="70"/>
        <v>2520</v>
      </c>
      <c r="AR548" s="15" t="s">
        <v>653</v>
      </c>
      <c r="AS548" s="15">
        <f t="shared" si="71"/>
        <v>54</v>
      </c>
    </row>
    <row r="549" spans="35:45" ht="16.5" x14ac:dyDescent="0.2">
      <c r="AI549" s="60">
        <v>536</v>
      </c>
      <c r="AJ549" s="15">
        <f t="shared" si="66"/>
        <v>1606016</v>
      </c>
      <c r="AK549" s="15" t="str">
        <f t="shared" si="67"/>
        <v>高级神器1配件2-虎獠Lvs16</v>
      </c>
      <c r="AL549" s="60" t="s">
        <v>644</v>
      </c>
      <c r="AM549" s="15">
        <f t="shared" si="68"/>
        <v>16</v>
      </c>
      <c r="AN549" s="15" t="str">
        <f t="shared" si="69"/>
        <v>高级神器1配件2</v>
      </c>
      <c r="AO549" s="15">
        <f>INDEX(芦花古楼!$BY$19:$BY$58,神器!AM549)</f>
        <v>10</v>
      </c>
      <c r="AP549" s="15" t="s">
        <v>88</v>
      </c>
      <c r="AQ549" s="15">
        <f t="shared" si="70"/>
        <v>2770</v>
      </c>
      <c r="AR549" s="15" t="s">
        <v>653</v>
      </c>
      <c r="AS549" s="15">
        <f t="shared" si="71"/>
        <v>59</v>
      </c>
    </row>
    <row r="550" spans="35:45" ht="16.5" x14ac:dyDescent="0.2">
      <c r="AI550" s="60">
        <v>537</v>
      </c>
      <c r="AJ550" s="15">
        <f t="shared" si="66"/>
        <v>1606016</v>
      </c>
      <c r="AK550" s="15" t="str">
        <f t="shared" si="67"/>
        <v>高级神器1配件2-虎獠Lvs17</v>
      </c>
      <c r="AL550" s="60" t="s">
        <v>644</v>
      </c>
      <c r="AM550" s="15">
        <f t="shared" si="68"/>
        <v>17</v>
      </c>
      <c r="AN550" s="15" t="str">
        <f t="shared" si="69"/>
        <v>高级神器1配件2</v>
      </c>
      <c r="AO550" s="15">
        <f>INDEX(芦花古楼!$BY$19:$BY$58,神器!AM550)</f>
        <v>10</v>
      </c>
      <c r="AP550" s="15" t="s">
        <v>88</v>
      </c>
      <c r="AQ550" s="15">
        <f t="shared" si="70"/>
        <v>3020</v>
      </c>
      <c r="AR550" s="15" t="s">
        <v>653</v>
      </c>
      <c r="AS550" s="15">
        <f t="shared" si="71"/>
        <v>64</v>
      </c>
    </row>
    <row r="551" spans="35:45" ht="16.5" x14ac:dyDescent="0.2">
      <c r="AI551" s="60">
        <v>538</v>
      </c>
      <c r="AJ551" s="15">
        <f t="shared" si="66"/>
        <v>1606016</v>
      </c>
      <c r="AK551" s="15" t="str">
        <f t="shared" si="67"/>
        <v>高级神器1配件2-虎獠Lvs18</v>
      </c>
      <c r="AL551" s="60" t="s">
        <v>644</v>
      </c>
      <c r="AM551" s="15">
        <f t="shared" si="68"/>
        <v>18</v>
      </c>
      <c r="AN551" s="15" t="str">
        <f t="shared" si="69"/>
        <v>高级神器1配件2</v>
      </c>
      <c r="AO551" s="15">
        <f>INDEX(芦花古楼!$BY$19:$BY$58,神器!AM551)</f>
        <v>10</v>
      </c>
      <c r="AP551" s="15" t="s">
        <v>88</v>
      </c>
      <c r="AQ551" s="15">
        <f t="shared" si="70"/>
        <v>3275</v>
      </c>
      <c r="AR551" s="15" t="s">
        <v>653</v>
      </c>
      <c r="AS551" s="15">
        <f t="shared" si="71"/>
        <v>69</v>
      </c>
    </row>
    <row r="552" spans="35:45" ht="16.5" x14ac:dyDescent="0.2">
      <c r="AI552" s="60">
        <v>539</v>
      </c>
      <c r="AJ552" s="15">
        <f t="shared" si="66"/>
        <v>1606016</v>
      </c>
      <c r="AK552" s="15" t="str">
        <f t="shared" si="67"/>
        <v>高级神器1配件2-虎獠Lvs19</v>
      </c>
      <c r="AL552" s="60" t="s">
        <v>644</v>
      </c>
      <c r="AM552" s="15">
        <f t="shared" si="68"/>
        <v>19</v>
      </c>
      <c r="AN552" s="15" t="str">
        <f t="shared" si="69"/>
        <v>高级神器1配件2</v>
      </c>
      <c r="AO552" s="15">
        <f>INDEX(芦花古楼!$BY$19:$BY$58,神器!AM552)</f>
        <v>10</v>
      </c>
      <c r="AP552" s="15" t="s">
        <v>88</v>
      </c>
      <c r="AQ552" s="15">
        <f t="shared" si="70"/>
        <v>3525</v>
      </c>
      <c r="AR552" s="15" t="s">
        <v>653</v>
      </c>
      <c r="AS552" s="15">
        <f t="shared" si="71"/>
        <v>74</v>
      </c>
    </row>
    <row r="553" spans="35:45" ht="16.5" x14ac:dyDescent="0.2">
      <c r="AI553" s="60">
        <v>540</v>
      </c>
      <c r="AJ553" s="15">
        <f t="shared" si="66"/>
        <v>1606016</v>
      </c>
      <c r="AK553" s="15" t="str">
        <f t="shared" si="67"/>
        <v>高级神器1配件2-虎獠Lvs20</v>
      </c>
      <c r="AL553" s="60" t="s">
        <v>644</v>
      </c>
      <c r="AM553" s="15">
        <f t="shared" si="68"/>
        <v>20</v>
      </c>
      <c r="AN553" s="15" t="str">
        <f t="shared" si="69"/>
        <v>高级神器1配件2</v>
      </c>
      <c r="AO553" s="15">
        <f>INDEX(芦花古楼!$BY$19:$BY$58,神器!AM553)</f>
        <v>10</v>
      </c>
      <c r="AP553" s="15" t="s">
        <v>88</v>
      </c>
      <c r="AQ553" s="15">
        <f t="shared" si="70"/>
        <v>4030</v>
      </c>
      <c r="AR553" s="15" t="s">
        <v>653</v>
      </c>
      <c r="AS553" s="15">
        <f t="shared" si="71"/>
        <v>80</v>
      </c>
    </row>
    <row r="554" spans="35:45" ht="16.5" x14ac:dyDescent="0.2">
      <c r="AI554" s="60">
        <v>541</v>
      </c>
      <c r="AJ554" s="15">
        <f t="shared" si="66"/>
        <v>1606016</v>
      </c>
      <c r="AK554" s="15" t="str">
        <f t="shared" si="67"/>
        <v>高级神器1配件2-虎獠Lvs21</v>
      </c>
      <c r="AL554" s="60" t="s">
        <v>644</v>
      </c>
      <c r="AM554" s="15">
        <f t="shared" si="68"/>
        <v>21</v>
      </c>
      <c r="AN554" s="15" t="str">
        <f t="shared" si="69"/>
        <v>高级神器1配件2</v>
      </c>
      <c r="AO554" s="15">
        <f>INDEX(芦花古楼!$BY$19:$BY$58,神器!AM554)</f>
        <v>15</v>
      </c>
      <c r="AP554" s="15" t="s">
        <v>88</v>
      </c>
      <c r="AQ554" s="15">
        <f t="shared" si="70"/>
        <v>4450</v>
      </c>
      <c r="AR554" s="15" t="s">
        <v>653</v>
      </c>
      <c r="AS554" s="15">
        <f t="shared" si="71"/>
        <v>86</v>
      </c>
    </row>
    <row r="555" spans="35:45" ht="16.5" x14ac:dyDescent="0.2">
      <c r="AI555" s="60">
        <v>542</v>
      </c>
      <c r="AJ555" s="15">
        <f t="shared" si="66"/>
        <v>1606016</v>
      </c>
      <c r="AK555" s="15" t="str">
        <f t="shared" si="67"/>
        <v>高级神器1配件2-虎獠Lvs22</v>
      </c>
      <c r="AL555" s="60" t="s">
        <v>644</v>
      </c>
      <c r="AM555" s="15">
        <f t="shared" si="68"/>
        <v>22</v>
      </c>
      <c r="AN555" s="15" t="str">
        <f t="shared" si="69"/>
        <v>高级神器1配件2</v>
      </c>
      <c r="AO555" s="15">
        <f>INDEX(芦花古楼!$BY$19:$BY$58,神器!AM555)</f>
        <v>15</v>
      </c>
      <c r="AP555" s="15" t="s">
        <v>88</v>
      </c>
      <c r="AQ555" s="15">
        <f t="shared" si="70"/>
        <v>4675</v>
      </c>
      <c r="AR555" s="15" t="s">
        <v>653</v>
      </c>
      <c r="AS555" s="15">
        <f t="shared" si="71"/>
        <v>92</v>
      </c>
    </row>
    <row r="556" spans="35:45" ht="16.5" x14ac:dyDescent="0.2">
      <c r="AI556" s="60">
        <v>543</v>
      </c>
      <c r="AJ556" s="15">
        <f t="shared" si="66"/>
        <v>1606016</v>
      </c>
      <c r="AK556" s="15" t="str">
        <f t="shared" si="67"/>
        <v>高级神器1配件2-虎獠Lvs23</v>
      </c>
      <c r="AL556" s="60" t="s">
        <v>644</v>
      </c>
      <c r="AM556" s="15">
        <f t="shared" si="68"/>
        <v>23</v>
      </c>
      <c r="AN556" s="15" t="str">
        <f t="shared" si="69"/>
        <v>高级神器1配件2</v>
      </c>
      <c r="AO556" s="15">
        <f>INDEX(芦花古楼!$BY$19:$BY$58,神器!AM556)</f>
        <v>15</v>
      </c>
      <c r="AP556" s="15" t="s">
        <v>88</v>
      </c>
      <c r="AQ556" s="15">
        <f t="shared" si="70"/>
        <v>4895</v>
      </c>
      <c r="AR556" s="15" t="s">
        <v>653</v>
      </c>
      <c r="AS556" s="15">
        <f t="shared" si="71"/>
        <v>99</v>
      </c>
    </row>
    <row r="557" spans="35:45" ht="16.5" x14ac:dyDescent="0.2">
      <c r="AI557" s="60">
        <v>544</v>
      </c>
      <c r="AJ557" s="15">
        <f t="shared" si="66"/>
        <v>1606016</v>
      </c>
      <c r="AK557" s="15" t="str">
        <f t="shared" si="67"/>
        <v>高级神器1配件2-虎獠Lvs24</v>
      </c>
      <c r="AL557" s="60" t="s">
        <v>644</v>
      </c>
      <c r="AM557" s="15">
        <f t="shared" si="68"/>
        <v>24</v>
      </c>
      <c r="AN557" s="15" t="str">
        <f t="shared" si="69"/>
        <v>高级神器1配件2</v>
      </c>
      <c r="AO557" s="15">
        <f>INDEX(芦花古楼!$BY$19:$BY$58,神器!AM557)</f>
        <v>15</v>
      </c>
      <c r="AP557" s="15" t="s">
        <v>88</v>
      </c>
      <c r="AQ557" s="15">
        <f t="shared" si="70"/>
        <v>5120</v>
      </c>
      <c r="AR557" s="15" t="s">
        <v>653</v>
      </c>
      <c r="AS557" s="15">
        <f t="shared" si="71"/>
        <v>106</v>
      </c>
    </row>
    <row r="558" spans="35:45" ht="16.5" x14ac:dyDescent="0.2">
      <c r="AI558" s="60">
        <v>545</v>
      </c>
      <c r="AJ558" s="15">
        <f t="shared" si="66"/>
        <v>1606016</v>
      </c>
      <c r="AK558" s="15" t="str">
        <f t="shared" si="67"/>
        <v>高级神器1配件2-虎獠Lvs25</v>
      </c>
      <c r="AL558" s="60" t="s">
        <v>644</v>
      </c>
      <c r="AM558" s="15">
        <f t="shared" si="68"/>
        <v>25</v>
      </c>
      <c r="AN558" s="15" t="str">
        <f t="shared" si="69"/>
        <v>高级神器1配件2</v>
      </c>
      <c r="AO558" s="15">
        <f>INDEX(芦花古楼!$BY$19:$BY$58,神器!AM558)</f>
        <v>15</v>
      </c>
      <c r="AP558" s="15" t="s">
        <v>88</v>
      </c>
      <c r="AQ558" s="15">
        <f t="shared" si="70"/>
        <v>5340</v>
      </c>
      <c r="AR558" s="15" t="s">
        <v>653</v>
      </c>
      <c r="AS558" s="15">
        <f t="shared" si="71"/>
        <v>113</v>
      </c>
    </row>
    <row r="559" spans="35:45" ht="16.5" x14ac:dyDescent="0.2">
      <c r="AI559" s="60">
        <v>546</v>
      </c>
      <c r="AJ559" s="15">
        <f t="shared" si="66"/>
        <v>1606016</v>
      </c>
      <c r="AK559" s="15" t="str">
        <f t="shared" si="67"/>
        <v>高级神器1配件2-虎獠Lvs26</v>
      </c>
      <c r="AL559" s="60" t="s">
        <v>644</v>
      </c>
      <c r="AM559" s="15">
        <f t="shared" si="68"/>
        <v>26</v>
      </c>
      <c r="AN559" s="15" t="str">
        <f t="shared" si="69"/>
        <v>高级神器1配件2</v>
      </c>
      <c r="AO559" s="15">
        <f>INDEX(芦花古楼!$BY$19:$BY$58,神器!AM559)</f>
        <v>25</v>
      </c>
      <c r="AP559" s="15" t="s">
        <v>88</v>
      </c>
      <c r="AQ559" s="15">
        <f t="shared" si="70"/>
        <v>5565</v>
      </c>
      <c r="AR559" s="15" t="s">
        <v>653</v>
      </c>
      <c r="AS559" s="15">
        <f t="shared" si="71"/>
        <v>121</v>
      </c>
    </row>
    <row r="560" spans="35:45" ht="16.5" x14ac:dyDescent="0.2">
      <c r="AI560" s="60">
        <v>547</v>
      </c>
      <c r="AJ560" s="15">
        <f t="shared" si="66"/>
        <v>1606016</v>
      </c>
      <c r="AK560" s="15" t="str">
        <f t="shared" si="67"/>
        <v>高级神器1配件2-虎獠Lvs27</v>
      </c>
      <c r="AL560" s="60" t="s">
        <v>644</v>
      </c>
      <c r="AM560" s="15">
        <f t="shared" si="68"/>
        <v>27</v>
      </c>
      <c r="AN560" s="15" t="str">
        <f t="shared" si="69"/>
        <v>高级神器1配件2</v>
      </c>
      <c r="AO560" s="15">
        <f>INDEX(芦花古楼!$BY$19:$BY$58,神器!AM560)</f>
        <v>25</v>
      </c>
      <c r="AP560" s="15" t="s">
        <v>88</v>
      </c>
      <c r="AQ560" s="15">
        <f t="shared" si="70"/>
        <v>5785</v>
      </c>
      <c r="AR560" s="15" t="s">
        <v>653</v>
      </c>
      <c r="AS560" s="15">
        <f t="shared" si="71"/>
        <v>129</v>
      </c>
    </row>
    <row r="561" spans="35:45" ht="16.5" x14ac:dyDescent="0.2">
      <c r="AI561" s="60">
        <v>548</v>
      </c>
      <c r="AJ561" s="15">
        <f t="shared" si="66"/>
        <v>1606016</v>
      </c>
      <c r="AK561" s="15" t="str">
        <f t="shared" si="67"/>
        <v>高级神器1配件2-虎獠Lvs28</v>
      </c>
      <c r="AL561" s="60" t="s">
        <v>644</v>
      </c>
      <c r="AM561" s="15">
        <f t="shared" si="68"/>
        <v>28</v>
      </c>
      <c r="AN561" s="15" t="str">
        <f t="shared" si="69"/>
        <v>高级神器1配件2</v>
      </c>
      <c r="AO561" s="15">
        <f>INDEX(芦花古楼!$BY$19:$BY$58,神器!AM561)</f>
        <v>25</v>
      </c>
      <c r="AP561" s="15" t="s">
        <v>88</v>
      </c>
      <c r="AQ561" s="15">
        <f t="shared" si="70"/>
        <v>6010</v>
      </c>
      <c r="AR561" s="15" t="s">
        <v>653</v>
      </c>
      <c r="AS561" s="15">
        <f t="shared" si="71"/>
        <v>138</v>
      </c>
    </row>
    <row r="562" spans="35:45" ht="16.5" x14ac:dyDescent="0.2">
      <c r="AI562" s="60">
        <v>549</v>
      </c>
      <c r="AJ562" s="15">
        <f t="shared" si="66"/>
        <v>1606016</v>
      </c>
      <c r="AK562" s="15" t="str">
        <f t="shared" si="67"/>
        <v>高级神器1配件2-虎獠Lvs29</v>
      </c>
      <c r="AL562" s="60" t="s">
        <v>644</v>
      </c>
      <c r="AM562" s="15">
        <f t="shared" si="68"/>
        <v>29</v>
      </c>
      <c r="AN562" s="15" t="str">
        <f t="shared" si="69"/>
        <v>高级神器1配件2</v>
      </c>
      <c r="AO562" s="15">
        <f>INDEX(芦花古楼!$BY$19:$BY$58,神器!AM562)</f>
        <v>25</v>
      </c>
      <c r="AP562" s="15" t="s">
        <v>88</v>
      </c>
      <c r="AQ562" s="15">
        <f t="shared" si="70"/>
        <v>6230</v>
      </c>
      <c r="AR562" s="15" t="s">
        <v>653</v>
      </c>
      <c r="AS562" s="15">
        <f t="shared" si="71"/>
        <v>146</v>
      </c>
    </row>
    <row r="563" spans="35:45" ht="16.5" x14ac:dyDescent="0.2">
      <c r="AI563" s="60">
        <v>550</v>
      </c>
      <c r="AJ563" s="15">
        <f t="shared" si="66"/>
        <v>1606016</v>
      </c>
      <c r="AK563" s="15" t="str">
        <f t="shared" si="67"/>
        <v>高级神器1配件2-虎獠Lvs30</v>
      </c>
      <c r="AL563" s="60" t="s">
        <v>644</v>
      </c>
      <c r="AM563" s="15">
        <f t="shared" si="68"/>
        <v>30</v>
      </c>
      <c r="AN563" s="15" t="str">
        <f t="shared" si="69"/>
        <v>高级神器1配件2</v>
      </c>
      <c r="AO563" s="15">
        <f>INDEX(芦花古楼!$BY$19:$BY$58,神器!AM563)</f>
        <v>25</v>
      </c>
      <c r="AP563" s="15" t="s">
        <v>88</v>
      </c>
      <c r="AQ563" s="15">
        <f t="shared" si="70"/>
        <v>6675</v>
      </c>
      <c r="AR563" s="15" t="s">
        <v>653</v>
      </c>
      <c r="AS563" s="15">
        <f t="shared" si="71"/>
        <v>156</v>
      </c>
    </row>
    <row r="564" spans="35:45" ht="16.5" x14ac:dyDescent="0.2">
      <c r="AI564" s="60">
        <v>551</v>
      </c>
      <c r="AJ564" s="15">
        <f t="shared" si="66"/>
        <v>1606016</v>
      </c>
      <c r="AK564" s="15" t="str">
        <f t="shared" si="67"/>
        <v>高级神器1配件2-虎獠Lvs31</v>
      </c>
      <c r="AL564" s="60" t="s">
        <v>644</v>
      </c>
      <c r="AM564" s="15">
        <f t="shared" si="68"/>
        <v>31</v>
      </c>
      <c r="AN564" s="15" t="str">
        <f t="shared" si="69"/>
        <v>高级神器1配件2</v>
      </c>
      <c r="AO564" s="15">
        <f>INDEX(芦花古楼!$BY$19:$BY$58,神器!AM564)</f>
        <v>30</v>
      </c>
      <c r="AP564" s="15" t="s">
        <v>88</v>
      </c>
      <c r="AQ564" s="15">
        <f t="shared" si="70"/>
        <v>6510</v>
      </c>
      <c r="AR564" s="15" t="s">
        <v>653</v>
      </c>
      <c r="AS564" s="15">
        <f t="shared" si="71"/>
        <v>166</v>
      </c>
    </row>
    <row r="565" spans="35:45" ht="16.5" x14ac:dyDescent="0.2">
      <c r="AI565" s="60">
        <v>552</v>
      </c>
      <c r="AJ565" s="15">
        <f t="shared" si="66"/>
        <v>1606016</v>
      </c>
      <c r="AK565" s="15" t="str">
        <f t="shared" si="67"/>
        <v>高级神器1配件2-虎獠Lvs32</v>
      </c>
      <c r="AL565" s="60" t="s">
        <v>644</v>
      </c>
      <c r="AM565" s="15">
        <f t="shared" si="68"/>
        <v>32</v>
      </c>
      <c r="AN565" s="15" t="str">
        <f t="shared" si="69"/>
        <v>高级神器1配件2</v>
      </c>
      <c r="AO565" s="15">
        <f>INDEX(芦花古楼!$BY$19:$BY$58,神器!AM565)</f>
        <v>30</v>
      </c>
      <c r="AP565" s="15" t="s">
        <v>88</v>
      </c>
      <c r="AQ565" s="15">
        <f t="shared" si="70"/>
        <v>9765</v>
      </c>
      <c r="AR565" s="15" t="s">
        <v>653</v>
      </c>
      <c r="AS565" s="15">
        <f t="shared" si="71"/>
        <v>176</v>
      </c>
    </row>
    <row r="566" spans="35:45" ht="16.5" x14ac:dyDescent="0.2">
      <c r="AI566" s="60">
        <v>553</v>
      </c>
      <c r="AJ566" s="15">
        <f t="shared" si="66"/>
        <v>1606016</v>
      </c>
      <c r="AK566" s="15" t="str">
        <f t="shared" si="67"/>
        <v>高级神器1配件2-虎獠Lvs33</v>
      </c>
      <c r="AL566" s="60" t="s">
        <v>644</v>
      </c>
      <c r="AM566" s="15">
        <f t="shared" si="68"/>
        <v>33</v>
      </c>
      <c r="AN566" s="15" t="str">
        <f t="shared" si="69"/>
        <v>高级神器1配件2</v>
      </c>
      <c r="AO566" s="15">
        <f>INDEX(芦花古楼!$BY$19:$BY$58,神器!AM566)</f>
        <v>30</v>
      </c>
      <c r="AP566" s="15" t="s">
        <v>88</v>
      </c>
      <c r="AQ566" s="15">
        <f t="shared" si="70"/>
        <v>13020</v>
      </c>
      <c r="AR566" s="15" t="s">
        <v>653</v>
      </c>
      <c r="AS566" s="15">
        <f t="shared" si="71"/>
        <v>187</v>
      </c>
    </row>
    <row r="567" spans="35:45" ht="16.5" x14ac:dyDescent="0.2">
      <c r="AI567" s="60">
        <v>554</v>
      </c>
      <c r="AJ567" s="15">
        <f t="shared" si="66"/>
        <v>1606016</v>
      </c>
      <c r="AK567" s="15" t="str">
        <f t="shared" si="67"/>
        <v>高级神器1配件2-虎獠Lvs34</v>
      </c>
      <c r="AL567" s="60" t="s">
        <v>644</v>
      </c>
      <c r="AM567" s="15">
        <f t="shared" si="68"/>
        <v>34</v>
      </c>
      <c r="AN567" s="15" t="str">
        <f t="shared" si="69"/>
        <v>高级神器1配件2</v>
      </c>
      <c r="AO567" s="15">
        <f>INDEX(芦花古楼!$BY$19:$BY$58,神器!AM567)</f>
        <v>30</v>
      </c>
      <c r="AP567" s="15" t="s">
        <v>88</v>
      </c>
      <c r="AQ567" s="15">
        <f t="shared" si="70"/>
        <v>16275</v>
      </c>
      <c r="AR567" s="15" t="s">
        <v>653</v>
      </c>
      <c r="AS567" s="15">
        <f t="shared" si="71"/>
        <v>198</v>
      </c>
    </row>
    <row r="568" spans="35:45" ht="16.5" x14ac:dyDescent="0.2">
      <c r="AI568" s="60">
        <v>555</v>
      </c>
      <c r="AJ568" s="15">
        <f t="shared" si="66"/>
        <v>1606016</v>
      </c>
      <c r="AK568" s="15" t="str">
        <f t="shared" si="67"/>
        <v>高级神器1配件2-虎獠Lvs35</v>
      </c>
      <c r="AL568" s="60" t="s">
        <v>644</v>
      </c>
      <c r="AM568" s="15">
        <f t="shared" si="68"/>
        <v>35</v>
      </c>
      <c r="AN568" s="15" t="str">
        <f t="shared" si="69"/>
        <v>高级神器1配件2</v>
      </c>
      <c r="AO568" s="15">
        <f>INDEX(芦花古楼!$BY$19:$BY$58,神器!AM568)</f>
        <v>30</v>
      </c>
      <c r="AP568" s="15" t="s">
        <v>88</v>
      </c>
      <c r="AQ568" s="15">
        <f t="shared" si="70"/>
        <v>19530</v>
      </c>
      <c r="AR568" s="15" t="s">
        <v>653</v>
      </c>
      <c r="AS568" s="15">
        <f t="shared" si="71"/>
        <v>210</v>
      </c>
    </row>
    <row r="569" spans="35:45" ht="16.5" x14ac:dyDescent="0.2">
      <c r="AI569" s="60">
        <v>556</v>
      </c>
      <c r="AJ569" s="15">
        <f t="shared" si="66"/>
        <v>1606016</v>
      </c>
      <c r="AK569" s="15" t="str">
        <f t="shared" si="67"/>
        <v>高级神器1配件2-虎獠Lvs36</v>
      </c>
      <c r="AL569" s="60" t="s">
        <v>644</v>
      </c>
      <c r="AM569" s="15">
        <f t="shared" si="68"/>
        <v>36</v>
      </c>
      <c r="AN569" s="15" t="str">
        <f t="shared" si="69"/>
        <v>高级神器1配件2</v>
      </c>
      <c r="AO569" s="15">
        <f>INDEX(芦花古楼!$BY$19:$BY$58,神器!AM569)</f>
        <v>40</v>
      </c>
      <c r="AP569" s="15" t="s">
        <v>88</v>
      </c>
      <c r="AQ569" s="15">
        <f t="shared" si="70"/>
        <v>22785</v>
      </c>
      <c r="AR569" s="15" t="s">
        <v>653</v>
      </c>
      <c r="AS569" s="15">
        <f t="shared" si="71"/>
        <v>222</v>
      </c>
    </row>
    <row r="570" spans="35:45" ht="16.5" x14ac:dyDescent="0.2">
      <c r="AI570" s="60">
        <v>557</v>
      </c>
      <c r="AJ570" s="15">
        <f t="shared" si="66"/>
        <v>1606016</v>
      </c>
      <c r="AK570" s="15" t="str">
        <f t="shared" si="67"/>
        <v>高级神器1配件2-虎獠Lvs37</v>
      </c>
      <c r="AL570" s="60" t="s">
        <v>644</v>
      </c>
      <c r="AM570" s="15">
        <f t="shared" si="68"/>
        <v>37</v>
      </c>
      <c r="AN570" s="15" t="str">
        <f t="shared" si="69"/>
        <v>高级神器1配件2</v>
      </c>
      <c r="AO570" s="15">
        <f>INDEX(芦花古楼!$BY$19:$BY$58,神器!AM570)</f>
        <v>40</v>
      </c>
      <c r="AP570" s="15" t="s">
        <v>88</v>
      </c>
      <c r="AQ570" s="15">
        <f t="shared" si="70"/>
        <v>26040</v>
      </c>
      <c r="AR570" s="15" t="s">
        <v>653</v>
      </c>
      <c r="AS570" s="15">
        <f t="shared" si="71"/>
        <v>236</v>
      </c>
    </row>
    <row r="571" spans="35:45" ht="16.5" x14ac:dyDescent="0.2">
      <c r="AI571" s="60">
        <v>558</v>
      </c>
      <c r="AJ571" s="15">
        <f t="shared" si="66"/>
        <v>1606016</v>
      </c>
      <c r="AK571" s="15" t="str">
        <f t="shared" si="67"/>
        <v>高级神器1配件2-虎獠Lvs38</v>
      </c>
      <c r="AL571" s="60" t="s">
        <v>644</v>
      </c>
      <c r="AM571" s="15">
        <f t="shared" si="68"/>
        <v>38</v>
      </c>
      <c r="AN571" s="15" t="str">
        <f t="shared" si="69"/>
        <v>高级神器1配件2</v>
      </c>
      <c r="AO571" s="15">
        <f>INDEX(芦花古楼!$BY$19:$BY$58,神器!AM571)</f>
        <v>40</v>
      </c>
      <c r="AP571" s="15" t="s">
        <v>88</v>
      </c>
      <c r="AQ571" s="15">
        <f t="shared" si="70"/>
        <v>29295</v>
      </c>
      <c r="AR571" s="15" t="s">
        <v>653</v>
      </c>
      <c r="AS571" s="15">
        <f t="shared" si="71"/>
        <v>249</v>
      </c>
    </row>
    <row r="572" spans="35:45" ht="16.5" x14ac:dyDescent="0.2">
      <c r="AI572" s="60">
        <v>559</v>
      </c>
      <c r="AJ572" s="15">
        <f t="shared" si="66"/>
        <v>1606016</v>
      </c>
      <c r="AK572" s="15" t="str">
        <f t="shared" si="67"/>
        <v>高级神器1配件2-虎獠Lvs39</v>
      </c>
      <c r="AL572" s="60" t="s">
        <v>644</v>
      </c>
      <c r="AM572" s="15">
        <f t="shared" si="68"/>
        <v>39</v>
      </c>
      <c r="AN572" s="15" t="str">
        <f t="shared" si="69"/>
        <v>高级神器1配件2</v>
      </c>
      <c r="AO572" s="15">
        <f>INDEX(芦花古楼!$BY$19:$BY$58,神器!AM572)</f>
        <v>40</v>
      </c>
      <c r="AP572" s="15" t="s">
        <v>88</v>
      </c>
      <c r="AQ572" s="15">
        <f t="shared" si="70"/>
        <v>32550</v>
      </c>
      <c r="AR572" s="15" t="s">
        <v>653</v>
      </c>
      <c r="AS572" s="15">
        <f t="shared" si="71"/>
        <v>264</v>
      </c>
    </row>
    <row r="573" spans="35:45" ht="16.5" x14ac:dyDescent="0.2">
      <c r="AI573" s="60">
        <v>560</v>
      </c>
      <c r="AJ573" s="15">
        <f t="shared" si="66"/>
        <v>1606016</v>
      </c>
      <c r="AK573" s="15" t="str">
        <f t="shared" si="67"/>
        <v>高级神器1配件2-虎獠Lvs40</v>
      </c>
      <c r="AL573" s="60" t="s">
        <v>644</v>
      </c>
      <c r="AM573" s="15">
        <f t="shared" si="68"/>
        <v>40</v>
      </c>
      <c r="AN573" s="15" t="str">
        <f t="shared" si="69"/>
        <v>高级神器1配件2</v>
      </c>
      <c r="AO573" s="15">
        <f>INDEX(芦花古楼!$BY$19:$BY$58,神器!AM573)</f>
        <v>40</v>
      </c>
      <c r="AP573" s="15" t="s">
        <v>88</v>
      </c>
      <c r="AQ573" s="15">
        <f t="shared" si="70"/>
        <v>39060</v>
      </c>
      <c r="AR573" s="15" t="s">
        <v>653</v>
      </c>
      <c r="AS573" s="15">
        <f t="shared" si="71"/>
        <v>279</v>
      </c>
    </row>
    <row r="574" spans="35:45" ht="16.5" x14ac:dyDescent="0.2">
      <c r="AI574" s="60">
        <v>561</v>
      </c>
      <c r="AJ574" s="15">
        <f t="shared" si="66"/>
        <v>1606017</v>
      </c>
      <c r="AK574" s="15" t="str">
        <f t="shared" si="67"/>
        <v>高级神器1配件3-阎王炮Lvs1</v>
      </c>
      <c r="AL574" s="60" t="s">
        <v>644</v>
      </c>
      <c r="AM574" s="15">
        <f t="shared" si="68"/>
        <v>1</v>
      </c>
      <c r="AN574" s="15" t="str">
        <f t="shared" si="69"/>
        <v>高级神器1配件3</v>
      </c>
      <c r="AO574" s="15">
        <f>INDEX(芦花古楼!$BY$19:$BY$58,神器!AM574)</f>
        <v>1</v>
      </c>
      <c r="AP574" s="15" t="s">
        <v>88</v>
      </c>
      <c r="AQ574" s="15">
        <f t="shared" si="70"/>
        <v>330</v>
      </c>
      <c r="AR574" s="15" t="s">
        <v>653</v>
      </c>
      <c r="AS574" s="15">
        <f t="shared" si="71"/>
        <v>13</v>
      </c>
    </row>
    <row r="575" spans="35:45" ht="16.5" x14ac:dyDescent="0.2">
      <c r="AI575" s="60">
        <v>562</v>
      </c>
      <c r="AJ575" s="15">
        <f t="shared" si="66"/>
        <v>1606017</v>
      </c>
      <c r="AK575" s="15" t="str">
        <f t="shared" si="67"/>
        <v>高级神器1配件3-阎王炮Lvs2</v>
      </c>
      <c r="AL575" s="60" t="s">
        <v>644</v>
      </c>
      <c r="AM575" s="15">
        <f t="shared" si="68"/>
        <v>2</v>
      </c>
      <c r="AN575" s="15" t="str">
        <f t="shared" si="69"/>
        <v>高级神器1配件3</v>
      </c>
      <c r="AO575" s="15">
        <f>INDEX(芦花古楼!$BY$19:$BY$58,神器!AM575)</f>
        <v>1</v>
      </c>
      <c r="AP575" s="15" t="s">
        <v>88</v>
      </c>
      <c r="AQ575" s="15">
        <f t="shared" si="70"/>
        <v>500</v>
      </c>
      <c r="AR575" s="15" t="s">
        <v>653</v>
      </c>
      <c r="AS575" s="15">
        <f t="shared" si="71"/>
        <v>17</v>
      </c>
    </row>
    <row r="576" spans="35:45" ht="16.5" x14ac:dyDescent="0.2">
      <c r="AI576" s="60">
        <v>563</v>
      </c>
      <c r="AJ576" s="15">
        <f t="shared" si="66"/>
        <v>1606017</v>
      </c>
      <c r="AK576" s="15" t="str">
        <f t="shared" si="67"/>
        <v>高级神器1配件3-阎王炮Lvs3</v>
      </c>
      <c r="AL576" s="60" t="s">
        <v>644</v>
      </c>
      <c r="AM576" s="15">
        <f t="shared" si="68"/>
        <v>3</v>
      </c>
      <c r="AN576" s="15" t="str">
        <f t="shared" si="69"/>
        <v>高级神器1配件3</v>
      </c>
      <c r="AO576" s="15">
        <f>INDEX(芦花古楼!$BY$19:$BY$58,神器!AM576)</f>
        <v>2</v>
      </c>
      <c r="AP576" s="15" t="s">
        <v>88</v>
      </c>
      <c r="AQ576" s="15">
        <f t="shared" si="70"/>
        <v>665</v>
      </c>
      <c r="AR576" s="15" t="s">
        <v>653</v>
      </c>
      <c r="AS576" s="15">
        <f t="shared" si="71"/>
        <v>21</v>
      </c>
    </row>
    <row r="577" spans="35:45" ht="16.5" x14ac:dyDescent="0.2">
      <c r="AI577" s="60">
        <v>564</v>
      </c>
      <c r="AJ577" s="15">
        <f t="shared" si="66"/>
        <v>1606017</v>
      </c>
      <c r="AK577" s="15" t="str">
        <f t="shared" si="67"/>
        <v>高级神器1配件3-阎王炮Lvs4</v>
      </c>
      <c r="AL577" s="60" t="s">
        <v>644</v>
      </c>
      <c r="AM577" s="15">
        <f t="shared" si="68"/>
        <v>4</v>
      </c>
      <c r="AN577" s="15" t="str">
        <f t="shared" si="69"/>
        <v>高级神器1配件3</v>
      </c>
      <c r="AO577" s="15">
        <f>INDEX(芦花古楼!$BY$19:$BY$58,神器!AM577)</f>
        <v>3</v>
      </c>
      <c r="AP577" s="15" t="s">
        <v>88</v>
      </c>
      <c r="AQ577" s="15">
        <f t="shared" si="70"/>
        <v>835</v>
      </c>
      <c r="AR577" s="15" t="s">
        <v>653</v>
      </c>
      <c r="AS577" s="15">
        <f t="shared" si="71"/>
        <v>25</v>
      </c>
    </row>
    <row r="578" spans="35:45" ht="16.5" x14ac:dyDescent="0.2">
      <c r="AI578" s="60">
        <v>565</v>
      </c>
      <c r="AJ578" s="15">
        <f t="shared" si="66"/>
        <v>1606017</v>
      </c>
      <c r="AK578" s="15" t="str">
        <f t="shared" si="67"/>
        <v>高级神器1配件3-阎王炮Lvs5</v>
      </c>
      <c r="AL578" s="60" t="s">
        <v>644</v>
      </c>
      <c r="AM578" s="15">
        <f t="shared" si="68"/>
        <v>5</v>
      </c>
      <c r="AN578" s="15" t="str">
        <f t="shared" si="69"/>
        <v>高级神器1配件3</v>
      </c>
      <c r="AO578" s="15">
        <f>INDEX(芦花古楼!$BY$19:$BY$58,神器!AM578)</f>
        <v>3</v>
      </c>
      <c r="AP578" s="15" t="s">
        <v>88</v>
      </c>
      <c r="AQ578" s="15">
        <f t="shared" si="70"/>
        <v>1000</v>
      </c>
      <c r="AR578" s="15" t="s">
        <v>653</v>
      </c>
      <c r="AS578" s="15">
        <f t="shared" si="71"/>
        <v>30</v>
      </c>
    </row>
    <row r="579" spans="35:45" ht="16.5" x14ac:dyDescent="0.2">
      <c r="AI579" s="60">
        <v>566</v>
      </c>
      <c r="AJ579" s="15">
        <f t="shared" si="66"/>
        <v>1606017</v>
      </c>
      <c r="AK579" s="15" t="str">
        <f t="shared" si="67"/>
        <v>高级神器1配件3-阎王炮Lvs6</v>
      </c>
      <c r="AL579" s="60" t="s">
        <v>644</v>
      </c>
      <c r="AM579" s="15">
        <f t="shared" si="68"/>
        <v>6</v>
      </c>
      <c r="AN579" s="15" t="str">
        <f t="shared" si="69"/>
        <v>高级神器1配件3</v>
      </c>
      <c r="AO579" s="15">
        <f>INDEX(芦花古楼!$BY$19:$BY$58,神器!AM579)</f>
        <v>5</v>
      </c>
      <c r="AP579" s="15" t="s">
        <v>88</v>
      </c>
      <c r="AQ579" s="15">
        <f t="shared" si="70"/>
        <v>1170</v>
      </c>
      <c r="AR579" s="15" t="s">
        <v>653</v>
      </c>
      <c r="AS579" s="15">
        <f t="shared" si="71"/>
        <v>35</v>
      </c>
    </row>
    <row r="580" spans="35:45" ht="16.5" x14ac:dyDescent="0.2">
      <c r="AI580" s="60">
        <v>567</v>
      </c>
      <c r="AJ580" s="15">
        <f t="shared" si="66"/>
        <v>1606017</v>
      </c>
      <c r="AK580" s="15" t="str">
        <f t="shared" si="67"/>
        <v>高级神器1配件3-阎王炮Lvs7</v>
      </c>
      <c r="AL580" s="60" t="s">
        <v>644</v>
      </c>
      <c r="AM580" s="15">
        <f t="shared" si="68"/>
        <v>7</v>
      </c>
      <c r="AN580" s="15" t="str">
        <f t="shared" si="69"/>
        <v>高级神器1配件3</v>
      </c>
      <c r="AO580" s="15">
        <f>INDEX(芦花古楼!$BY$19:$BY$58,神器!AM580)</f>
        <v>5</v>
      </c>
      <c r="AP580" s="15" t="s">
        <v>88</v>
      </c>
      <c r="AQ580" s="15">
        <f t="shared" si="70"/>
        <v>1335</v>
      </c>
      <c r="AR580" s="15" t="s">
        <v>653</v>
      </c>
      <c r="AS580" s="15">
        <f t="shared" si="71"/>
        <v>40</v>
      </c>
    </row>
    <row r="581" spans="35:45" ht="16.5" x14ac:dyDescent="0.2">
      <c r="AI581" s="60">
        <v>568</v>
      </c>
      <c r="AJ581" s="15">
        <f t="shared" si="66"/>
        <v>1606017</v>
      </c>
      <c r="AK581" s="15" t="str">
        <f t="shared" si="67"/>
        <v>高级神器1配件3-阎王炮Lvs8</v>
      </c>
      <c r="AL581" s="60" t="s">
        <v>644</v>
      </c>
      <c r="AM581" s="15">
        <f t="shared" si="68"/>
        <v>8</v>
      </c>
      <c r="AN581" s="15" t="str">
        <f t="shared" si="69"/>
        <v>高级神器1配件3</v>
      </c>
      <c r="AO581" s="15">
        <f>INDEX(芦花古楼!$BY$19:$BY$58,神器!AM581)</f>
        <v>5</v>
      </c>
      <c r="AP581" s="15" t="s">
        <v>88</v>
      </c>
      <c r="AQ581" s="15">
        <f t="shared" si="70"/>
        <v>1505</v>
      </c>
      <c r="AR581" s="15" t="s">
        <v>653</v>
      </c>
      <c r="AS581" s="15">
        <f t="shared" si="71"/>
        <v>45</v>
      </c>
    </row>
    <row r="582" spans="35:45" ht="16.5" x14ac:dyDescent="0.2">
      <c r="AI582" s="60">
        <v>569</v>
      </c>
      <c r="AJ582" s="15">
        <f t="shared" si="66"/>
        <v>1606017</v>
      </c>
      <c r="AK582" s="15" t="str">
        <f t="shared" si="67"/>
        <v>高级神器1配件3-阎王炮Lvs9</v>
      </c>
      <c r="AL582" s="60" t="s">
        <v>644</v>
      </c>
      <c r="AM582" s="15">
        <f t="shared" si="68"/>
        <v>9</v>
      </c>
      <c r="AN582" s="15" t="str">
        <f t="shared" si="69"/>
        <v>高级神器1配件3</v>
      </c>
      <c r="AO582" s="15">
        <f>INDEX(芦花古楼!$BY$19:$BY$58,神器!AM582)</f>
        <v>5</v>
      </c>
      <c r="AP582" s="15" t="s">
        <v>88</v>
      </c>
      <c r="AQ582" s="15">
        <f t="shared" si="70"/>
        <v>1670</v>
      </c>
      <c r="AR582" s="15" t="s">
        <v>653</v>
      </c>
      <c r="AS582" s="15">
        <f t="shared" si="71"/>
        <v>51</v>
      </c>
    </row>
    <row r="583" spans="35:45" ht="16.5" x14ac:dyDescent="0.2">
      <c r="AI583" s="60">
        <v>570</v>
      </c>
      <c r="AJ583" s="15">
        <f t="shared" si="66"/>
        <v>1606017</v>
      </c>
      <c r="AK583" s="15" t="str">
        <f t="shared" si="67"/>
        <v>高级神器1配件3-阎王炮Lvs10</v>
      </c>
      <c r="AL583" s="60" t="s">
        <v>644</v>
      </c>
      <c r="AM583" s="15">
        <f t="shared" si="68"/>
        <v>10</v>
      </c>
      <c r="AN583" s="15" t="str">
        <f t="shared" si="69"/>
        <v>高级神器1配件3</v>
      </c>
      <c r="AO583" s="15">
        <f>INDEX(芦花古楼!$BY$19:$BY$58,神器!AM583)</f>
        <v>7</v>
      </c>
      <c r="AP583" s="15" t="s">
        <v>88</v>
      </c>
      <c r="AQ583" s="15">
        <f t="shared" si="70"/>
        <v>2005</v>
      </c>
      <c r="AR583" s="15" t="s">
        <v>653</v>
      </c>
      <c r="AS583" s="15">
        <f t="shared" si="71"/>
        <v>56</v>
      </c>
    </row>
    <row r="584" spans="35:45" ht="16.5" x14ac:dyDescent="0.2">
      <c r="AI584" s="60">
        <v>571</v>
      </c>
      <c r="AJ584" s="15">
        <f t="shared" si="66"/>
        <v>1606017</v>
      </c>
      <c r="AK584" s="15" t="str">
        <f t="shared" si="67"/>
        <v>高级神器1配件3-阎王炮Lvs11</v>
      </c>
      <c r="AL584" s="60" t="s">
        <v>644</v>
      </c>
      <c r="AM584" s="15">
        <f t="shared" si="68"/>
        <v>11</v>
      </c>
      <c r="AN584" s="15" t="str">
        <f t="shared" si="69"/>
        <v>高级神器1配件3</v>
      </c>
      <c r="AO584" s="15">
        <f>INDEX(芦花古楼!$BY$19:$BY$58,神器!AM584)</f>
        <v>7</v>
      </c>
      <c r="AP584" s="15" t="s">
        <v>88</v>
      </c>
      <c r="AQ584" s="15">
        <f t="shared" si="70"/>
        <v>2520</v>
      </c>
      <c r="AR584" s="15" t="s">
        <v>653</v>
      </c>
      <c r="AS584" s="15">
        <f t="shared" si="71"/>
        <v>63</v>
      </c>
    </row>
    <row r="585" spans="35:45" ht="16.5" x14ac:dyDescent="0.2">
      <c r="AI585" s="60">
        <v>572</v>
      </c>
      <c r="AJ585" s="15">
        <f t="shared" si="66"/>
        <v>1606017</v>
      </c>
      <c r="AK585" s="15" t="str">
        <f t="shared" si="67"/>
        <v>高级神器1配件3-阎王炮Lvs12</v>
      </c>
      <c r="AL585" s="60" t="s">
        <v>644</v>
      </c>
      <c r="AM585" s="15">
        <f t="shared" si="68"/>
        <v>12</v>
      </c>
      <c r="AN585" s="15" t="str">
        <f t="shared" si="69"/>
        <v>高级神器1配件3</v>
      </c>
      <c r="AO585" s="15">
        <f>INDEX(芦花古楼!$BY$19:$BY$58,神器!AM585)</f>
        <v>7</v>
      </c>
      <c r="AP585" s="15" t="s">
        <v>88</v>
      </c>
      <c r="AQ585" s="15">
        <f t="shared" si="70"/>
        <v>2940</v>
      </c>
      <c r="AR585" s="15" t="s">
        <v>653</v>
      </c>
      <c r="AS585" s="15">
        <f t="shared" si="71"/>
        <v>69</v>
      </c>
    </row>
    <row r="586" spans="35:45" ht="16.5" x14ac:dyDescent="0.2">
      <c r="AI586" s="60">
        <v>573</v>
      </c>
      <c r="AJ586" s="15">
        <f t="shared" si="66"/>
        <v>1606017</v>
      </c>
      <c r="AK586" s="15" t="str">
        <f t="shared" si="67"/>
        <v>高级神器1配件3-阎王炮Lvs13</v>
      </c>
      <c r="AL586" s="60" t="s">
        <v>644</v>
      </c>
      <c r="AM586" s="15">
        <f t="shared" si="68"/>
        <v>13</v>
      </c>
      <c r="AN586" s="15" t="str">
        <f t="shared" si="69"/>
        <v>高级神器1配件3</v>
      </c>
      <c r="AO586" s="15">
        <f>INDEX(芦花古楼!$BY$19:$BY$58,神器!AM586)</f>
        <v>7</v>
      </c>
      <c r="AP586" s="15" t="s">
        <v>88</v>
      </c>
      <c r="AQ586" s="15">
        <f t="shared" si="70"/>
        <v>3360</v>
      </c>
      <c r="AR586" s="15" t="s">
        <v>653</v>
      </c>
      <c r="AS586" s="15">
        <f t="shared" si="71"/>
        <v>76</v>
      </c>
    </row>
    <row r="587" spans="35:45" ht="16.5" x14ac:dyDescent="0.2">
      <c r="AI587" s="60">
        <v>574</v>
      </c>
      <c r="AJ587" s="15">
        <f t="shared" si="66"/>
        <v>1606017</v>
      </c>
      <c r="AK587" s="15" t="str">
        <f t="shared" si="67"/>
        <v>高级神器1配件3-阎王炮Lvs14</v>
      </c>
      <c r="AL587" s="60" t="s">
        <v>644</v>
      </c>
      <c r="AM587" s="15">
        <f t="shared" si="68"/>
        <v>14</v>
      </c>
      <c r="AN587" s="15" t="str">
        <f t="shared" si="69"/>
        <v>高级神器1配件3</v>
      </c>
      <c r="AO587" s="15">
        <f>INDEX(芦花古楼!$BY$19:$BY$58,神器!AM587)</f>
        <v>7</v>
      </c>
      <c r="AP587" s="15" t="s">
        <v>88</v>
      </c>
      <c r="AQ587" s="15">
        <f t="shared" si="70"/>
        <v>3780</v>
      </c>
      <c r="AR587" s="15" t="s">
        <v>653</v>
      </c>
      <c r="AS587" s="15">
        <f t="shared" si="71"/>
        <v>83</v>
      </c>
    </row>
    <row r="588" spans="35:45" ht="16.5" x14ac:dyDescent="0.2">
      <c r="AI588" s="60">
        <v>575</v>
      </c>
      <c r="AJ588" s="15">
        <f t="shared" si="66"/>
        <v>1606017</v>
      </c>
      <c r="AK588" s="15" t="str">
        <f t="shared" si="67"/>
        <v>高级神器1配件3-阎王炮Lvs15</v>
      </c>
      <c r="AL588" s="60" t="s">
        <v>644</v>
      </c>
      <c r="AM588" s="15">
        <f t="shared" si="68"/>
        <v>15</v>
      </c>
      <c r="AN588" s="15" t="str">
        <f t="shared" si="69"/>
        <v>高级神器1配件3</v>
      </c>
      <c r="AO588" s="15">
        <f>INDEX(芦花古楼!$BY$19:$BY$58,神器!AM588)</f>
        <v>10</v>
      </c>
      <c r="AP588" s="15" t="s">
        <v>88</v>
      </c>
      <c r="AQ588" s="15">
        <f t="shared" si="70"/>
        <v>4200</v>
      </c>
      <c r="AR588" s="15" t="s">
        <v>653</v>
      </c>
      <c r="AS588" s="15">
        <f t="shared" si="71"/>
        <v>90</v>
      </c>
    </row>
    <row r="589" spans="35:45" ht="16.5" x14ac:dyDescent="0.2">
      <c r="AI589" s="60">
        <v>576</v>
      </c>
      <c r="AJ589" s="15">
        <f t="shared" si="66"/>
        <v>1606017</v>
      </c>
      <c r="AK589" s="15" t="str">
        <f t="shared" si="67"/>
        <v>高级神器1配件3-阎王炮Lvs16</v>
      </c>
      <c r="AL589" s="60" t="s">
        <v>644</v>
      </c>
      <c r="AM589" s="15">
        <f t="shared" si="68"/>
        <v>16</v>
      </c>
      <c r="AN589" s="15" t="str">
        <f t="shared" si="69"/>
        <v>高级神器1配件3</v>
      </c>
      <c r="AO589" s="15">
        <f>INDEX(芦花古楼!$BY$19:$BY$58,神器!AM589)</f>
        <v>10</v>
      </c>
      <c r="AP589" s="15" t="s">
        <v>88</v>
      </c>
      <c r="AQ589" s="15">
        <f t="shared" si="70"/>
        <v>4620</v>
      </c>
      <c r="AR589" s="15" t="s">
        <v>653</v>
      </c>
      <c r="AS589" s="15">
        <f t="shared" si="71"/>
        <v>98</v>
      </c>
    </row>
    <row r="590" spans="35:45" ht="16.5" x14ac:dyDescent="0.2">
      <c r="AI590" s="60">
        <v>577</v>
      </c>
      <c r="AJ590" s="15">
        <f t="shared" si="66"/>
        <v>1606017</v>
      </c>
      <c r="AK590" s="15" t="str">
        <f t="shared" si="67"/>
        <v>高级神器1配件3-阎王炮Lvs17</v>
      </c>
      <c r="AL590" s="60" t="s">
        <v>644</v>
      </c>
      <c r="AM590" s="15">
        <f t="shared" si="68"/>
        <v>17</v>
      </c>
      <c r="AN590" s="15" t="str">
        <f t="shared" si="69"/>
        <v>高级神器1配件3</v>
      </c>
      <c r="AO590" s="15">
        <f>INDEX(芦花古楼!$BY$19:$BY$58,神器!AM590)</f>
        <v>10</v>
      </c>
      <c r="AP590" s="15" t="s">
        <v>88</v>
      </c>
      <c r="AQ590" s="15">
        <f t="shared" si="70"/>
        <v>5040</v>
      </c>
      <c r="AR590" s="15" t="s">
        <v>653</v>
      </c>
      <c r="AS590" s="15">
        <f t="shared" si="71"/>
        <v>107</v>
      </c>
    </row>
    <row r="591" spans="35:45" ht="16.5" x14ac:dyDescent="0.2">
      <c r="AI591" s="60">
        <v>578</v>
      </c>
      <c r="AJ591" s="15">
        <f t="shared" ref="AJ591:AJ654" si="72">INDEX($AC$4:$AC$33,INT((AI591-1)/40)+1)</f>
        <v>1606017</v>
      </c>
      <c r="AK591" s="15" t="str">
        <f t="shared" ref="AK591:AK654" si="73">INDEX($AF$4:$AF$33,INT((AI591-1)/40)+1)&amp;AL591&amp;AM591</f>
        <v>高级神器1配件3-阎王炮Lvs18</v>
      </c>
      <c r="AL591" s="60" t="s">
        <v>644</v>
      </c>
      <c r="AM591" s="15">
        <f t="shared" ref="AM591:AM654" si="74">MOD(AI591-1,40)+1</f>
        <v>18</v>
      </c>
      <c r="AN591" s="15" t="str">
        <f t="shared" ref="AN591:AN654" si="75">INDEX($AD$4:$AD$33,INT((AI591-1)/40)+1)</f>
        <v>高级神器1配件3</v>
      </c>
      <c r="AO591" s="15">
        <f>INDEX(芦花古楼!$BY$19:$BY$58,神器!AM591)</f>
        <v>10</v>
      </c>
      <c r="AP591" s="15" t="s">
        <v>88</v>
      </c>
      <c r="AQ591" s="15">
        <f t="shared" ref="AQ591:AQ654" si="76">INDEX($F$14:$L$53,AM591,INDEX($AB$4:$AB$33,INT((AI591-1)/40)+1))</f>
        <v>5460</v>
      </c>
      <c r="AR591" s="15" t="s">
        <v>653</v>
      </c>
      <c r="AS591" s="15">
        <f t="shared" ref="AS591:AS654" si="77">INDEX($P$14:$V$53,AM591,INDEX($AB$4:$AB$33,INT((AI591-1)/40)+1))</f>
        <v>115</v>
      </c>
    </row>
    <row r="592" spans="35:45" ht="16.5" x14ac:dyDescent="0.2">
      <c r="AI592" s="60">
        <v>579</v>
      </c>
      <c r="AJ592" s="15">
        <f t="shared" si="72"/>
        <v>1606017</v>
      </c>
      <c r="AK592" s="15" t="str">
        <f t="shared" si="73"/>
        <v>高级神器1配件3-阎王炮Lvs19</v>
      </c>
      <c r="AL592" s="60" t="s">
        <v>644</v>
      </c>
      <c r="AM592" s="15">
        <f t="shared" si="74"/>
        <v>19</v>
      </c>
      <c r="AN592" s="15" t="str">
        <f t="shared" si="75"/>
        <v>高级神器1配件3</v>
      </c>
      <c r="AO592" s="15">
        <f>INDEX(芦花古楼!$BY$19:$BY$58,神器!AM592)</f>
        <v>10</v>
      </c>
      <c r="AP592" s="15" t="s">
        <v>88</v>
      </c>
      <c r="AQ592" s="15">
        <f t="shared" si="76"/>
        <v>5880</v>
      </c>
      <c r="AR592" s="15" t="s">
        <v>653</v>
      </c>
      <c r="AS592" s="15">
        <f t="shared" si="77"/>
        <v>124</v>
      </c>
    </row>
    <row r="593" spans="35:45" ht="16.5" x14ac:dyDescent="0.2">
      <c r="AI593" s="60">
        <v>580</v>
      </c>
      <c r="AJ593" s="15">
        <f t="shared" si="72"/>
        <v>1606017</v>
      </c>
      <c r="AK593" s="15" t="str">
        <f t="shared" si="73"/>
        <v>高级神器1配件3-阎王炮Lvs20</v>
      </c>
      <c r="AL593" s="60" t="s">
        <v>644</v>
      </c>
      <c r="AM593" s="15">
        <f t="shared" si="74"/>
        <v>20</v>
      </c>
      <c r="AN593" s="15" t="str">
        <f t="shared" si="75"/>
        <v>高级神器1配件3</v>
      </c>
      <c r="AO593" s="15">
        <f>INDEX(芦花古楼!$BY$19:$BY$58,神器!AM593)</f>
        <v>10</v>
      </c>
      <c r="AP593" s="15" t="s">
        <v>88</v>
      </c>
      <c r="AQ593" s="15">
        <f t="shared" si="76"/>
        <v>6720</v>
      </c>
      <c r="AR593" s="15" t="s">
        <v>653</v>
      </c>
      <c r="AS593" s="15">
        <f t="shared" si="77"/>
        <v>134</v>
      </c>
    </row>
    <row r="594" spans="35:45" ht="16.5" x14ac:dyDescent="0.2">
      <c r="AI594" s="60">
        <v>581</v>
      </c>
      <c r="AJ594" s="15">
        <f t="shared" si="72"/>
        <v>1606017</v>
      </c>
      <c r="AK594" s="15" t="str">
        <f t="shared" si="73"/>
        <v>高级神器1配件3-阎王炮Lvs21</v>
      </c>
      <c r="AL594" s="60" t="s">
        <v>644</v>
      </c>
      <c r="AM594" s="15">
        <f t="shared" si="74"/>
        <v>21</v>
      </c>
      <c r="AN594" s="15" t="str">
        <f t="shared" si="75"/>
        <v>高级神器1配件3</v>
      </c>
      <c r="AO594" s="15">
        <f>INDEX(芦花古楼!$BY$19:$BY$58,神器!AM594)</f>
        <v>15</v>
      </c>
      <c r="AP594" s="15" t="s">
        <v>88</v>
      </c>
      <c r="AQ594" s="15">
        <f t="shared" si="76"/>
        <v>7420</v>
      </c>
      <c r="AR594" s="15" t="s">
        <v>653</v>
      </c>
      <c r="AS594" s="15">
        <f t="shared" si="77"/>
        <v>144</v>
      </c>
    </row>
    <row r="595" spans="35:45" ht="16.5" x14ac:dyDescent="0.2">
      <c r="AI595" s="60">
        <v>582</v>
      </c>
      <c r="AJ595" s="15">
        <f t="shared" si="72"/>
        <v>1606017</v>
      </c>
      <c r="AK595" s="15" t="str">
        <f t="shared" si="73"/>
        <v>高级神器1配件3-阎王炮Lvs22</v>
      </c>
      <c r="AL595" s="60" t="s">
        <v>644</v>
      </c>
      <c r="AM595" s="15">
        <f t="shared" si="74"/>
        <v>22</v>
      </c>
      <c r="AN595" s="15" t="str">
        <f t="shared" si="75"/>
        <v>高级神器1配件3</v>
      </c>
      <c r="AO595" s="15">
        <f>INDEX(芦花古楼!$BY$19:$BY$58,神器!AM595)</f>
        <v>15</v>
      </c>
      <c r="AP595" s="15" t="s">
        <v>88</v>
      </c>
      <c r="AQ595" s="15">
        <f t="shared" si="76"/>
        <v>7790</v>
      </c>
      <c r="AR595" s="15" t="s">
        <v>653</v>
      </c>
      <c r="AS595" s="15">
        <f t="shared" si="77"/>
        <v>154</v>
      </c>
    </row>
    <row r="596" spans="35:45" ht="16.5" x14ac:dyDescent="0.2">
      <c r="AI596" s="60">
        <v>583</v>
      </c>
      <c r="AJ596" s="15">
        <f t="shared" si="72"/>
        <v>1606017</v>
      </c>
      <c r="AK596" s="15" t="str">
        <f t="shared" si="73"/>
        <v>高级神器1配件3-阎王炮Lvs23</v>
      </c>
      <c r="AL596" s="60" t="s">
        <v>644</v>
      </c>
      <c r="AM596" s="15">
        <f t="shared" si="74"/>
        <v>23</v>
      </c>
      <c r="AN596" s="15" t="str">
        <f t="shared" si="75"/>
        <v>高级神器1配件3</v>
      </c>
      <c r="AO596" s="15">
        <f>INDEX(芦花古楼!$BY$19:$BY$58,神器!AM596)</f>
        <v>15</v>
      </c>
      <c r="AP596" s="15" t="s">
        <v>88</v>
      </c>
      <c r="AQ596" s="15">
        <f t="shared" si="76"/>
        <v>8160</v>
      </c>
      <c r="AR596" s="15" t="s">
        <v>653</v>
      </c>
      <c r="AS596" s="15">
        <f t="shared" si="77"/>
        <v>166</v>
      </c>
    </row>
    <row r="597" spans="35:45" ht="16.5" x14ac:dyDescent="0.2">
      <c r="AI597" s="60">
        <v>584</v>
      </c>
      <c r="AJ597" s="15">
        <f t="shared" si="72"/>
        <v>1606017</v>
      </c>
      <c r="AK597" s="15" t="str">
        <f t="shared" si="73"/>
        <v>高级神器1配件3-阎王炮Lvs24</v>
      </c>
      <c r="AL597" s="60" t="s">
        <v>644</v>
      </c>
      <c r="AM597" s="15">
        <f t="shared" si="74"/>
        <v>24</v>
      </c>
      <c r="AN597" s="15" t="str">
        <f t="shared" si="75"/>
        <v>高级神器1配件3</v>
      </c>
      <c r="AO597" s="15">
        <f>INDEX(芦花古楼!$BY$19:$BY$58,神器!AM597)</f>
        <v>15</v>
      </c>
      <c r="AP597" s="15" t="s">
        <v>88</v>
      </c>
      <c r="AQ597" s="15">
        <f t="shared" si="76"/>
        <v>8535</v>
      </c>
      <c r="AR597" s="15" t="s">
        <v>653</v>
      </c>
      <c r="AS597" s="15">
        <f t="shared" si="77"/>
        <v>177</v>
      </c>
    </row>
    <row r="598" spans="35:45" ht="16.5" x14ac:dyDescent="0.2">
      <c r="AI598" s="60">
        <v>585</v>
      </c>
      <c r="AJ598" s="15">
        <f t="shared" si="72"/>
        <v>1606017</v>
      </c>
      <c r="AK598" s="15" t="str">
        <f t="shared" si="73"/>
        <v>高级神器1配件3-阎王炮Lvs25</v>
      </c>
      <c r="AL598" s="60" t="s">
        <v>644</v>
      </c>
      <c r="AM598" s="15">
        <f t="shared" si="74"/>
        <v>25</v>
      </c>
      <c r="AN598" s="15" t="str">
        <f t="shared" si="75"/>
        <v>高级神器1配件3</v>
      </c>
      <c r="AO598" s="15">
        <f>INDEX(芦花古楼!$BY$19:$BY$58,神器!AM598)</f>
        <v>15</v>
      </c>
      <c r="AP598" s="15" t="s">
        <v>88</v>
      </c>
      <c r="AQ598" s="15">
        <f t="shared" si="76"/>
        <v>8905</v>
      </c>
      <c r="AR598" s="15" t="s">
        <v>653</v>
      </c>
      <c r="AS598" s="15">
        <f t="shared" si="77"/>
        <v>189</v>
      </c>
    </row>
    <row r="599" spans="35:45" ht="16.5" x14ac:dyDescent="0.2">
      <c r="AI599" s="60">
        <v>586</v>
      </c>
      <c r="AJ599" s="15">
        <f t="shared" si="72"/>
        <v>1606017</v>
      </c>
      <c r="AK599" s="15" t="str">
        <f t="shared" si="73"/>
        <v>高级神器1配件3-阎王炮Lvs26</v>
      </c>
      <c r="AL599" s="60" t="s">
        <v>644</v>
      </c>
      <c r="AM599" s="15">
        <f t="shared" si="74"/>
        <v>26</v>
      </c>
      <c r="AN599" s="15" t="str">
        <f t="shared" si="75"/>
        <v>高级神器1配件3</v>
      </c>
      <c r="AO599" s="15">
        <f>INDEX(芦花古楼!$BY$19:$BY$58,神器!AM599)</f>
        <v>25</v>
      </c>
      <c r="AP599" s="15" t="s">
        <v>88</v>
      </c>
      <c r="AQ599" s="15">
        <f t="shared" si="76"/>
        <v>9275</v>
      </c>
      <c r="AR599" s="15" t="s">
        <v>653</v>
      </c>
      <c r="AS599" s="15">
        <f t="shared" si="77"/>
        <v>202</v>
      </c>
    </row>
    <row r="600" spans="35:45" ht="16.5" x14ac:dyDescent="0.2">
      <c r="AI600" s="60">
        <v>587</v>
      </c>
      <c r="AJ600" s="15">
        <f t="shared" si="72"/>
        <v>1606017</v>
      </c>
      <c r="AK600" s="15" t="str">
        <f t="shared" si="73"/>
        <v>高级神器1配件3-阎王炮Lvs27</v>
      </c>
      <c r="AL600" s="60" t="s">
        <v>644</v>
      </c>
      <c r="AM600" s="15">
        <f t="shared" si="74"/>
        <v>27</v>
      </c>
      <c r="AN600" s="15" t="str">
        <f t="shared" si="75"/>
        <v>高级神器1配件3</v>
      </c>
      <c r="AO600" s="15">
        <f>INDEX(芦花古楼!$BY$19:$BY$58,神器!AM600)</f>
        <v>25</v>
      </c>
      <c r="AP600" s="15" t="s">
        <v>88</v>
      </c>
      <c r="AQ600" s="15">
        <f t="shared" si="76"/>
        <v>9645</v>
      </c>
      <c r="AR600" s="15" t="s">
        <v>653</v>
      </c>
      <c r="AS600" s="15">
        <f t="shared" si="77"/>
        <v>216</v>
      </c>
    </row>
    <row r="601" spans="35:45" ht="16.5" x14ac:dyDescent="0.2">
      <c r="AI601" s="60">
        <v>588</v>
      </c>
      <c r="AJ601" s="15">
        <f t="shared" si="72"/>
        <v>1606017</v>
      </c>
      <c r="AK601" s="15" t="str">
        <f t="shared" si="73"/>
        <v>高级神器1配件3-阎王炮Lvs28</v>
      </c>
      <c r="AL601" s="60" t="s">
        <v>644</v>
      </c>
      <c r="AM601" s="15">
        <f t="shared" si="74"/>
        <v>28</v>
      </c>
      <c r="AN601" s="15" t="str">
        <f t="shared" si="75"/>
        <v>高级神器1配件3</v>
      </c>
      <c r="AO601" s="15">
        <f>INDEX(芦花古楼!$BY$19:$BY$58,神器!AM601)</f>
        <v>25</v>
      </c>
      <c r="AP601" s="15" t="s">
        <v>88</v>
      </c>
      <c r="AQ601" s="15">
        <f t="shared" si="76"/>
        <v>10015</v>
      </c>
      <c r="AR601" s="15" t="s">
        <v>653</v>
      </c>
      <c r="AS601" s="15">
        <f t="shared" si="77"/>
        <v>230</v>
      </c>
    </row>
    <row r="602" spans="35:45" ht="16.5" x14ac:dyDescent="0.2">
      <c r="AI602" s="60">
        <v>589</v>
      </c>
      <c r="AJ602" s="15">
        <f t="shared" si="72"/>
        <v>1606017</v>
      </c>
      <c r="AK602" s="15" t="str">
        <f t="shared" si="73"/>
        <v>高级神器1配件3-阎王炮Lvs29</v>
      </c>
      <c r="AL602" s="60" t="s">
        <v>644</v>
      </c>
      <c r="AM602" s="15">
        <f t="shared" si="74"/>
        <v>29</v>
      </c>
      <c r="AN602" s="15" t="str">
        <f t="shared" si="75"/>
        <v>高级神器1配件3</v>
      </c>
      <c r="AO602" s="15">
        <f>INDEX(芦花古楼!$BY$19:$BY$58,神器!AM602)</f>
        <v>25</v>
      </c>
      <c r="AP602" s="15" t="s">
        <v>88</v>
      </c>
      <c r="AQ602" s="15">
        <f t="shared" si="76"/>
        <v>10390</v>
      </c>
      <c r="AR602" s="15" t="s">
        <v>653</v>
      </c>
      <c r="AS602" s="15">
        <f t="shared" si="77"/>
        <v>244</v>
      </c>
    </row>
    <row r="603" spans="35:45" ht="16.5" x14ac:dyDescent="0.2">
      <c r="AI603" s="60">
        <v>590</v>
      </c>
      <c r="AJ603" s="15">
        <f t="shared" si="72"/>
        <v>1606017</v>
      </c>
      <c r="AK603" s="15" t="str">
        <f t="shared" si="73"/>
        <v>高级神器1配件3-阎王炮Lvs30</v>
      </c>
      <c r="AL603" s="60" t="s">
        <v>644</v>
      </c>
      <c r="AM603" s="15">
        <f t="shared" si="74"/>
        <v>30</v>
      </c>
      <c r="AN603" s="15" t="str">
        <f t="shared" si="75"/>
        <v>高级神器1配件3</v>
      </c>
      <c r="AO603" s="15">
        <f>INDEX(芦花古楼!$BY$19:$BY$58,神器!AM603)</f>
        <v>25</v>
      </c>
      <c r="AP603" s="15" t="s">
        <v>88</v>
      </c>
      <c r="AQ603" s="15">
        <f t="shared" si="76"/>
        <v>11130</v>
      </c>
      <c r="AR603" s="15" t="s">
        <v>653</v>
      </c>
      <c r="AS603" s="15">
        <f t="shared" si="77"/>
        <v>260</v>
      </c>
    </row>
    <row r="604" spans="35:45" ht="16.5" x14ac:dyDescent="0.2">
      <c r="AI604" s="60">
        <v>591</v>
      </c>
      <c r="AJ604" s="15">
        <f t="shared" si="72"/>
        <v>1606017</v>
      </c>
      <c r="AK604" s="15" t="str">
        <f t="shared" si="73"/>
        <v>高级神器1配件3-阎王炮Lvs31</v>
      </c>
      <c r="AL604" s="60" t="s">
        <v>644</v>
      </c>
      <c r="AM604" s="15">
        <f t="shared" si="74"/>
        <v>31</v>
      </c>
      <c r="AN604" s="15" t="str">
        <f t="shared" si="75"/>
        <v>高级神器1配件3</v>
      </c>
      <c r="AO604" s="15">
        <f>INDEX(芦花古楼!$BY$19:$BY$58,神器!AM604)</f>
        <v>30</v>
      </c>
      <c r="AP604" s="15" t="s">
        <v>88</v>
      </c>
      <c r="AQ604" s="15">
        <f t="shared" si="76"/>
        <v>10850</v>
      </c>
      <c r="AR604" s="15" t="s">
        <v>653</v>
      </c>
      <c r="AS604" s="15">
        <f t="shared" si="77"/>
        <v>276</v>
      </c>
    </row>
    <row r="605" spans="35:45" ht="16.5" x14ac:dyDescent="0.2">
      <c r="AI605" s="60">
        <v>592</v>
      </c>
      <c r="AJ605" s="15">
        <f t="shared" si="72"/>
        <v>1606017</v>
      </c>
      <c r="AK605" s="15" t="str">
        <f t="shared" si="73"/>
        <v>高级神器1配件3-阎王炮Lvs32</v>
      </c>
      <c r="AL605" s="60" t="s">
        <v>644</v>
      </c>
      <c r="AM605" s="15">
        <f t="shared" si="74"/>
        <v>32</v>
      </c>
      <c r="AN605" s="15" t="str">
        <f t="shared" si="75"/>
        <v>高级神器1配件3</v>
      </c>
      <c r="AO605" s="15">
        <f>INDEX(芦花古楼!$BY$19:$BY$58,神器!AM605)</f>
        <v>30</v>
      </c>
      <c r="AP605" s="15" t="s">
        <v>88</v>
      </c>
      <c r="AQ605" s="15">
        <f t="shared" si="76"/>
        <v>16275</v>
      </c>
      <c r="AR605" s="15" t="s">
        <v>653</v>
      </c>
      <c r="AS605" s="15">
        <f t="shared" si="77"/>
        <v>293</v>
      </c>
    </row>
    <row r="606" spans="35:45" ht="16.5" x14ac:dyDescent="0.2">
      <c r="AI606" s="60">
        <v>593</v>
      </c>
      <c r="AJ606" s="15">
        <f t="shared" si="72"/>
        <v>1606017</v>
      </c>
      <c r="AK606" s="15" t="str">
        <f t="shared" si="73"/>
        <v>高级神器1配件3-阎王炮Lvs33</v>
      </c>
      <c r="AL606" s="60" t="s">
        <v>644</v>
      </c>
      <c r="AM606" s="15">
        <f t="shared" si="74"/>
        <v>33</v>
      </c>
      <c r="AN606" s="15" t="str">
        <f t="shared" si="75"/>
        <v>高级神器1配件3</v>
      </c>
      <c r="AO606" s="15">
        <f>INDEX(芦花古楼!$BY$19:$BY$58,神器!AM606)</f>
        <v>30</v>
      </c>
      <c r="AP606" s="15" t="s">
        <v>88</v>
      </c>
      <c r="AQ606" s="15">
        <f t="shared" si="76"/>
        <v>21700</v>
      </c>
      <c r="AR606" s="15" t="s">
        <v>653</v>
      </c>
      <c r="AS606" s="15">
        <f t="shared" si="77"/>
        <v>312</v>
      </c>
    </row>
    <row r="607" spans="35:45" ht="16.5" x14ac:dyDescent="0.2">
      <c r="AI607" s="60">
        <v>594</v>
      </c>
      <c r="AJ607" s="15">
        <f t="shared" si="72"/>
        <v>1606017</v>
      </c>
      <c r="AK607" s="15" t="str">
        <f t="shared" si="73"/>
        <v>高级神器1配件3-阎王炮Lvs34</v>
      </c>
      <c r="AL607" s="60" t="s">
        <v>644</v>
      </c>
      <c r="AM607" s="15">
        <f t="shared" si="74"/>
        <v>34</v>
      </c>
      <c r="AN607" s="15" t="str">
        <f t="shared" si="75"/>
        <v>高级神器1配件3</v>
      </c>
      <c r="AO607" s="15">
        <f>INDEX(芦花古楼!$BY$19:$BY$58,神器!AM607)</f>
        <v>30</v>
      </c>
      <c r="AP607" s="15" t="s">
        <v>88</v>
      </c>
      <c r="AQ607" s="15">
        <f t="shared" si="76"/>
        <v>27125</v>
      </c>
      <c r="AR607" s="15" t="s">
        <v>653</v>
      </c>
      <c r="AS607" s="15">
        <f t="shared" si="77"/>
        <v>330</v>
      </c>
    </row>
    <row r="608" spans="35:45" ht="16.5" x14ac:dyDescent="0.2">
      <c r="AI608" s="60">
        <v>595</v>
      </c>
      <c r="AJ608" s="15">
        <f t="shared" si="72"/>
        <v>1606017</v>
      </c>
      <c r="AK608" s="15" t="str">
        <f t="shared" si="73"/>
        <v>高级神器1配件3-阎王炮Lvs35</v>
      </c>
      <c r="AL608" s="60" t="s">
        <v>644</v>
      </c>
      <c r="AM608" s="15">
        <f t="shared" si="74"/>
        <v>35</v>
      </c>
      <c r="AN608" s="15" t="str">
        <f t="shared" si="75"/>
        <v>高级神器1配件3</v>
      </c>
      <c r="AO608" s="15">
        <f>INDEX(芦花古楼!$BY$19:$BY$58,神器!AM608)</f>
        <v>30</v>
      </c>
      <c r="AP608" s="15" t="s">
        <v>88</v>
      </c>
      <c r="AQ608" s="15">
        <f t="shared" si="76"/>
        <v>32550</v>
      </c>
      <c r="AR608" s="15" t="s">
        <v>653</v>
      </c>
      <c r="AS608" s="15">
        <f t="shared" si="77"/>
        <v>350</v>
      </c>
    </row>
    <row r="609" spans="35:45" ht="16.5" x14ac:dyDescent="0.2">
      <c r="AI609" s="60">
        <v>596</v>
      </c>
      <c r="AJ609" s="15">
        <f t="shared" si="72"/>
        <v>1606017</v>
      </c>
      <c r="AK609" s="15" t="str">
        <f t="shared" si="73"/>
        <v>高级神器1配件3-阎王炮Lvs36</v>
      </c>
      <c r="AL609" s="60" t="s">
        <v>644</v>
      </c>
      <c r="AM609" s="15">
        <f t="shared" si="74"/>
        <v>36</v>
      </c>
      <c r="AN609" s="15" t="str">
        <f t="shared" si="75"/>
        <v>高级神器1配件3</v>
      </c>
      <c r="AO609" s="15">
        <f>INDEX(芦花古楼!$BY$19:$BY$58,神器!AM609)</f>
        <v>40</v>
      </c>
      <c r="AP609" s="15" t="s">
        <v>88</v>
      </c>
      <c r="AQ609" s="15">
        <f t="shared" si="76"/>
        <v>37975</v>
      </c>
      <c r="AR609" s="15" t="s">
        <v>653</v>
      </c>
      <c r="AS609" s="15">
        <f t="shared" si="77"/>
        <v>371</v>
      </c>
    </row>
    <row r="610" spans="35:45" ht="16.5" x14ac:dyDescent="0.2">
      <c r="AI610" s="60">
        <v>597</v>
      </c>
      <c r="AJ610" s="15">
        <f t="shared" si="72"/>
        <v>1606017</v>
      </c>
      <c r="AK610" s="15" t="str">
        <f t="shared" si="73"/>
        <v>高级神器1配件3-阎王炮Lvs37</v>
      </c>
      <c r="AL610" s="60" t="s">
        <v>644</v>
      </c>
      <c r="AM610" s="15">
        <f t="shared" si="74"/>
        <v>37</v>
      </c>
      <c r="AN610" s="15" t="str">
        <f t="shared" si="75"/>
        <v>高级神器1配件3</v>
      </c>
      <c r="AO610" s="15">
        <f>INDEX(芦花古楼!$BY$19:$BY$58,神器!AM610)</f>
        <v>40</v>
      </c>
      <c r="AP610" s="15" t="s">
        <v>88</v>
      </c>
      <c r="AQ610" s="15">
        <f t="shared" si="76"/>
        <v>43400</v>
      </c>
      <c r="AR610" s="15" t="s">
        <v>653</v>
      </c>
      <c r="AS610" s="15">
        <f t="shared" si="77"/>
        <v>393</v>
      </c>
    </row>
    <row r="611" spans="35:45" ht="16.5" x14ac:dyDescent="0.2">
      <c r="AI611" s="60">
        <v>598</v>
      </c>
      <c r="AJ611" s="15">
        <f t="shared" si="72"/>
        <v>1606017</v>
      </c>
      <c r="AK611" s="15" t="str">
        <f t="shared" si="73"/>
        <v>高级神器1配件3-阎王炮Lvs38</v>
      </c>
      <c r="AL611" s="60" t="s">
        <v>644</v>
      </c>
      <c r="AM611" s="15">
        <f t="shared" si="74"/>
        <v>38</v>
      </c>
      <c r="AN611" s="15" t="str">
        <f t="shared" si="75"/>
        <v>高级神器1配件3</v>
      </c>
      <c r="AO611" s="15">
        <f>INDEX(芦花古楼!$BY$19:$BY$58,神器!AM611)</f>
        <v>40</v>
      </c>
      <c r="AP611" s="15" t="s">
        <v>88</v>
      </c>
      <c r="AQ611" s="15">
        <f t="shared" si="76"/>
        <v>48825</v>
      </c>
      <c r="AR611" s="15" t="s">
        <v>653</v>
      </c>
      <c r="AS611" s="15">
        <f t="shared" si="77"/>
        <v>416</v>
      </c>
    </row>
    <row r="612" spans="35:45" ht="16.5" x14ac:dyDescent="0.2">
      <c r="AI612" s="60">
        <v>599</v>
      </c>
      <c r="AJ612" s="15">
        <f t="shared" si="72"/>
        <v>1606017</v>
      </c>
      <c r="AK612" s="15" t="str">
        <f t="shared" si="73"/>
        <v>高级神器1配件3-阎王炮Lvs39</v>
      </c>
      <c r="AL612" s="60" t="s">
        <v>644</v>
      </c>
      <c r="AM612" s="15">
        <f t="shared" si="74"/>
        <v>39</v>
      </c>
      <c r="AN612" s="15" t="str">
        <f t="shared" si="75"/>
        <v>高级神器1配件3</v>
      </c>
      <c r="AO612" s="15">
        <f>INDEX(芦花古楼!$BY$19:$BY$58,神器!AM612)</f>
        <v>40</v>
      </c>
      <c r="AP612" s="15" t="s">
        <v>88</v>
      </c>
      <c r="AQ612" s="15">
        <f t="shared" si="76"/>
        <v>54250</v>
      </c>
      <c r="AR612" s="15" t="s">
        <v>653</v>
      </c>
      <c r="AS612" s="15">
        <f t="shared" si="77"/>
        <v>440</v>
      </c>
    </row>
    <row r="613" spans="35:45" ht="16.5" x14ac:dyDescent="0.2">
      <c r="AI613" s="60">
        <v>600</v>
      </c>
      <c r="AJ613" s="15">
        <f t="shared" si="72"/>
        <v>1606017</v>
      </c>
      <c r="AK613" s="15" t="str">
        <f t="shared" si="73"/>
        <v>高级神器1配件3-阎王炮Lvs40</v>
      </c>
      <c r="AL613" s="60" t="s">
        <v>644</v>
      </c>
      <c r="AM613" s="15">
        <f t="shared" si="74"/>
        <v>40</v>
      </c>
      <c r="AN613" s="15" t="str">
        <f t="shared" si="75"/>
        <v>高级神器1配件3</v>
      </c>
      <c r="AO613" s="15">
        <f>INDEX(芦花古楼!$BY$19:$BY$58,神器!AM613)</f>
        <v>40</v>
      </c>
      <c r="AP613" s="15" t="s">
        <v>88</v>
      </c>
      <c r="AQ613" s="15">
        <f t="shared" si="76"/>
        <v>65100</v>
      </c>
      <c r="AR613" s="15" t="s">
        <v>653</v>
      </c>
      <c r="AS613" s="15">
        <f t="shared" si="77"/>
        <v>465</v>
      </c>
    </row>
    <row r="614" spans="35:45" ht="16.5" x14ac:dyDescent="0.2">
      <c r="AI614" s="60">
        <v>601</v>
      </c>
      <c r="AJ614" s="15">
        <f t="shared" si="72"/>
        <v>1606018</v>
      </c>
      <c r="AK614" s="15" t="str">
        <f t="shared" si="73"/>
        <v>高级神器1配件4-狱火锤Lvs1</v>
      </c>
      <c r="AL614" s="60" t="s">
        <v>644</v>
      </c>
      <c r="AM614" s="15">
        <f t="shared" si="74"/>
        <v>1</v>
      </c>
      <c r="AN614" s="15" t="str">
        <f t="shared" si="75"/>
        <v>高级神器1配件4</v>
      </c>
      <c r="AO614" s="15">
        <f>INDEX(芦花古楼!$BY$19:$BY$58,神器!AM614)</f>
        <v>1</v>
      </c>
      <c r="AP614" s="15" t="s">
        <v>88</v>
      </c>
      <c r="AQ614" s="15">
        <f t="shared" si="76"/>
        <v>465</v>
      </c>
      <c r="AR614" s="15" t="s">
        <v>653</v>
      </c>
      <c r="AS614" s="15">
        <f t="shared" si="77"/>
        <v>18</v>
      </c>
    </row>
    <row r="615" spans="35:45" ht="16.5" x14ac:dyDescent="0.2">
      <c r="AI615" s="60">
        <v>602</v>
      </c>
      <c r="AJ615" s="15">
        <f t="shared" si="72"/>
        <v>1606018</v>
      </c>
      <c r="AK615" s="15" t="str">
        <f t="shared" si="73"/>
        <v>高级神器1配件4-狱火锤Lvs2</v>
      </c>
      <c r="AL615" s="60" t="s">
        <v>644</v>
      </c>
      <c r="AM615" s="15">
        <f t="shared" si="74"/>
        <v>2</v>
      </c>
      <c r="AN615" s="15" t="str">
        <f t="shared" si="75"/>
        <v>高级神器1配件4</v>
      </c>
      <c r="AO615" s="15">
        <f>INDEX(芦花古楼!$BY$19:$BY$58,神器!AM615)</f>
        <v>1</v>
      </c>
      <c r="AP615" s="15" t="s">
        <v>88</v>
      </c>
      <c r="AQ615" s="15">
        <f t="shared" si="76"/>
        <v>700</v>
      </c>
      <c r="AR615" s="15" t="s">
        <v>653</v>
      </c>
      <c r="AS615" s="15">
        <f t="shared" si="77"/>
        <v>24</v>
      </c>
    </row>
    <row r="616" spans="35:45" ht="16.5" x14ac:dyDescent="0.2">
      <c r="AI616" s="60">
        <v>603</v>
      </c>
      <c r="AJ616" s="15">
        <f t="shared" si="72"/>
        <v>1606018</v>
      </c>
      <c r="AK616" s="15" t="str">
        <f t="shared" si="73"/>
        <v>高级神器1配件4-狱火锤Lvs3</v>
      </c>
      <c r="AL616" s="60" t="s">
        <v>644</v>
      </c>
      <c r="AM616" s="15">
        <f t="shared" si="74"/>
        <v>3</v>
      </c>
      <c r="AN616" s="15" t="str">
        <f t="shared" si="75"/>
        <v>高级神器1配件4</v>
      </c>
      <c r="AO616" s="15">
        <f>INDEX(芦花古楼!$BY$19:$BY$58,神器!AM616)</f>
        <v>2</v>
      </c>
      <c r="AP616" s="15" t="s">
        <v>88</v>
      </c>
      <c r="AQ616" s="15">
        <f t="shared" si="76"/>
        <v>935</v>
      </c>
      <c r="AR616" s="15" t="s">
        <v>653</v>
      </c>
      <c r="AS616" s="15">
        <f t="shared" si="77"/>
        <v>29</v>
      </c>
    </row>
    <row r="617" spans="35:45" ht="16.5" x14ac:dyDescent="0.2">
      <c r="AI617" s="60">
        <v>604</v>
      </c>
      <c r="AJ617" s="15">
        <f t="shared" si="72"/>
        <v>1606018</v>
      </c>
      <c r="AK617" s="15" t="str">
        <f t="shared" si="73"/>
        <v>高级神器1配件4-狱火锤Lvs4</v>
      </c>
      <c r="AL617" s="60" t="s">
        <v>644</v>
      </c>
      <c r="AM617" s="15">
        <f t="shared" si="74"/>
        <v>4</v>
      </c>
      <c r="AN617" s="15" t="str">
        <f t="shared" si="75"/>
        <v>高级神器1配件4</v>
      </c>
      <c r="AO617" s="15">
        <f>INDEX(芦花古楼!$BY$19:$BY$58,神器!AM617)</f>
        <v>3</v>
      </c>
      <c r="AP617" s="15" t="s">
        <v>88</v>
      </c>
      <c r="AQ617" s="15">
        <f t="shared" si="76"/>
        <v>1170</v>
      </c>
      <c r="AR617" s="15" t="s">
        <v>653</v>
      </c>
      <c r="AS617" s="15">
        <f t="shared" si="77"/>
        <v>36</v>
      </c>
    </row>
    <row r="618" spans="35:45" ht="16.5" x14ac:dyDescent="0.2">
      <c r="AI618" s="60">
        <v>605</v>
      </c>
      <c r="AJ618" s="15">
        <f t="shared" si="72"/>
        <v>1606018</v>
      </c>
      <c r="AK618" s="15" t="str">
        <f t="shared" si="73"/>
        <v>高级神器1配件4-狱火锤Lvs5</v>
      </c>
      <c r="AL618" s="60" t="s">
        <v>644</v>
      </c>
      <c r="AM618" s="15">
        <f t="shared" si="74"/>
        <v>5</v>
      </c>
      <c r="AN618" s="15" t="str">
        <f t="shared" si="75"/>
        <v>高级神器1配件4</v>
      </c>
      <c r="AO618" s="15">
        <f>INDEX(芦花古楼!$BY$19:$BY$58,神器!AM618)</f>
        <v>3</v>
      </c>
      <c r="AP618" s="15" t="s">
        <v>88</v>
      </c>
      <c r="AQ618" s="15">
        <f t="shared" si="76"/>
        <v>1405</v>
      </c>
      <c r="AR618" s="15" t="s">
        <v>653</v>
      </c>
      <c r="AS618" s="15">
        <f t="shared" si="77"/>
        <v>42</v>
      </c>
    </row>
    <row r="619" spans="35:45" ht="16.5" x14ac:dyDescent="0.2">
      <c r="AI619" s="60">
        <v>606</v>
      </c>
      <c r="AJ619" s="15">
        <f t="shared" si="72"/>
        <v>1606018</v>
      </c>
      <c r="AK619" s="15" t="str">
        <f t="shared" si="73"/>
        <v>高级神器1配件4-狱火锤Lvs6</v>
      </c>
      <c r="AL619" s="60" t="s">
        <v>644</v>
      </c>
      <c r="AM619" s="15">
        <f t="shared" si="74"/>
        <v>6</v>
      </c>
      <c r="AN619" s="15" t="str">
        <f t="shared" si="75"/>
        <v>高级神器1配件4</v>
      </c>
      <c r="AO619" s="15">
        <f>INDEX(芦花古楼!$BY$19:$BY$58,神器!AM619)</f>
        <v>5</v>
      </c>
      <c r="AP619" s="15" t="s">
        <v>88</v>
      </c>
      <c r="AQ619" s="15">
        <f t="shared" si="76"/>
        <v>1640</v>
      </c>
      <c r="AR619" s="15" t="s">
        <v>653</v>
      </c>
      <c r="AS619" s="15">
        <f t="shared" si="77"/>
        <v>49</v>
      </c>
    </row>
    <row r="620" spans="35:45" ht="16.5" x14ac:dyDescent="0.2">
      <c r="AI620" s="60">
        <v>607</v>
      </c>
      <c r="AJ620" s="15">
        <f t="shared" si="72"/>
        <v>1606018</v>
      </c>
      <c r="AK620" s="15" t="str">
        <f t="shared" si="73"/>
        <v>高级神器1配件4-狱火锤Lvs7</v>
      </c>
      <c r="AL620" s="60" t="s">
        <v>644</v>
      </c>
      <c r="AM620" s="15">
        <f t="shared" si="74"/>
        <v>7</v>
      </c>
      <c r="AN620" s="15" t="str">
        <f t="shared" si="75"/>
        <v>高级神器1配件4</v>
      </c>
      <c r="AO620" s="15">
        <f>INDEX(芦花古楼!$BY$19:$BY$58,神器!AM620)</f>
        <v>5</v>
      </c>
      <c r="AP620" s="15" t="s">
        <v>88</v>
      </c>
      <c r="AQ620" s="15">
        <f t="shared" si="76"/>
        <v>1870</v>
      </c>
      <c r="AR620" s="15" t="s">
        <v>653</v>
      </c>
      <c r="AS620" s="15">
        <f t="shared" si="77"/>
        <v>56</v>
      </c>
    </row>
    <row r="621" spans="35:45" ht="16.5" x14ac:dyDescent="0.2">
      <c r="AI621" s="60">
        <v>608</v>
      </c>
      <c r="AJ621" s="15">
        <f t="shared" si="72"/>
        <v>1606018</v>
      </c>
      <c r="AK621" s="15" t="str">
        <f t="shared" si="73"/>
        <v>高级神器1配件4-狱火锤Lvs8</v>
      </c>
      <c r="AL621" s="60" t="s">
        <v>644</v>
      </c>
      <c r="AM621" s="15">
        <f t="shared" si="74"/>
        <v>8</v>
      </c>
      <c r="AN621" s="15" t="str">
        <f t="shared" si="75"/>
        <v>高级神器1配件4</v>
      </c>
      <c r="AO621" s="15">
        <f>INDEX(芦花古楼!$BY$19:$BY$58,神器!AM621)</f>
        <v>5</v>
      </c>
      <c r="AP621" s="15" t="s">
        <v>88</v>
      </c>
      <c r="AQ621" s="15">
        <f t="shared" si="76"/>
        <v>2105</v>
      </c>
      <c r="AR621" s="15" t="s">
        <v>653</v>
      </c>
      <c r="AS621" s="15">
        <f t="shared" si="77"/>
        <v>63</v>
      </c>
    </row>
    <row r="622" spans="35:45" ht="16.5" x14ac:dyDescent="0.2">
      <c r="AI622" s="60">
        <v>609</v>
      </c>
      <c r="AJ622" s="15">
        <f t="shared" si="72"/>
        <v>1606018</v>
      </c>
      <c r="AK622" s="15" t="str">
        <f t="shared" si="73"/>
        <v>高级神器1配件4-狱火锤Lvs9</v>
      </c>
      <c r="AL622" s="60" t="s">
        <v>644</v>
      </c>
      <c r="AM622" s="15">
        <f t="shared" si="74"/>
        <v>9</v>
      </c>
      <c r="AN622" s="15" t="str">
        <f t="shared" si="75"/>
        <v>高级神器1配件4</v>
      </c>
      <c r="AO622" s="15">
        <f>INDEX(芦花古楼!$BY$19:$BY$58,神器!AM622)</f>
        <v>5</v>
      </c>
      <c r="AP622" s="15" t="s">
        <v>88</v>
      </c>
      <c r="AQ622" s="15">
        <f t="shared" si="76"/>
        <v>2340</v>
      </c>
      <c r="AR622" s="15" t="s">
        <v>653</v>
      </c>
      <c r="AS622" s="15">
        <f t="shared" si="77"/>
        <v>71</v>
      </c>
    </row>
    <row r="623" spans="35:45" ht="16.5" x14ac:dyDescent="0.2">
      <c r="AI623" s="60">
        <v>610</v>
      </c>
      <c r="AJ623" s="15">
        <f t="shared" si="72"/>
        <v>1606018</v>
      </c>
      <c r="AK623" s="15" t="str">
        <f t="shared" si="73"/>
        <v>高级神器1配件4-狱火锤Lvs10</v>
      </c>
      <c r="AL623" s="60" t="s">
        <v>644</v>
      </c>
      <c r="AM623" s="15">
        <f t="shared" si="74"/>
        <v>10</v>
      </c>
      <c r="AN623" s="15" t="str">
        <f t="shared" si="75"/>
        <v>高级神器1配件4</v>
      </c>
      <c r="AO623" s="15">
        <f>INDEX(芦花古楼!$BY$19:$BY$58,神器!AM623)</f>
        <v>7</v>
      </c>
      <c r="AP623" s="15" t="s">
        <v>88</v>
      </c>
      <c r="AQ623" s="15">
        <f t="shared" si="76"/>
        <v>2810</v>
      </c>
      <c r="AR623" s="15" t="s">
        <v>653</v>
      </c>
      <c r="AS623" s="15">
        <f t="shared" si="77"/>
        <v>79</v>
      </c>
    </row>
    <row r="624" spans="35:45" ht="16.5" x14ac:dyDescent="0.2">
      <c r="AI624" s="60">
        <v>611</v>
      </c>
      <c r="AJ624" s="15">
        <f t="shared" si="72"/>
        <v>1606018</v>
      </c>
      <c r="AK624" s="15" t="str">
        <f t="shared" si="73"/>
        <v>高级神器1配件4-狱火锤Lvs11</v>
      </c>
      <c r="AL624" s="60" t="s">
        <v>644</v>
      </c>
      <c r="AM624" s="15">
        <f t="shared" si="74"/>
        <v>11</v>
      </c>
      <c r="AN624" s="15" t="str">
        <f t="shared" si="75"/>
        <v>高级神器1配件4</v>
      </c>
      <c r="AO624" s="15">
        <f>INDEX(芦花古楼!$BY$19:$BY$58,神器!AM624)</f>
        <v>7</v>
      </c>
      <c r="AP624" s="15" t="s">
        <v>88</v>
      </c>
      <c r="AQ624" s="15">
        <f t="shared" si="76"/>
        <v>3525</v>
      </c>
      <c r="AR624" s="15" t="s">
        <v>653</v>
      </c>
      <c r="AS624" s="15">
        <f t="shared" si="77"/>
        <v>88</v>
      </c>
    </row>
    <row r="625" spans="35:45" ht="16.5" x14ac:dyDescent="0.2">
      <c r="AI625" s="60">
        <v>612</v>
      </c>
      <c r="AJ625" s="15">
        <f t="shared" si="72"/>
        <v>1606018</v>
      </c>
      <c r="AK625" s="15" t="str">
        <f t="shared" si="73"/>
        <v>高级神器1配件4-狱火锤Lvs12</v>
      </c>
      <c r="AL625" s="60" t="s">
        <v>644</v>
      </c>
      <c r="AM625" s="15">
        <f t="shared" si="74"/>
        <v>12</v>
      </c>
      <c r="AN625" s="15" t="str">
        <f t="shared" si="75"/>
        <v>高级神器1配件4</v>
      </c>
      <c r="AO625" s="15">
        <f>INDEX(芦花古楼!$BY$19:$BY$58,神器!AM625)</f>
        <v>7</v>
      </c>
      <c r="AP625" s="15" t="s">
        <v>88</v>
      </c>
      <c r="AQ625" s="15">
        <f t="shared" si="76"/>
        <v>4115</v>
      </c>
      <c r="AR625" s="15" t="s">
        <v>653</v>
      </c>
      <c r="AS625" s="15">
        <f t="shared" si="77"/>
        <v>97</v>
      </c>
    </row>
    <row r="626" spans="35:45" ht="16.5" x14ac:dyDescent="0.2">
      <c r="AI626" s="60">
        <v>613</v>
      </c>
      <c r="AJ626" s="15">
        <f t="shared" si="72"/>
        <v>1606018</v>
      </c>
      <c r="AK626" s="15" t="str">
        <f t="shared" si="73"/>
        <v>高级神器1配件4-狱火锤Lvs13</v>
      </c>
      <c r="AL626" s="60" t="s">
        <v>644</v>
      </c>
      <c r="AM626" s="15">
        <f t="shared" si="74"/>
        <v>13</v>
      </c>
      <c r="AN626" s="15" t="str">
        <f t="shared" si="75"/>
        <v>高级神器1配件4</v>
      </c>
      <c r="AO626" s="15">
        <f>INDEX(芦花古楼!$BY$19:$BY$58,神器!AM626)</f>
        <v>7</v>
      </c>
      <c r="AP626" s="15" t="s">
        <v>88</v>
      </c>
      <c r="AQ626" s="15">
        <f t="shared" si="76"/>
        <v>4705</v>
      </c>
      <c r="AR626" s="15" t="s">
        <v>653</v>
      </c>
      <c r="AS626" s="15">
        <f t="shared" si="77"/>
        <v>106</v>
      </c>
    </row>
    <row r="627" spans="35:45" ht="16.5" x14ac:dyDescent="0.2">
      <c r="AI627" s="60">
        <v>614</v>
      </c>
      <c r="AJ627" s="15">
        <f t="shared" si="72"/>
        <v>1606018</v>
      </c>
      <c r="AK627" s="15" t="str">
        <f t="shared" si="73"/>
        <v>高级神器1配件4-狱火锤Lvs14</v>
      </c>
      <c r="AL627" s="60" t="s">
        <v>644</v>
      </c>
      <c r="AM627" s="15">
        <f t="shared" si="74"/>
        <v>14</v>
      </c>
      <c r="AN627" s="15" t="str">
        <f t="shared" si="75"/>
        <v>高级神器1配件4</v>
      </c>
      <c r="AO627" s="15">
        <f>INDEX(芦花古楼!$BY$19:$BY$58,神器!AM627)</f>
        <v>7</v>
      </c>
      <c r="AP627" s="15" t="s">
        <v>88</v>
      </c>
      <c r="AQ627" s="15">
        <f t="shared" si="76"/>
        <v>5290</v>
      </c>
      <c r="AR627" s="15" t="s">
        <v>653</v>
      </c>
      <c r="AS627" s="15">
        <f t="shared" si="77"/>
        <v>116</v>
      </c>
    </row>
    <row r="628" spans="35:45" ht="16.5" x14ac:dyDescent="0.2">
      <c r="AI628" s="60">
        <v>615</v>
      </c>
      <c r="AJ628" s="15">
        <f t="shared" si="72"/>
        <v>1606018</v>
      </c>
      <c r="AK628" s="15" t="str">
        <f t="shared" si="73"/>
        <v>高级神器1配件4-狱火锤Lvs15</v>
      </c>
      <c r="AL628" s="60" t="s">
        <v>644</v>
      </c>
      <c r="AM628" s="15">
        <f t="shared" si="74"/>
        <v>15</v>
      </c>
      <c r="AN628" s="15" t="str">
        <f t="shared" si="75"/>
        <v>高级神器1配件4</v>
      </c>
      <c r="AO628" s="15">
        <f>INDEX(芦花古楼!$BY$19:$BY$58,神器!AM628)</f>
        <v>10</v>
      </c>
      <c r="AP628" s="15" t="s">
        <v>88</v>
      </c>
      <c r="AQ628" s="15">
        <f t="shared" si="76"/>
        <v>5880</v>
      </c>
      <c r="AR628" s="15" t="s">
        <v>653</v>
      </c>
      <c r="AS628" s="15">
        <f t="shared" si="77"/>
        <v>127</v>
      </c>
    </row>
    <row r="629" spans="35:45" ht="16.5" x14ac:dyDescent="0.2">
      <c r="AI629" s="60">
        <v>616</v>
      </c>
      <c r="AJ629" s="15">
        <f t="shared" si="72"/>
        <v>1606018</v>
      </c>
      <c r="AK629" s="15" t="str">
        <f t="shared" si="73"/>
        <v>高级神器1配件4-狱火锤Lvs16</v>
      </c>
      <c r="AL629" s="60" t="s">
        <v>644</v>
      </c>
      <c r="AM629" s="15">
        <f t="shared" si="74"/>
        <v>16</v>
      </c>
      <c r="AN629" s="15" t="str">
        <f t="shared" si="75"/>
        <v>高级神器1配件4</v>
      </c>
      <c r="AO629" s="15">
        <f>INDEX(芦花古楼!$BY$19:$BY$58,神器!AM629)</f>
        <v>10</v>
      </c>
      <c r="AP629" s="15" t="s">
        <v>88</v>
      </c>
      <c r="AQ629" s="15">
        <f t="shared" si="76"/>
        <v>6465</v>
      </c>
      <c r="AR629" s="15" t="s">
        <v>653</v>
      </c>
      <c r="AS629" s="15">
        <f t="shared" si="77"/>
        <v>138</v>
      </c>
    </row>
    <row r="630" spans="35:45" ht="16.5" x14ac:dyDescent="0.2">
      <c r="AI630" s="60">
        <v>617</v>
      </c>
      <c r="AJ630" s="15">
        <f t="shared" si="72"/>
        <v>1606018</v>
      </c>
      <c r="AK630" s="15" t="str">
        <f t="shared" si="73"/>
        <v>高级神器1配件4-狱火锤Lvs17</v>
      </c>
      <c r="AL630" s="60" t="s">
        <v>644</v>
      </c>
      <c r="AM630" s="15">
        <f t="shared" si="74"/>
        <v>17</v>
      </c>
      <c r="AN630" s="15" t="str">
        <f t="shared" si="75"/>
        <v>高级神器1配件4</v>
      </c>
      <c r="AO630" s="15">
        <f>INDEX(芦花古楼!$BY$19:$BY$58,神器!AM630)</f>
        <v>10</v>
      </c>
      <c r="AP630" s="15" t="s">
        <v>88</v>
      </c>
      <c r="AQ630" s="15">
        <f t="shared" si="76"/>
        <v>7055</v>
      </c>
      <c r="AR630" s="15" t="s">
        <v>653</v>
      </c>
      <c r="AS630" s="15">
        <f t="shared" si="77"/>
        <v>149</v>
      </c>
    </row>
    <row r="631" spans="35:45" ht="16.5" x14ac:dyDescent="0.2">
      <c r="AI631" s="60">
        <v>618</v>
      </c>
      <c r="AJ631" s="15">
        <f t="shared" si="72"/>
        <v>1606018</v>
      </c>
      <c r="AK631" s="15" t="str">
        <f t="shared" si="73"/>
        <v>高级神器1配件4-狱火锤Lvs18</v>
      </c>
      <c r="AL631" s="60" t="s">
        <v>644</v>
      </c>
      <c r="AM631" s="15">
        <f t="shared" si="74"/>
        <v>18</v>
      </c>
      <c r="AN631" s="15" t="str">
        <f t="shared" si="75"/>
        <v>高级神器1配件4</v>
      </c>
      <c r="AO631" s="15">
        <f>INDEX(芦花古楼!$BY$19:$BY$58,神器!AM631)</f>
        <v>10</v>
      </c>
      <c r="AP631" s="15" t="s">
        <v>88</v>
      </c>
      <c r="AQ631" s="15">
        <f t="shared" si="76"/>
        <v>7645</v>
      </c>
      <c r="AR631" s="15" t="s">
        <v>653</v>
      </c>
      <c r="AS631" s="15">
        <f t="shared" si="77"/>
        <v>162</v>
      </c>
    </row>
    <row r="632" spans="35:45" ht="16.5" x14ac:dyDescent="0.2">
      <c r="AI632" s="60">
        <v>619</v>
      </c>
      <c r="AJ632" s="15">
        <f t="shared" si="72"/>
        <v>1606018</v>
      </c>
      <c r="AK632" s="15" t="str">
        <f t="shared" si="73"/>
        <v>高级神器1配件4-狱火锤Lvs19</v>
      </c>
      <c r="AL632" s="60" t="s">
        <v>644</v>
      </c>
      <c r="AM632" s="15">
        <f t="shared" si="74"/>
        <v>19</v>
      </c>
      <c r="AN632" s="15" t="str">
        <f t="shared" si="75"/>
        <v>高级神器1配件4</v>
      </c>
      <c r="AO632" s="15">
        <f>INDEX(芦花古楼!$BY$19:$BY$58,神器!AM632)</f>
        <v>10</v>
      </c>
      <c r="AP632" s="15" t="s">
        <v>88</v>
      </c>
      <c r="AQ632" s="15">
        <f t="shared" si="76"/>
        <v>8230</v>
      </c>
      <c r="AR632" s="15" t="s">
        <v>653</v>
      </c>
      <c r="AS632" s="15">
        <f t="shared" si="77"/>
        <v>174</v>
      </c>
    </row>
    <row r="633" spans="35:45" ht="16.5" x14ac:dyDescent="0.2">
      <c r="AI633" s="60">
        <v>620</v>
      </c>
      <c r="AJ633" s="15">
        <f t="shared" si="72"/>
        <v>1606018</v>
      </c>
      <c r="AK633" s="15" t="str">
        <f t="shared" si="73"/>
        <v>高级神器1配件4-狱火锤Lvs20</v>
      </c>
      <c r="AL633" s="60" t="s">
        <v>644</v>
      </c>
      <c r="AM633" s="15">
        <f t="shared" si="74"/>
        <v>20</v>
      </c>
      <c r="AN633" s="15" t="str">
        <f t="shared" si="75"/>
        <v>高级神器1配件4</v>
      </c>
      <c r="AO633" s="15">
        <f>INDEX(芦花古楼!$BY$19:$BY$58,神器!AM633)</f>
        <v>10</v>
      </c>
      <c r="AP633" s="15" t="s">
        <v>88</v>
      </c>
      <c r="AQ633" s="15">
        <f t="shared" si="76"/>
        <v>9410</v>
      </c>
      <c r="AR633" s="15" t="s">
        <v>653</v>
      </c>
      <c r="AS633" s="15">
        <f t="shared" si="77"/>
        <v>188</v>
      </c>
    </row>
    <row r="634" spans="35:45" ht="16.5" x14ac:dyDescent="0.2">
      <c r="AI634" s="60">
        <v>621</v>
      </c>
      <c r="AJ634" s="15">
        <f t="shared" si="72"/>
        <v>1606018</v>
      </c>
      <c r="AK634" s="15" t="str">
        <f t="shared" si="73"/>
        <v>高级神器1配件4-狱火锤Lvs21</v>
      </c>
      <c r="AL634" s="60" t="s">
        <v>644</v>
      </c>
      <c r="AM634" s="15">
        <f t="shared" si="74"/>
        <v>21</v>
      </c>
      <c r="AN634" s="15" t="str">
        <f t="shared" si="75"/>
        <v>高级神器1配件4</v>
      </c>
      <c r="AO634" s="15">
        <f>INDEX(芦花古楼!$BY$19:$BY$58,神器!AM634)</f>
        <v>15</v>
      </c>
      <c r="AP634" s="15" t="s">
        <v>88</v>
      </c>
      <c r="AQ634" s="15">
        <f t="shared" si="76"/>
        <v>10390</v>
      </c>
      <c r="AR634" s="15" t="s">
        <v>653</v>
      </c>
      <c r="AS634" s="15">
        <f t="shared" si="77"/>
        <v>202</v>
      </c>
    </row>
    <row r="635" spans="35:45" ht="16.5" x14ac:dyDescent="0.2">
      <c r="AI635" s="60">
        <v>622</v>
      </c>
      <c r="AJ635" s="15">
        <f t="shared" si="72"/>
        <v>1606018</v>
      </c>
      <c r="AK635" s="15" t="str">
        <f t="shared" si="73"/>
        <v>高级神器1配件4-狱火锤Lvs22</v>
      </c>
      <c r="AL635" s="60" t="s">
        <v>644</v>
      </c>
      <c r="AM635" s="15">
        <f t="shared" si="74"/>
        <v>22</v>
      </c>
      <c r="AN635" s="15" t="str">
        <f t="shared" si="75"/>
        <v>高级神器1配件4</v>
      </c>
      <c r="AO635" s="15">
        <f>INDEX(芦花古楼!$BY$19:$BY$58,神器!AM635)</f>
        <v>15</v>
      </c>
      <c r="AP635" s="15" t="s">
        <v>88</v>
      </c>
      <c r="AQ635" s="15">
        <f t="shared" si="76"/>
        <v>10910</v>
      </c>
      <c r="AR635" s="15" t="s">
        <v>653</v>
      </c>
      <c r="AS635" s="15">
        <f t="shared" si="77"/>
        <v>216</v>
      </c>
    </row>
    <row r="636" spans="35:45" ht="16.5" x14ac:dyDescent="0.2">
      <c r="AI636" s="60">
        <v>623</v>
      </c>
      <c r="AJ636" s="15">
        <f t="shared" si="72"/>
        <v>1606018</v>
      </c>
      <c r="AK636" s="15" t="str">
        <f t="shared" si="73"/>
        <v>高级神器1配件4-狱火锤Lvs23</v>
      </c>
      <c r="AL636" s="60" t="s">
        <v>644</v>
      </c>
      <c r="AM636" s="15">
        <f t="shared" si="74"/>
        <v>23</v>
      </c>
      <c r="AN636" s="15" t="str">
        <f t="shared" si="75"/>
        <v>高级神器1配件4</v>
      </c>
      <c r="AO636" s="15">
        <f>INDEX(芦花古楼!$BY$19:$BY$58,神器!AM636)</f>
        <v>15</v>
      </c>
      <c r="AP636" s="15" t="s">
        <v>88</v>
      </c>
      <c r="AQ636" s="15">
        <f t="shared" si="76"/>
        <v>11425</v>
      </c>
      <c r="AR636" s="15" t="s">
        <v>653</v>
      </c>
      <c r="AS636" s="15">
        <f t="shared" si="77"/>
        <v>232</v>
      </c>
    </row>
    <row r="637" spans="35:45" ht="16.5" x14ac:dyDescent="0.2">
      <c r="AI637" s="60">
        <v>624</v>
      </c>
      <c r="AJ637" s="15">
        <f t="shared" si="72"/>
        <v>1606018</v>
      </c>
      <c r="AK637" s="15" t="str">
        <f t="shared" si="73"/>
        <v>高级神器1配件4-狱火锤Lvs24</v>
      </c>
      <c r="AL637" s="60" t="s">
        <v>644</v>
      </c>
      <c r="AM637" s="15">
        <f t="shared" si="74"/>
        <v>24</v>
      </c>
      <c r="AN637" s="15" t="str">
        <f t="shared" si="75"/>
        <v>高级神器1配件4</v>
      </c>
      <c r="AO637" s="15">
        <f>INDEX(芦花古楼!$BY$19:$BY$58,神器!AM637)</f>
        <v>15</v>
      </c>
      <c r="AP637" s="15" t="s">
        <v>88</v>
      </c>
      <c r="AQ637" s="15">
        <f t="shared" si="76"/>
        <v>11945</v>
      </c>
      <c r="AR637" s="15" t="s">
        <v>653</v>
      </c>
      <c r="AS637" s="15">
        <f t="shared" si="77"/>
        <v>248</v>
      </c>
    </row>
    <row r="638" spans="35:45" ht="16.5" x14ac:dyDescent="0.2">
      <c r="AI638" s="60">
        <v>625</v>
      </c>
      <c r="AJ638" s="15">
        <f t="shared" si="72"/>
        <v>1606018</v>
      </c>
      <c r="AK638" s="15" t="str">
        <f t="shared" si="73"/>
        <v>高级神器1配件4-狱火锤Lvs25</v>
      </c>
      <c r="AL638" s="60" t="s">
        <v>644</v>
      </c>
      <c r="AM638" s="15">
        <f t="shared" si="74"/>
        <v>25</v>
      </c>
      <c r="AN638" s="15" t="str">
        <f t="shared" si="75"/>
        <v>高级神器1配件4</v>
      </c>
      <c r="AO638" s="15">
        <f>INDEX(芦花古楼!$BY$19:$BY$58,神器!AM638)</f>
        <v>15</v>
      </c>
      <c r="AP638" s="15" t="s">
        <v>88</v>
      </c>
      <c r="AQ638" s="15">
        <f t="shared" si="76"/>
        <v>12465</v>
      </c>
      <c r="AR638" s="15" t="s">
        <v>653</v>
      </c>
      <c r="AS638" s="15">
        <f t="shared" si="77"/>
        <v>265</v>
      </c>
    </row>
    <row r="639" spans="35:45" ht="16.5" x14ac:dyDescent="0.2">
      <c r="AI639" s="60">
        <v>626</v>
      </c>
      <c r="AJ639" s="15">
        <f t="shared" si="72"/>
        <v>1606018</v>
      </c>
      <c r="AK639" s="15" t="str">
        <f t="shared" si="73"/>
        <v>高级神器1配件4-狱火锤Lvs26</v>
      </c>
      <c r="AL639" s="60" t="s">
        <v>644</v>
      </c>
      <c r="AM639" s="15">
        <f t="shared" si="74"/>
        <v>26</v>
      </c>
      <c r="AN639" s="15" t="str">
        <f t="shared" si="75"/>
        <v>高级神器1配件4</v>
      </c>
      <c r="AO639" s="15">
        <f>INDEX(芦花古楼!$BY$19:$BY$58,神器!AM639)</f>
        <v>25</v>
      </c>
      <c r="AP639" s="15" t="s">
        <v>88</v>
      </c>
      <c r="AQ639" s="15">
        <f t="shared" si="76"/>
        <v>12985</v>
      </c>
      <c r="AR639" s="15" t="s">
        <v>653</v>
      </c>
      <c r="AS639" s="15">
        <f t="shared" si="77"/>
        <v>283</v>
      </c>
    </row>
    <row r="640" spans="35:45" ht="16.5" x14ac:dyDescent="0.2">
      <c r="AI640" s="60">
        <v>627</v>
      </c>
      <c r="AJ640" s="15">
        <f t="shared" si="72"/>
        <v>1606018</v>
      </c>
      <c r="AK640" s="15" t="str">
        <f t="shared" si="73"/>
        <v>高级神器1配件4-狱火锤Lvs27</v>
      </c>
      <c r="AL640" s="60" t="s">
        <v>644</v>
      </c>
      <c r="AM640" s="15">
        <f t="shared" si="74"/>
        <v>27</v>
      </c>
      <c r="AN640" s="15" t="str">
        <f t="shared" si="75"/>
        <v>高级神器1配件4</v>
      </c>
      <c r="AO640" s="15">
        <f>INDEX(芦花古楼!$BY$19:$BY$58,神器!AM640)</f>
        <v>25</v>
      </c>
      <c r="AP640" s="15" t="s">
        <v>88</v>
      </c>
      <c r="AQ640" s="15">
        <f t="shared" si="76"/>
        <v>13505</v>
      </c>
      <c r="AR640" s="15" t="s">
        <v>653</v>
      </c>
      <c r="AS640" s="15">
        <f t="shared" si="77"/>
        <v>302</v>
      </c>
    </row>
    <row r="641" spans="35:45" ht="16.5" x14ac:dyDescent="0.2">
      <c r="AI641" s="60">
        <v>628</v>
      </c>
      <c r="AJ641" s="15">
        <f t="shared" si="72"/>
        <v>1606018</v>
      </c>
      <c r="AK641" s="15" t="str">
        <f t="shared" si="73"/>
        <v>高级神器1配件4-狱火锤Lvs28</v>
      </c>
      <c r="AL641" s="60" t="s">
        <v>644</v>
      </c>
      <c r="AM641" s="15">
        <f t="shared" si="74"/>
        <v>28</v>
      </c>
      <c r="AN641" s="15" t="str">
        <f t="shared" si="75"/>
        <v>高级神器1配件4</v>
      </c>
      <c r="AO641" s="15">
        <f>INDEX(芦花古楼!$BY$19:$BY$58,神器!AM641)</f>
        <v>25</v>
      </c>
      <c r="AP641" s="15" t="s">
        <v>88</v>
      </c>
      <c r="AQ641" s="15">
        <f t="shared" si="76"/>
        <v>14025</v>
      </c>
      <c r="AR641" s="15" t="s">
        <v>653</v>
      </c>
      <c r="AS641" s="15">
        <f t="shared" si="77"/>
        <v>322</v>
      </c>
    </row>
    <row r="642" spans="35:45" ht="16.5" x14ac:dyDescent="0.2">
      <c r="AI642" s="60">
        <v>629</v>
      </c>
      <c r="AJ642" s="15">
        <f t="shared" si="72"/>
        <v>1606018</v>
      </c>
      <c r="AK642" s="15" t="str">
        <f t="shared" si="73"/>
        <v>高级神器1配件4-狱火锤Lvs29</v>
      </c>
      <c r="AL642" s="60" t="s">
        <v>644</v>
      </c>
      <c r="AM642" s="15">
        <f t="shared" si="74"/>
        <v>29</v>
      </c>
      <c r="AN642" s="15" t="str">
        <f t="shared" si="75"/>
        <v>高级神器1配件4</v>
      </c>
      <c r="AO642" s="15">
        <f>INDEX(芦花古楼!$BY$19:$BY$58,神器!AM642)</f>
        <v>25</v>
      </c>
      <c r="AP642" s="15" t="s">
        <v>88</v>
      </c>
      <c r="AQ642" s="15">
        <f t="shared" si="76"/>
        <v>14545</v>
      </c>
      <c r="AR642" s="15" t="s">
        <v>653</v>
      </c>
      <c r="AS642" s="15">
        <f t="shared" si="77"/>
        <v>342</v>
      </c>
    </row>
    <row r="643" spans="35:45" ht="16.5" x14ac:dyDescent="0.2">
      <c r="AI643" s="60">
        <v>630</v>
      </c>
      <c r="AJ643" s="15">
        <f t="shared" si="72"/>
        <v>1606018</v>
      </c>
      <c r="AK643" s="15" t="str">
        <f t="shared" si="73"/>
        <v>高级神器1配件4-狱火锤Lvs30</v>
      </c>
      <c r="AL643" s="60" t="s">
        <v>644</v>
      </c>
      <c r="AM643" s="15">
        <f t="shared" si="74"/>
        <v>30</v>
      </c>
      <c r="AN643" s="15" t="str">
        <f t="shared" si="75"/>
        <v>高级神器1配件4</v>
      </c>
      <c r="AO643" s="15">
        <f>INDEX(芦花古楼!$BY$19:$BY$58,神器!AM643)</f>
        <v>25</v>
      </c>
      <c r="AP643" s="15" t="s">
        <v>88</v>
      </c>
      <c r="AQ643" s="15">
        <f t="shared" si="76"/>
        <v>15585</v>
      </c>
      <c r="AR643" s="15" t="s">
        <v>653</v>
      </c>
      <c r="AS643" s="15">
        <f t="shared" si="77"/>
        <v>364</v>
      </c>
    </row>
    <row r="644" spans="35:45" ht="16.5" x14ac:dyDescent="0.2">
      <c r="AI644" s="60">
        <v>631</v>
      </c>
      <c r="AJ644" s="15">
        <f t="shared" si="72"/>
        <v>1606018</v>
      </c>
      <c r="AK644" s="15" t="str">
        <f t="shared" si="73"/>
        <v>高级神器1配件4-狱火锤Lvs31</v>
      </c>
      <c r="AL644" s="60" t="s">
        <v>644</v>
      </c>
      <c r="AM644" s="15">
        <f t="shared" si="74"/>
        <v>31</v>
      </c>
      <c r="AN644" s="15" t="str">
        <f t="shared" si="75"/>
        <v>高级神器1配件4</v>
      </c>
      <c r="AO644" s="15">
        <f>INDEX(芦花古楼!$BY$19:$BY$58,神器!AM644)</f>
        <v>30</v>
      </c>
      <c r="AP644" s="15" t="s">
        <v>88</v>
      </c>
      <c r="AQ644" s="15">
        <f t="shared" si="76"/>
        <v>15190</v>
      </c>
      <c r="AR644" s="15" t="s">
        <v>653</v>
      </c>
      <c r="AS644" s="15">
        <f t="shared" si="77"/>
        <v>387</v>
      </c>
    </row>
    <row r="645" spans="35:45" ht="16.5" x14ac:dyDescent="0.2">
      <c r="AI645" s="60">
        <v>632</v>
      </c>
      <c r="AJ645" s="15">
        <f t="shared" si="72"/>
        <v>1606018</v>
      </c>
      <c r="AK645" s="15" t="str">
        <f t="shared" si="73"/>
        <v>高级神器1配件4-狱火锤Lvs32</v>
      </c>
      <c r="AL645" s="60" t="s">
        <v>644</v>
      </c>
      <c r="AM645" s="15">
        <f t="shared" si="74"/>
        <v>32</v>
      </c>
      <c r="AN645" s="15" t="str">
        <f t="shared" si="75"/>
        <v>高级神器1配件4</v>
      </c>
      <c r="AO645" s="15">
        <f>INDEX(芦花古楼!$BY$19:$BY$58,神器!AM645)</f>
        <v>30</v>
      </c>
      <c r="AP645" s="15" t="s">
        <v>88</v>
      </c>
      <c r="AQ645" s="15">
        <f t="shared" si="76"/>
        <v>22785</v>
      </c>
      <c r="AR645" s="15" t="s">
        <v>653</v>
      </c>
      <c r="AS645" s="15">
        <f t="shared" si="77"/>
        <v>411</v>
      </c>
    </row>
    <row r="646" spans="35:45" ht="16.5" x14ac:dyDescent="0.2">
      <c r="AI646" s="60">
        <v>633</v>
      </c>
      <c r="AJ646" s="15">
        <f t="shared" si="72"/>
        <v>1606018</v>
      </c>
      <c r="AK646" s="15" t="str">
        <f t="shared" si="73"/>
        <v>高级神器1配件4-狱火锤Lvs33</v>
      </c>
      <c r="AL646" s="60" t="s">
        <v>644</v>
      </c>
      <c r="AM646" s="15">
        <f t="shared" si="74"/>
        <v>33</v>
      </c>
      <c r="AN646" s="15" t="str">
        <f t="shared" si="75"/>
        <v>高级神器1配件4</v>
      </c>
      <c r="AO646" s="15">
        <f>INDEX(芦花古楼!$BY$19:$BY$58,神器!AM646)</f>
        <v>30</v>
      </c>
      <c r="AP646" s="15" t="s">
        <v>88</v>
      </c>
      <c r="AQ646" s="15">
        <f t="shared" si="76"/>
        <v>30380</v>
      </c>
      <c r="AR646" s="15" t="s">
        <v>653</v>
      </c>
      <c r="AS646" s="15">
        <f t="shared" si="77"/>
        <v>436</v>
      </c>
    </row>
    <row r="647" spans="35:45" ht="16.5" x14ac:dyDescent="0.2">
      <c r="AI647" s="60">
        <v>634</v>
      </c>
      <c r="AJ647" s="15">
        <f t="shared" si="72"/>
        <v>1606018</v>
      </c>
      <c r="AK647" s="15" t="str">
        <f t="shared" si="73"/>
        <v>高级神器1配件4-狱火锤Lvs34</v>
      </c>
      <c r="AL647" s="60" t="s">
        <v>644</v>
      </c>
      <c r="AM647" s="15">
        <f t="shared" si="74"/>
        <v>34</v>
      </c>
      <c r="AN647" s="15" t="str">
        <f t="shared" si="75"/>
        <v>高级神器1配件4</v>
      </c>
      <c r="AO647" s="15">
        <f>INDEX(芦花古楼!$BY$19:$BY$58,神器!AM647)</f>
        <v>30</v>
      </c>
      <c r="AP647" s="15" t="s">
        <v>88</v>
      </c>
      <c r="AQ647" s="15">
        <f t="shared" si="76"/>
        <v>37975</v>
      </c>
      <c r="AR647" s="15" t="s">
        <v>653</v>
      </c>
      <c r="AS647" s="15">
        <f t="shared" si="77"/>
        <v>463</v>
      </c>
    </row>
    <row r="648" spans="35:45" ht="16.5" x14ac:dyDescent="0.2">
      <c r="AI648" s="60">
        <v>635</v>
      </c>
      <c r="AJ648" s="15">
        <f t="shared" si="72"/>
        <v>1606018</v>
      </c>
      <c r="AK648" s="15" t="str">
        <f t="shared" si="73"/>
        <v>高级神器1配件4-狱火锤Lvs35</v>
      </c>
      <c r="AL648" s="60" t="s">
        <v>644</v>
      </c>
      <c r="AM648" s="15">
        <f t="shared" si="74"/>
        <v>35</v>
      </c>
      <c r="AN648" s="15" t="str">
        <f t="shared" si="75"/>
        <v>高级神器1配件4</v>
      </c>
      <c r="AO648" s="15">
        <f>INDEX(芦花古楼!$BY$19:$BY$58,神器!AM648)</f>
        <v>30</v>
      </c>
      <c r="AP648" s="15" t="s">
        <v>88</v>
      </c>
      <c r="AQ648" s="15">
        <f t="shared" si="76"/>
        <v>45570</v>
      </c>
      <c r="AR648" s="15" t="s">
        <v>653</v>
      </c>
      <c r="AS648" s="15">
        <f t="shared" si="77"/>
        <v>491</v>
      </c>
    </row>
    <row r="649" spans="35:45" ht="16.5" x14ac:dyDescent="0.2">
      <c r="AI649" s="60">
        <v>636</v>
      </c>
      <c r="AJ649" s="15">
        <f t="shared" si="72"/>
        <v>1606018</v>
      </c>
      <c r="AK649" s="15" t="str">
        <f t="shared" si="73"/>
        <v>高级神器1配件4-狱火锤Lvs36</v>
      </c>
      <c r="AL649" s="60" t="s">
        <v>644</v>
      </c>
      <c r="AM649" s="15">
        <f t="shared" si="74"/>
        <v>36</v>
      </c>
      <c r="AN649" s="15" t="str">
        <f t="shared" si="75"/>
        <v>高级神器1配件4</v>
      </c>
      <c r="AO649" s="15">
        <f>INDEX(芦花古楼!$BY$19:$BY$58,神器!AM649)</f>
        <v>40</v>
      </c>
      <c r="AP649" s="15" t="s">
        <v>88</v>
      </c>
      <c r="AQ649" s="15">
        <f t="shared" si="76"/>
        <v>53165</v>
      </c>
      <c r="AR649" s="15" t="s">
        <v>653</v>
      </c>
      <c r="AS649" s="15">
        <f t="shared" si="77"/>
        <v>520</v>
      </c>
    </row>
    <row r="650" spans="35:45" ht="16.5" x14ac:dyDescent="0.2">
      <c r="AI650" s="60">
        <v>637</v>
      </c>
      <c r="AJ650" s="15">
        <f t="shared" si="72"/>
        <v>1606018</v>
      </c>
      <c r="AK650" s="15" t="str">
        <f t="shared" si="73"/>
        <v>高级神器1配件4-狱火锤Lvs37</v>
      </c>
      <c r="AL650" s="60" t="s">
        <v>644</v>
      </c>
      <c r="AM650" s="15">
        <f t="shared" si="74"/>
        <v>37</v>
      </c>
      <c r="AN650" s="15" t="str">
        <f t="shared" si="75"/>
        <v>高级神器1配件4</v>
      </c>
      <c r="AO650" s="15">
        <f>INDEX(芦花古楼!$BY$19:$BY$58,神器!AM650)</f>
        <v>40</v>
      </c>
      <c r="AP650" s="15" t="s">
        <v>88</v>
      </c>
      <c r="AQ650" s="15">
        <f t="shared" si="76"/>
        <v>60760</v>
      </c>
      <c r="AR650" s="15" t="s">
        <v>653</v>
      </c>
      <c r="AS650" s="15">
        <f t="shared" si="77"/>
        <v>550</v>
      </c>
    </row>
    <row r="651" spans="35:45" ht="16.5" x14ac:dyDescent="0.2">
      <c r="AI651" s="60">
        <v>638</v>
      </c>
      <c r="AJ651" s="15">
        <f t="shared" si="72"/>
        <v>1606018</v>
      </c>
      <c r="AK651" s="15" t="str">
        <f t="shared" si="73"/>
        <v>高级神器1配件4-狱火锤Lvs38</v>
      </c>
      <c r="AL651" s="60" t="s">
        <v>644</v>
      </c>
      <c r="AM651" s="15">
        <f t="shared" si="74"/>
        <v>38</v>
      </c>
      <c r="AN651" s="15" t="str">
        <f t="shared" si="75"/>
        <v>高级神器1配件4</v>
      </c>
      <c r="AO651" s="15">
        <f>INDEX(芦花古楼!$BY$19:$BY$58,神器!AM651)</f>
        <v>40</v>
      </c>
      <c r="AP651" s="15" t="s">
        <v>88</v>
      </c>
      <c r="AQ651" s="15">
        <f t="shared" si="76"/>
        <v>68355</v>
      </c>
      <c r="AR651" s="15" t="s">
        <v>653</v>
      </c>
      <c r="AS651" s="15">
        <f t="shared" si="77"/>
        <v>583</v>
      </c>
    </row>
    <row r="652" spans="35:45" ht="16.5" x14ac:dyDescent="0.2">
      <c r="AI652" s="60">
        <v>639</v>
      </c>
      <c r="AJ652" s="15">
        <f t="shared" si="72"/>
        <v>1606018</v>
      </c>
      <c r="AK652" s="15" t="str">
        <f t="shared" si="73"/>
        <v>高级神器1配件4-狱火锤Lvs39</v>
      </c>
      <c r="AL652" s="60" t="s">
        <v>644</v>
      </c>
      <c r="AM652" s="15">
        <f t="shared" si="74"/>
        <v>39</v>
      </c>
      <c r="AN652" s="15" t="str">
        <f t="shared" si="75"/>
        <v>高级神器1配件4</v>
      </c>
      <c r="AO652" s="15">
        <f>INDEX(芦花古楼!$BY$19:$BY$58,神器!AM652)</f>
        <v>40</v>
      </c>
      <c r="AP652" s="15" t="s">
        <v>88</v>
      </c>
      <c r="AQ652" s="15">
        <f t="shared" si="76"/>
        <v>75950</v>
      </c>
      <c r="AR652" s="15" t="s">
        <v>653</v>
      </c>
      <c r="AS652" s="15">
        <f t="shared" si="77"/>
        <v>616</v>
      </c>
    </row>
    <row r="653" spans="35:45" ht="16.5" x14ac:dyDescent="0.2">
      <c r="AI653" s="60">
        <v>640</v>
      </c>
      <c r="AJ653" s="15">
        <f t="shared" si="72"/>
        <v>1606018</v>
      </c>
      <c r="AK653" s="15" t="str">
        <f t="shared" si="73"/>
        <v>高级神器1配件4-狱火锤Lvs40</v>
      </c>
      <c r="AL653" s="60" t="s">
        <v>644</v>
      </c>
      <c r="AM653" s="15">
        <f t="shared" si="74"/>
        <v>40</v>
      </c>
      <c r="AN653" s="15" t="str">
        <f t="shared" si="75"/>
        <v>高级神器1配件4</v>
      </c>
      <c r="AO653" s="15">
        <f>INDEX(芦花古楼!$BY$19:$BY$58,神器!AM653)</f>
        <v>40</v>
      </c>
      <c r="AP653" s="15" t="s">
        <v>88</v>
      </c>
      <c r="AQ653" s="15">
        <f t="shared" si="76"/>
        <v>91145</v>
      </c>
      <c r="AR653" s="15" t="s">
        <v>653</v>
      </c>
      <c r="AS653" s="15">
        <f t="shared" si="77"/>
        <v>652</v>
      </c>
    </row>
    <row r="654" spans="35:45" ht="16.5" x14ac:dyDescent="0.2">
      <c r="AI654" s="60">
        <v>641</v>
      </c>
      <c r="AJ654" s="15">
        <f t="shared" si="72"/>
        <v>1606019</v>
      </c>
      <c r="AK654" s="15" t="str">
        <f t="shared" si="73"/>
        <v>高级神器1配件5-魔骨Lvs1</v>
      </c>
      <c r="AL654" s="60" t="s">
        <v>644</v>
      </c>
      <c r="AM654" s="15">
        <f t="shared" si="74"/>
        <v>1</v>
      </c>
      <c r="AN654" s="15" t="str">
        <f t="shared" si="75"/>
        <v>高级神器1配件5</v>
      </c>
      <c r="AO654" s="15">
        <f>INDEX(芦花古楼!$BY$19:$BY$58,神器!AM654)</f>
        <v>1</v>
      </c>
      <c r="AP654" s="15" t="s">
        <v>88</v>
      </c>
      <c r="AQ654" s="15">
        <f t="shared" si="76"/>
        <v>665</v>
      </c>
      <c r="AR654" s="15" t="s">
        <v>653</v>
      </c>
      <c r="AS654" s="15">
        <f t="shared" si="77"/>
        <v>25</v>
      </c>
    </row>
    <row r="655" spans="35:45" ht="16.5" x14ac:dyDescent="0.2">
      <c r="AI655" s="60">
        <v>642</v>
      </c>
      <c r="AJ655" s="15">
        <f t="shared" ref="AJ655:AJ718" si="78">INDEX($AC$4:$AC$33,INT((AI655-1)/40)+1)</f>
        <v>1606019</v>
      </c>
      <c r="AK655" s="15" t="str">
        <f t="shared" ref="AK655:AK718" si="79">INDEX($AF$4:$AF$33,INT((AI655-1)/40)+1)&amp;AL655&amp;AM655</f>
        <v>高级神器1配件5-魔骨Lvs2</v>
      </c>
      <c r="AL655" s="60" t="s">
        <v>644</v>
      </c>
      <c r="AM655" s="15">
        <f t="shared" ref="AM655:AM718" si="80">MOD(AI655-1,40)+1</f>
        <v>2</v>
      </c>
      <c r="AN655" s="15" t="str">
        <f t="shared" ref="AN655:AN718" si="81">INDEX($AD$4:$AD$33,INT((AI655-1)/40)+1)</f>
        <v>高级神器1配件5</v>
      </c>
      <c r="AO655" s="15">
        <f>INDEX(芦花古楼!$BY$19:$BY$58,神器!AM655)</f>
        <v>1</v>
      </c>
      <c r="AP655" s="15" t="s">
        <v>88</v>
      </c>
      <c r="AQ655" s="15">
        <f t="shared" ref="AQ655:AQ718" si="82">INDEX($F$14:$L$53,AM655,INDEX($AB$4:$AB$33,INT((AI655-1)/40)+1))</f>
        <v>1000</v>
      </c>
      <c r="AR655" s="15" t="s">
        <v>653</v>
      </c>
      <c r="AS655" s="15">
        <f t="shared" ref="AS655:AS718" si="83">INDEX($P$14:$V$53,AM655,INDEX($AB$4:$AB$33,INT((AI655-1)/40)+1))</f>
        <v>30</v>
      </c>
    </row>
    <row r="656" spans="35:45" ht="16.5" x14ac:dyDescent="0.2">
      <c r="AI656" s="60">
        <v>643</v>
      </c>
      <c r="AJ656" s="15">
        <f t="shared" si="78"/>
        <v>1606019</v>
      </c>
      <c r="AK656" s="15" t="str">
        <f t="shared" si="79"/>
        <v>高级神器1配件5-魔骨Lvs3</v>
      </c>
      <c r="AL656" s="60" t="s">
        <v>644</v>
      </c>
      <c r="AM656" s="15">
        <f t="shared" si="80"/>
        <v>3</v>
      </c>
      <c r="AN656" s="15" t="str">
        <f t="shared" si="81"/>
        <v>高级神器1配件5</v>
      </c>
      <c r="AO656" s="15">
        <f>INDEX(芦花古楼!$BY$19:$BY$58,神器!AM656)</f>
        <v>2</v>
      </c>
      <c r="AP656" s="15" t="s">
        <v>88</v>
      </c>
      <c r="AQ656" s="15">
        <f t="shared" si="82"/>
        <v>1335</v>
      </c>
      <c r="AR656" s="15" t="s">
        <v>653</v>
      </c>
      <c r="AS656" s="15">
        <f t="shared" si="83"/>
        <v>40</v>
      </c>
    </row>
    <row r="657" spans="35:45" ht="16.5" x14ac:dyDescent="0.2">
      <c r="AI657" s="60">
        <v>644</v>
      </c>
      <c r="AJ657" s="15">
        <f t="shared" si="78"/>
        <v>1606019</v>
      </c>
      <c r="AK657" s="15" t="str">
        <f t="shared" si="79"/>
        <v>高级神器1配件5-魔骨Lvs4</v>
      </c>
      <c r="AL657" s="60" t="s">
        <v>644</v>
      </c>
      <c r="AM657" s="15">
        <f t="shared" si="80"/>
        <v>4</v>
      </c>
      <c r="AN657" s="15" t="str">
        <f t="shared" si="81"/>
        <v>高级神器1配件5</v>
      </c>
      <c r="AO657" s="15">
        <f>INDEX(芦花古楼!$BY$19:$BY$58,神器!AM657)</f>
        <v>3</v>
      </c>
      <c r="AP657" s="15" t="s">
        <v>88</v>
      </c>
      <c r="AQ657" s="15">
        <f t="shared" si="82"/>
        <v>1670</v>
      </c>
      <c r="AR657" s="15" t="s">
        <v>653</v>
      </c>
      <c r="AS657" s="15">
        <f t="shared" si="83"/>
        <v>50</v>
      </c>
    </row>
    <row r="658" spans="35:45" ht="16.5" x14ac:dyDescent="0.2">
      <c r="AI658" s="60">
        <v>645</v>
      </c>
      <c r="AJ658" s="15">
        <f t="shared" si="78"/>
        <v>1606019</v>
      </c>
      <c r="AK658" s="15" t="str">
        <f t="shared" si="79"/>
        <v>高级神器1配件5-魔骨Lvs5</v>
      </c>
      <c r="AL658" s="60" t="s">
        <v>644</v>
      </c>
      <c r="AM658" s="15">
        <f t="shared" si="80"/>
        <v>5</v>
      </c>
      <c r="AN658" s="15" t="str">
        <f t="shared" si="81"/>
        <v>高级神器1配件5</v>
      </c>
      <c r="AO658" s="15">
        <f>INDEX(芦花古楼!$BY$19:$BY$58,神器!AM658)</f>
        <v>3</v>
      </c>
      <c r="AP658" s="15" t="s">
        <v>88</v>
      </c>
      <c r="AQ658" s="15">
        <f t="shared" si="82"/>
        <v>2005</v>
      </c>
      <c r="AR658" s="15" t="s">
        <v>653</v>
      </c>
      <c r="AS658" s="15">
        <f t="shared" si="83"/>
        <v>60</v>
      </c>
    </row>
    <row r="659" spans="35:45" ht="16.5" x14ac:dyDescent="0.2">
      <c r="AI659" s="60">
        <v>646</v>
      </c>
      <c r="AJ659" s="15">
        <f t="shared" si="78"/>
        <v>1606019</v>
      </c>
      <c r="AK659" s="15" t="str">
        <f t="shared" si="79"/>
        <v>高级神器1配件5-魔骨Lvs6</v>
      </c>
      <c r="AL659" s="60" t="s">
        <v>644</v>
      </c>
      <c r="AM659" s="15">
        <f t="shared" si="80"/>
        <v>6</v>
      </c>
      <c r="AN659" s="15" t="str">
        <f t="shared" si="81"/>
        <v>高级神器1配件5</v>
      </c>
      <c r="AO659" s="15">
        <f>INDEX(芦花古楼!$BY$19:$BY$58,神器!AM659)</f>
        <v>5</v>
      </c>
      <c r="AP659" s="15" t="s">
        <v>88</v>
      </c>
      <c r="AQ659" s="15">
        <f t="shared" si="82"/>
        <v>2340</v>
      </c>
      <c r="AR659" s="15" t="s">
        <v>653</v>
      </c>
      <c r="AS659" s="15">
        <f t="shared" si="83"/>
        <v>70</v>
      </c>
    </row>
    <row r="660" spans="35:45" ht="16.5" x14ac:dyDescent="0.2">
      <c r="AI660" s="60">
        <v>647</v>
      </c>
      <c r="AJ660" s="15">
        <f t="shared" si="78"/>
        <v>1606019</v>
      </c>
      <c r="AK660" s="15" t="str">
        <f t="shared" si="79"/>
        <v>高级神器1配件5-魔骨Lvs7</v>
      </c>
      <c r="AL660" s="60" t="s">
        <v>644</v>
      </c>
      <c r="AM660" s="15">
        <f t="shared" si="80"/>
        <v>7</v>
      </c>
      <c r="AN660" s="15" t="str">
        <f t="shared" si="81"/>
        <v>高级神器1配件5</v>
      </c>
      <c r="AO660" s="15">
        <f>INDEX(芦花古楼!$BY$19:$BY$58,神器!AM660)</f>
        <v>5</v>
      </c>
      <c r="AP660" s="15" t="s">
        <v>88</v>
      </c>
      <c r="AQ660" s="15">
        <f t="shared" si="82"/>
        <v>2675</v>
      </c>
      <c r="AR660" s="15" t="s">
        <v>653</v>
      </c>
      <c r="AS660" s="15">
        <f t="shared" si="83"/>
        <v>80</v>
      </c>
    </row>
    <row r="661" spans="35:45" ht="16.5" x14ac:dyDescent="0.2">
      <c r="AI661" s="60">
        <v>648</v>
      </c>
      <c r="AJ661" s="15">
        <f t="shared" si="78"/>
        <v>1606019</v>
      </c>
      <c r="AK661" s="15" t="str">
        <f t="shared" si="79"/>
        <v>高级神器1配件5-魔骨Lvs8</v>
      </c>
      <c r="AL661" s="60" t="s">
        <v>644</v>
      </c>
      <c r="AM661" s="15">
        <f t="shared" si="80"/>
        <v>8</v>
      </c>
      <c r="AN661" s="15" t="str">
        <f t="shared" si="81"/>
        <v>高级神器1配件5</v>
      </c>
      <c r="AO661" s="15">
        <f>INDEX(芦花古楼!$BY$19:$BY$58,神器!AM661)</f>
        <v>5</v>
      </c>
      <c r="AP661" s="15" t="s">
        <v>88</v>
      </c>
      <c r="AQ661" s="15">
        <f t="shared" si="82"/>
        <v>3010</v>
      </c>
      <c r="AR661" s="15" t="s">
        <v>653</v>
      </c>
      <c r="AS661" s="15">
        <f t="shared" si="83"/>
        <v>90</v>
      </c>
    </row>
    <row r="662" spans="35:45" ht="16.5" x14ac:dyDescent="0.2">
      <c r="AI662" s="60">
        <v>649</v>
      </c>
      <c r="AJ662" s="15">
        <f t="shared" si="78"/>
        <v>1606019</v>
      </c>
      <c r="AK662" s="15" t="str">
        <f t="shared" si="79"/>
        <v>高级神器1配件5-魔骨Lvs9</v>
      </c>
      <c r="AL662" s="60" t="s">
        <v>644</v>
      </c>
      <c r="AM662" s="15">
        <f t="shared" si="80"/>
        <v>9</v>
      </c>
      <c r="AN662" s="15" t="str">
        <f t="shared" si="81"/>
        <v>高级神器1配件5</v>
      </c>
      <c r="AO662" s="15">
        <f>INDEX(芦花古楼!$BY$19:$BY$58,神器!AM662)</f>
        <v>5</v>
      </c>
      <c r="AP662" s="15" t="s">
        <v>88</v>
      </c>
      <c r="AQ662" s="15">
        <f t="shared" si="82"/>
        <v>3345</v>
      </c>
      <c r="AR662" s="15" t="s">
        <v>653</v>
      </c>
      <c r="AS662" s="15">
        <f t="shared" si="83"/>
        <v>100</v>
      </c>
    </row>
    <row r="663" spans="35:45" ht="16.5" x14ac:dyDescent="0.2">
      <c r="AI663" s="60">
        <v>650</v>
      </c>
      <c r="AJ663" s="15">
        <f t="shared" si="78"/>
        <v>1606019</v>
      </c>
      <c r="AK663" s="15" t="str">
        <f t="shared" si="79"/>
        <v>高级神器1配件5-魔骨Lvs10</v>
      </c>
      <c r="AL663" s="60" t="s">
        <v>644</v>
      </c>
      <c r="AM663" s="15">
        <f t="shared" si="80"/>
        <v>10</v>
      </c>
      <c r="AN663" s="15" t="str">
        <f t="shared" si="81"/>
        <v>高级神器1配件5</v>
      </c>
      <c r="AO663" s="15">
        <f>INDEX(芦花古楼!$BY$19:$BY$58,神器!AM663)</f>
        <v>7</v>
      </c>
      <c r="AP663" s="15" t="s">
        <v>88</v>
      </c>
      <c r="AQ663" s="15">
        <f t="shared" si="82"/>
        <v>4015</v>
      </c>
      <c r="AR663" s="15" t="s">
        <v>653</v>
      </c>
      <c r="AS663" s="15">
        <f t="shared" si="83"/>
        <v>110</v>
      </c>
    </row>
    <row r="664" spans="35:45" ht="16.5" x14ac:dyDescent="0.2">
      <c r="AI664" s="60">
        <v>651</v>
      </c>
      <c r="AJ664" s="15">
        <f t="shared" si="78"/>
        <v>1606019</v>
      </c>
      <c r="AK664" s="15" t="str">
        <f t="shared" si="79"/>
        <v>高级神器1配件5-魔骨Lvs11</v>
      </c>
      <c r="AL664" s="60" t="s">
        <v>644</v>
      </c>
      <c r="AM664" s="15">
        <f t="shared" si="80"/>
        <v>11</v>
      </c>
      <c r="AN664" s="15" t="str">
        <f t="shared" si="81"/>
        <v>高级神器1配件5</v>
      </c>
      <c r="AO664" s="15">
        <f>INDEX(芦花古楼!$BY$19:$BY$58,神器!AM664)</f>
        <v>7</v>
      </c>
      <c r="AP664" s="15" t="s">
        <v>88</v>
      </c>
      <c r="AQ664" s="15">
        <f t="shared" si="82"/>
        <v>5040</v>
      </c>
      <c r="AR664" s="15" t="s">
        <v>653</v>
      </c>
      <c r="AS664" s="15">
        <f t="shared" si="83"/>
        <v>125</v>
      </c>
    </row>
    <row r="665" spans="35:45" ht="16.5" x14ac:dyDescent="0.2">
      <c r="AI665" s="60">
        <v>652</v>
      </c>
      <c r="AJ665" s="15">
        <f t="shared" si="78"/>
        <v>1606019</v>
      </c>
      <c r="AK665" s="15" t="str">
        <f t="shared" si="79"/>
        <v>高级神器1配件5-魔骨Lvs12</v>
      </c>
      <c r="AL665" s="60" t="s">
        <v>644</v>
      </c>
      <c r="AM665" s="15">
        <f t="shared" si="80"/>
        <v>12</v>
      </c>
      <c r="AN665" s="15" t="str">
        <f t="shared" si="81"/>
        <v>高级神器1配件5</v>
      </c>
      <c r="AO665" s="15">
        <f>INDEX(芦花古楼!$BY$19:$BY$58,神器!AM665)</f>
        <v>7</v>
      </c>
      <c r="AP665" s="15" t="s">
        <v>88</v>
      </c>
      <c r="AQ665" s="15">
        <f t="shared" si="82"/>
        <v>5880</v>
      </c>
      <c r="AR665" s="15" t="s">
        <v>653</v>
      </c>
      <c r="AS665" s="15">
        <f t="shared" si="83"/>
        <v>135</v>
      </c>
    </row>
    <row r="666" spans="35:45" ht="16.5" x14ac:dyDescent="0.2">
      <c r="AI666" s="60">
        <v>653</v>
      </c>
      <c r="AJ666" s="15">
        <f t="shared" si="78"/>
        <v>1606019</v>
      </c>
      <c r="AK666" s="15" t="str">
        <f t="shared" si="79"/>
        <v>高级神器1配件5-魔骨Lvs13</v>
      </c>
      <c r="AL666" s="60" t="s">
        <v>644</v>
      </c>
      <c r="AM666" s="15">
        <f t="shared" si="80"/>
        <v>13</v>
      </c>
      <c r="AN666" s="15" t="str">
        <f t="shared" si="81"/>
        <v>高级神器1配件5</v>
      </c>
      <c r="AO666" s="15">
        <f>INDEX(芦花古楼!$BY$19:$BY$58,神器!AM666)</f>
        <v>7</v>
      </c>
      <c r="AP666" s="15" t="s">
        <v>88</v>
      </c>
      <c r="AQ666" s="15">
        <f t="shared" si="82"/>
        <v>6720</v>
      </c>
      <c r="AR666" s="15" t="s">
        <v>653</v>
      </c>
      <c r="AS666" s="15">
        <f t="shared" si="83"/>
        <v>150</v>
      </c>
    </row>
    <row r="667" spans="35:45" ht="16.5" x14ac:dyDescent="0.2">
      <c r="AI667" s="60">
        <v>654</v>
      </c>
      <c r="AJ667" s="15">
        <f t="shared" si="78"/>
        <v>1606019</v>
      </c>
      <c r="AK667" s="15" t="str">
        <f t="shared" si="79"/>
        <v>高级神器1配件5-魔骨Lvs14</v>
      </c>
      <c r="AL667" s="60" t="s">
        <v>644</v>
      </c>
      <c r="AM667" s="15">
        <f t="shared" si="80"/>
        <v>14</v>
      </c>
      <c r="AN667" s="15" t="str">
        <f t="shared" si="81"/>
        <v>高级神器1配件5</v>
      </c>
      <c r="AO667" s="15">
        <f>INDEX(芦花古楼!$BY$19:$BY$58,神器!AM667)</f>
        <v>7</v>
      </c>
      <c r="AP667" s="15" t="s">
        <v>88</v>
      </c>
      <c r="AQ667" s="15">
        <f t="shared" si="82"/>
        <v>7560</v>
      </c>
      <c r="AR667" s="15" t="s">
        <v>653</v>
      </c>
      <c r="AS667" s="15">
        <f t="shared" si="83"/>
        <v>165</v>
      </c>
    </row>
    <row r="668" spans="35:45" ht="16.5" x14ac:dyDescent="0.2">
      <c r="AI668" s="60">
        <v>655</v>
      </c>
      <c r="AJ668" s="15">
        <f t="shared" si="78"/>
        <v>1606019</v>
      </c>
      <c r="AK668" s="15" t="str">
        <f t="shared" si="79"/>
        <v>高级神器1配件5-魔骨Lvs15</v>
      </c>
      <c r="AL668" s="60" t="s">
        <v>644</v>
      </c>
      <c r="AM668" s="15">
        <f t="shared" si="80"/>
        <v>15</v>
      </c>
      <c r="AN668" s="15" t="str">
        <f t="shared" si="81"/>
        <v>高级神器1配件5</v>
      </c>
      <c r="AO668" s="15">
        <f>INDEX(芦花古楼!$BY$19:$BY$58,神器!AM668)</f>
        <v>10</v>
      </c>
      <c r="AP668" s="15" t="s">
        <v>88</v>
      </c>
      <c r="AQ668" s="15">
        <f t="shared" si="82"/>
        <v>8400</v>
      </c>
      <c r="AR668" s="15" t="s">
        <v>653</v>
      </c>
      <c r="AS668" s="15">
        <f t="shared" si="83"/>
        <v>180</v>
      </c>
    </row>
    <row r="669" spans="35:45" ht="16.5" x14ac:dyDescent="0.2">
      <c r="AI669" s="60">
        <v>656</v>
      </c>
      <c r="AJ669" s="15">
        <f t="shared" si="78"/>
        <v>1606019</v>
      </c>
      <c r="AK669" s="15" t="str">
        <f t="shared" si="79"/>
        <v>高级神器1配件5-魔骨Lvs16</v>
      </c>
      <c r="AL669" s="60" t="s">
        <v>644</v>
      </c>
      <c r="AM669" s="15">
        <f t="shared" si="80"/>
        <v>16</v>
      </c>
      <c r="AN669" s="15" t="str">
        <f t="shared" si="81"/>
        <v>高级神器1配件5</v>
      </c>
      <c r="AO669" s="15">
        <f>INDEX(芦花古楼!$BY$19:$BY$58,神器!AM669)</f>
        <v>10</v>
      </c>
      <c r="AP669" s="15" t="s">
        <v>88</v>
      </c>
      <c r="AQ669" s="15">
        <f t="shared" si="82"/>
        <v>9240</v>
      </c>
      <c r="AR669" s="15" t="s">
        <v>653</v>
      </c>
      <c r="AS669" s="15">
        <f t="shared" si="83"/>
        <v>195</v>
      </c>
    </row>
    <row r="670" spans="35:45" ht="16.5" x14ac:dyDescent="0.2">
      <c r="AI670" s="60">
        <v>657</v>
      </c>
      <c r="AJ670" s="15">
        <f t="shared" si="78"/>
        <v>1606019</v>
      </c>
      <c r="AK670" s="15" t="str">
        <f t="shared" si="79"/>
        <v>高级神器1配件5-魔骨Lvs17</v>
      </c>
      <c r="AL670" s="60" t="s">
        <v>644</v>
      </c>
      <c r="AM670" s="15">
        <f t="shared" si="80"/>
        <v>17</v>
      </c>
      <c r="AN670" s="15" t="str">
        <f t="shared" si="81"/>
        <v>高级神器1配件5</v>
      </c>
      <c r="AO670" s="15">
        <f>INDEX(芦花古楼!$BY$19:$BY$58,神器!AM670)</f>
        <v>10</v>
      </c>
      <c r="AP670" s="15" t="s">
        <v>88</v>
      </c>
      <c r="AQ670" s="15">
        <f t="shared" si="82"/>
        <v>10080</v>
      </c>
      <c r="AR670" s="15" t="s">
        <v>653</v>
      </c>
      <c r="AS670" s="15">
        <f t="shared" si="83"/>
        <v>210</v>
      </c>
    </row>
    <row r="671" spans="35:45" ht="16.5" x14ac:dyDescent="0.2">
      <c r="AI671" s="60">
        <v>658</v>
      </c>
      <c r="AJ671" s="15">
        <f t="shared" si="78"/>
        <v>1606019</v>
      </c>
      <c r="AK671" s="15" t="str">
        <f t="shared" si="79"/>
        <v>高级神器1配件5-魔骨Lvs18</v>
      </c>
      <c r="AL671" s="60" t="s">
        <v>644</v>
      </c>
      <c r="AM671" s="15">
        <f t="shared" si="80"/>
        <v>18</v>
      </c>
      <c r="AN671" s="15" t="str">
        <f t="shared" si="81"/>
        <v>高级神器1配件5</v>
      </c>
      <c r="AO671" s="15">
        <f>INDEX(芦花古楼!$BY$19:$BY$58,神器!AM671)</f>
        <v>10</v>
      </c>
      <c r="AP671" s="15" t="s">
        <v>88</v>
      </c>
      <c r="AQ671" s="15">
        <f t="shared" si="82"/>
        <v>10920</v>
      </c>
      <c r="AR671" s="15" t="s">
        <v>653</v>
      </c>
      <c r="AS671" s="15">
        <f t="shared" si="83"/>
        <v>230</v>
      </c>
    </row>
    <row r="672" spans="35:45" ht="16.5" x14ac:dyDescent="0.2">
      <c r="AI672" s="60">
        <v>659</v>
      </c>
      <c r="AJ672" s="15">
        <f t="shared" si="78"/>
        <v>1606019</v>
      </c>
      <c r="AK672" s="15" t="str">
        <f t="shared" si="79"/>
        <v>高级神器1配件5-魔骨Lvs19</v>
      </c>
      <c r="AL672" s="60" t="s">
        <v>644</v>
      </c>
      <c r="AM672" s="15">
        <f t="shared" si="80"/>
        <v>19</v>
      </c>
      <c r="AN672" s="15" t="str">
        <f t="shared" si="81"/>
        <v>高级神器1配件5</v>
      </c>
      <c r="AO672" s="15">
        <f>INDEX(芦花古楼!$BY$19:$BY$58,神器!AM672)</f>
        <v>10</v>
      </c>
      <c r="AP672" s="15" t="s">
        <v>88</v>
      </c>
      <c r="AQ672" s="15">
        <f t="shared" si="82"/>
        <v>11760</v>
      </c>
      <c r="AR672" s="15" t="s">
        <v>653</v>
      </c>
      <c r="AS672" s="15">
        <f t="shared" si="83"/>
        <v>245</v>
      </c>
    </row>
    <row r="673" spans="35:45" ht="16.5" x14ac:dyDescent="0.2">
      <c r="AI673" s="60">
        <v>660</v>
      </c>
      <c r="AJ673" s="15">
        <f t="shared" si="78"/>
        <v>1606019</v>
      </c>
      <c r="AK673" s="15" t="str">
        <f t="shared" si="79"/>
        <v>高级神器1配件5-魔骨Lvs20</v>
      </c>
      <c r="AL673" s="60" t="s">
        <v>644</v>
      </c>
      <c r="AM673" s="15">
        <f t="shared" si="80"/>
        <v>20</v>
      </c>
      <c r="AN673" s="15" t="str">
        <f t="shared" si="81"/>
        <v>高级神器1配件5</v>
      </c>
      <c r="AO673" s="15">
        <f>INDEX(芦花古楼!$BY$19:$BY$58,神器!AM673)</f>
        <v>10</v>
      </c>
      <c r="AP673" s="15" t="s">
        <v>88</v>
      </c>
      <c r="AQ673" s="15">
        <f t="shared" si="82"/>
        <v>13440</v>
      </c>
      <c r="AR673" s="15" t="s">
        <v>653</v>
      </c>
      <c r="AS673" s="15">
        <f t="shared" si="83"/>
        <v>265</v>
      </c>
    </row>
    <row r="674" spans="35:45" ht="16.5" x14ac:dyDescent="0.2">
      <c r="AI674" s="60">
        <v>661</v>
      </c>
      <c r="AJ674" s="15">
        <f t="shared" si="78"/>
        <v>1606019</v>
      </c>
      <c r="AK674" s="15" t="str">
        <f t="shared" si="79"/>
        <v>高级神器1配件5-魔骨Lvs21</v>
      </c>
      <c r="AL674" s="60" t="s">
        <v>644</v>
      </c>
      <c r="AM674" s="15">
        <f t="shared" si="80"/>
        <v>21</v>
      </c>
      <c r="AN674" s="15" t="str">
        <f t="shared" si="81"/>
        <v>高级神器1配件5</v>
      </c>
      <c r="AO674" s="15">
        <f>INDEX(芦花古楼!$BY$19:$BY$58,神器!AM674)</f>
        <v>15</v>
      </c>
      <c r="AP674" s="15" t="s">
        <v>88</v>
      </c>
      <c r="AQ674" s="15">
        <f t="shared" si="82"/>
        <v>14840</v>
      </c>
      <c r="AR674" s="15" t="s">
        <v>653</v>
      </c>
      <c r="AS674" s="15">
        <f t="shared" si="83"/>
        <v>285</v>
      </c>
    </row>
    <row r="675" spans="35:45" ht="16.5" x14ac:dyDescent="0.2">
      <c r="AI675" s="60">
        <v>662</v>
      </c>
      <c r="AJ675" s="15">
        <f t="shared" si="78"/>
        <v>1606019</v>
      </c>
      <c r="AK675" s="15" t="str">
        <f t="shared" si="79"/>
        <v>高级神器1配件5-魔骨Lvs22</v>
      </c>
      <c r="AL675" s="60" t="s">
        <v>644</v>
      </c>
      <c r="AM675" s="15">
        <f t="shared" si="80"/>
        <v>22</v>
      </c>
      <c r="AN675" s="15" t="str">
        <f t="shared" si="81"/>
        <v>高级神器1配件5</v>
      </c>
      <c r="AO675" s="15">
        <f>INDEX(芦花古楼!$BY$19:$BY$58,神器!AM675)</f>
        <v>15</v>
      </c>
      <c r="AP675" s="15" t="s">
        <v>88</v>
      </c>
      <c r="AQ675" s="15">
        <f t="shared" si="82"/>
        <v>15585</v>
      </c>
      <c r="AR675" s="15" t="s">
        <v>653</v>
      </c>
      <c r="AS675" s="15">
        <f t="shared" si="83"/>
        <v>305</v>
      </c>
    </row>
    <row r="676" spans="35:45" ht="16.5" x14ac:dyDescent="0.2">
      <c r="AI676" s="60">
        <v>663</v>
      </c>
      <c r="AJ676" s="15">
        <f t="shared" si="78"/>
        <v>1606019</v>
      </c>
      <c r="AK676" s="15" t="str">
        <f t="shared" si="79"/>
        <v>高级神器1配件5-魔骨Lvs23</v>
      </c>
      <c r="AL676" s="60" t="s">
        <v>644</v>
      </c>
      <c r="AM676" s="15">
        <f t="shared" si="80"/>
        <v>23</v>
      </c>
      <c r="AN676" s="15" t="str">
        <f t="shared" si="81"/>
        <v>高级神器1配件5</v>
      </c>
      <c r="AO676" s="15">
        <f>INDEX(芦花古楼!$BY$19:$BY$58,神器!AM676)</f>
        <v>15</v>
      </c>
      <c r="AP676" s="15" t="s">
        <v>88</v>
      </c>
      <c r="AQ676" s="15">
        <f t="shared" si="82"/>
        <v>16325</v>
      </c>
      <c r="AR676" s="15" t="s">
        <v>653</v>
      </c>
      <c r="AS676" s="15">
        <f t="shared" si="83"/>
        <v>330</v>
      </c>
    </row>
    <row r="677" spans="35:45" ht="16.5" x14ac:dyDescent="0.2">
      <c r="AI677" s="60">
        <v>664</v>
      </c>
      <c r="AJ677" s="15">
        <f t="shared" si="78"/>
        <v>1606019</v>
      </c>
      <c r="AK677" s="15" t="str">
        <f t="shared" si="79"/>
        <v>高级神器1配件5-魔骨Lvs24</v>
      </c>
      <c r="AL677" s="60" t="s">
        <v>644</v>
      </c>
      <c r="AM677" s="15">
        <f t="shared" si="80"/>
        <v>24</v>
      </c>
      <c r="AN677" s="15" t="str">
        <f t="shared" si="81"/>
        <v>高级神器1配件5</v>
      </c>
      <c r="AO677" s="15">
        <f>INDEX(芦花古楼!$BY$19:$BY$58,神器!AM677)</f>
        <v>15</v>
      </c>
      <c r="AP677" s="15" t="s">
        <v>88</v>
      </c>
      <c r="AQ677" s="15">
        <f t="shared" si="82"/>
        <v>17070</v>
      </c>
      <c r="AR677" s="15" t="s">
        <v>653</v>
      </c>
      <c r="AS677" s="15">
        <f t="shared" si="83"/>
        <v>355</v>
      </c>
    </row>
    <row r="678" spans="35:45" ht="16.5" x14ac:dyDescent="0.2">
      <c r="AI678" s="60">
        <v>665</v>
      </c>
      <c r="AJ678" s="15">
        <f t="shared" si="78"/>
        <v>1606019</v>
      </c>
      <c r="AK678" s="15" t="str">
        <f t="shared" si="79"/>
        <v>高级神器1配件5-魔骨Lvs25</v>
      </c>
      <c r="AL678" s="60" t="s">
        <v>644</v>
      </c>
      <c r="AM678" s="15">
        <f t="shared" si="80"/>
        <v>25</v>
      </c>
      <c r="AN678" s="15" t="str">
        <f t="shared" si="81"/>
        <v>高级神器1配件5</v>
      </c>
      <c r="AO678" s="15">
        <f>INDEX(芦花古楼!$BY$19:$BY$58,神器!AM678)</f>
        <v>15</v>
      </c>
      <c r="AP678" s="15" t="s">
        <v>88</v>
      </c>
      <c r="AQ678" s="15">
        <f t="shared" si="82"/>
        <v>17810</v>
      </c>
      <c r="AR678" s="15" t="s">
        <v>653</v>
      </c>
      <c r="AS678" s="15">
        <f t="shared" si="83"/>
        <v>375</v>
      </c>
    </row>
    <row r="679" spans="35:45" ht="16.5" x14ac:dyDescent="0.2">
      <c r="AI679" s="60">
        <v>666</v>
      </c>
      <c r="AJ679" s="15">
        <f t="shared" si="78"/>
        <v>1606019</v>
      </c>
      <c r="AK679" s="15" t="str">
        <f t="shared" si="79"/>
        <v>高级神器1配件5-魔骨Lvs26</v>
      </c>
      <c r="AL679" s="60" t="s">
        <v>644</v>
      </c>
      <c r="AM679" s="15">
        <f t="shared" si="80"/>
        <v>26</v>
      </c>
      <c r="AN679" s="15" t="str">
        <f t="shared" si="81"/>
        <v>高级神器1配件5</v>
      </c>
      <c r="AO679" s="15">
        <f>INDEX(芦花古楼!$BY$19:$BY$58,神器!AM679)</f>
        <v>25</v>
      </c>
      <c r="AP679" s="15" t="s">
        <v>88</v>
      </c>
      <c r="AQ679" s="15">
        <f t="shared" si="82"/>
        <v>18550</v>
      </c>
      <c r="AR679" s="15" t="s">
        <v>653</v>
      </c>
      <c r="AS679" s="15">
        <f t="shared" si="83"/>
        <v>405</v>
      </c>
    </row>
    <row r="680" spans="35:45" ht="16.5" x14ac:dyDescent="0.2">
      <c r="AI680" s="60">
        <v>667</v>
      </c>
      <c r="AJ680" s="15">
        <f t="shared" si="78"/>
        <v>1606019</v>
      </c>
      <c r="AK680" s="15" t="str">
        <f t="shared" si="79"/>
        <v>高级神器1配件5-魔骨Lvs27</v>
      </c>
      <c r="AL680" s="60" t="s">
        <v>644</v>
      </c>
      <c r="AM680" s="15">
        <f t="shared" si="80"/>
        <v>27</v>
      </c>
      <c r="AN680" s="15" t="str">
        <f t="shared" si="81"/>
        <v>高级神器1配件5</v>
      </c>
      <c r="AO680" s="15">
        <f>INDEX(芦花古楼!$BY$19:$BY$58,神器!AM680)</f>
        <v>25</v>
      </c>
      <c r="AP680" s="15" t="s">
        <v>88</v>
      </c>
      <c r="AQ680" s="15">
        <f t="shared" si="82"/>
        <v>19295</v>
      </c>
      <c r="AR680" s="15" t="s">
        <v>653</v>
      </c>
      <c r="AS680" s="15">
        <f t="shared" si="83"/>
        <v>430</v>
      </c>
    </row>
    <row r="681" spans="35:45" ht="16.5" x14ac:dyDescent="0.2">
      <c r="AI681" s="60">
        <v>668</v>
      </c>
      <c r="AJ681" s="15">
        <f t="shared" si="78"/>
        <v>1606019</v>
      </c>
      <c r="AK681" s="15" t="str">
        <f t="shared" si="79"/>
        <v>高级神器1配件5-魔骨Lvs28</v>
      </c>
      <c r="AL681" s="60" t="s">
        <v>644</v>
      </c>
      <c r="AM681" s="15">
        <f t="shared" si="80"/>
        <v>28</v>
      </c>
      <c r="AN681" s="15" t="str">
        <f t="shared" si="81"/>
        <v>高级神器1配件5</v>
      </c>
      <c r="AO681" s="15">
        <f>INDEX(芦花古楼!$BY$19:$BY$58,神器!AM681)</f>
        <v>25</v>
      </c>
      <c r="AP681" s="15" t="s">
        <v>88</v>
      </c>
      <c r="AQ681" s="15">
        <f t="shared" si="82"/>
        <v>20035</v>
      </c>
      <c r="AR681" s="15" t="s">
        <v>653</v>
      </c>
      <c r="AS681" s="15">
        <f t="shared" si="83"/>
        <v>460</v>
      </c>
    </row>
    <row r="682" spans="35:45" ht="16.5" x14ac:dyDescent="0.2">
      <c r="AI682" s="60">
        <v>669</v>
      </c>
      <c r="AJ682" s="15">
        <f t="shared" si="78"/>
        <v>1606019</v>
      </c>
      <c r="AK682" s="15" t="str">
        <f t="shared" si="79"/>
        <v>高级神器1配件5-魔骨Lvs29</v>
      </c>
      <c r="AL682" s="60" t="s">
        <v>644</v>
      </c>
      <c r="AM682" s="15">
        <f t="shared" si="80"/>
        <v>29</v>
      </c>
      <c r="AN682" s="15" t="str">
        <f t="shared" si="81"/>
        <v>高级神器1配件5</v>
      </c>
      <c r="AO682" s="15">
        <f>INDEX(芦花古楼!$BY$19:$BY$58,神器!AM682)</f>
        <v>25</v>
      </c>
      <c r="AP682" s="15" t="s">
        <v>88</v>
      </c>
      <c r="AQ682" s="15">
        <f t="shared" si="82"/>
        <v>20780</v>
      </c>
      <c r="AR682" s="15" t="s">
        <v>653</v>
      </c>
      <c r="AS682" s="15">
        <f t="shared" si="83"/>
        <v>485</v>
      </c>
    </row>
    <row r="683" spans="35:45" ht="16.5" x14ac:dyDescent="0.2">
      <c r="AI683" s="60">
        <v>670</v>
      </c>
      <c r="AJ683" s="15">
        <f t="shared" si="78"/>
        <v>1606019</v>
      </c>
      <c r="AK683" s="15" t="str">
        <f t="shared" si="79"/>
        <v>高级神器1配件5-魔骨Lvs30</v>
      </c>
      <c r="AL683" s="60" t="s">
        <v>644</v>
      </c>
      <c r="AM683" s="15">
        <f t="shared" si="80"/>
        <v>30</v>
      </c>
      <c r="AN683" s="15" t="str">
        <f t="shared" si="81"/>
        <v>高级神器1配件5</v>
      </c>
      <c r="AO683" s="15">
        <f>INDEX(芦花古楼!$BY$19:$BY$58,神器!AM683)</f>
        <v>25</v>
      </c>
      <c r="AP683" s="15" t="s">
        <v>88</v>
      </c>
      <c r="AQ683" s="15">
        <f t="shared" si="82"/>
        <v>22265</v>
      </c>
      <c r="AR683" s="15" t="s">
        <v>653</v>
      </c>
      <c r="AS683" s="15">
        <f t="shared" si="83"/>
        <v>520</v>
      </c>
    </row>
    <row r="684" spans="35:45" ht="16.5" x14ac:dyDescent="0.2">
      <c r="AI684" s="60">
        <v>671</v>
      </c>
      <c r="AJ684" s="15">
        <f t="shared" si="78"/>
        <v>1606019</v>
      </c>
      <c r="AK684" s="15" t="str">
        <f t="shared" si="79"/>
        <v>高级神器1配件5-魔骨Lvs31</v>
      </c>
      <c r="AL684" s="60" t="s">
        <v>644</v>
      </c>
      <c r="AM684" s="15">
        <f t="shared" si="80"/>
        <v>31</v>
      </c>
      <c r="AN684" s="15" t="str">
        <f t="shared" si="81"/>
        <v>高级神器1配件5</v>
      </c>
      <c r="AO684" s="15">
        <f>INDEX(芦花古楼!$BY$19:$BY$58,神器!AM684)</f>
        <v>30</v>
      </c>
      <c r="AP684" s="15" t="s">
        <v>88</v>
      </c>
      <c r="AQ684" s="15">
        <f t="shared" si="82"/>
        <v>21700</v>
      </c>
      <c r="AR684" s="15" t="s">
        <v>653</v>
      </c>
      <c r="AS684" s="15">
        <f t="shared" si="83"/>
        <v>550</v>
      </c>
    </row>
    <row r="685" spans="35:45" ht="16.5" x14ac:dyDescent="0.2">
      <c r="AI685" s="60">
        <v>672</v>
      </c>
      <c r="AJ685" s="15">
        <f t="shared" si="78"/>
        <v>1606019</v>
      </c>
      <c r="AK685" s="15" t="str">
        <f t="shared" si="79"/>
        <v>高级神器1配件5-魔骨Lvs32</v>
      </c>
      <c r="AL685" s="60" t="s">
        <v>644</v>
      </c>
      <c r="AM685" s="15">
        <f t="shared" si="80"/>
        <v>32</v>
      </c>
      <c r="AN685" s="15" t="str">
        <f t="shared" si="81"/>
        <v>高级神器1配件5</v>
      </c>
      <c r="AO685" s="15">
        <f>INDEX(芦花古楼!$BY$19:$BY$58,神器!AM685)</f>
        <v>30</v>
      </c>
      <c r="AP685" s="15" t="s">
        <v>88</v>
      </c>
      <c r="AQ685" s="15">
        <f t="shared" si="82"/>
        <v>32550</v>
      </c>
      <c r="AR685" s="15" t="s">
        <v>653</v>
      </c>
      <c r="AS685" s="15">
        <f t="shared" si="83"/>
        <v>585</v>
      </c>
    </row>
    <row r="686" spans="35:45" ht="16.5" x14ac:dyDescent="0.2">
      <c r="AI686" s="60">
        <v>673</v>
      </c>
      <c r="AJ686" s="15">
        <f t="shared" si="78"/>
        <v>1606019</v>
      </c>
      <c r="AK686" s="15" t="str">
        <f t="shared" si="79"/>
        <v>高级神器1配件5-魔骨Lvs33</v>
      </c>
      <c r="AL686" s="60" t="s">
        <v>644</v>
      </c>
      <c r="AM686" s="15">
        <f t="shared" si="80"/>
        <v>33</v>
      </c>
      <c r="AN686" s="15" t="str">
        <f t="shared" si="81"/>
        <v>高级神器1配件5</v>
      </c>
      <c r="AO686" s="15">
        <f>INDEX(芦花古楼!$BY$19:$BY$58,神器!AM686)</f>
        <v>30</v>
      </c>
      <c r="AP686" s="15" t="s">
        <v>88</v>
      </c>
      <c r="AQ686" s="15">
        <f t="shared" si="82"/>
        <v>43400</v>
      </c>
      <c r="AR686" s="15" t="s">
        <v>653</v>
      </c>
      <c r="AS686" s="15">
        <f t="shared" si="83"/>
        <v>620</v>
      </c>
    </row>
    <row r="687" spans="35:45" ht="16.5" x14ac:dyDescent="0.2">
      <c r="AI687" s="60">
        <v>674</v>
      </c>
      <c r="AJ687" s="15">
        <f t="shared" si="78"/>
        <v>1606019</v>
      </c>
      <c r="AK687" s="15" t="str">
        <f t="shared" si="79"/>
        <v>高级神器1配件5-魔骨Lvs34</v>
      </c>
      <c r="AL687" s="60" t="s">
        <v>644</v>
      </c>
      <c r="AM687" s="15">
        <f t="shared" si="80"/>
        <v>34</v>
      </c>
      <c r="AN687" s="15" t="str">
        <f t="shared" si="81"/>
        <v>高级神器1配件5</v>
      </c>
      <c r="AO687" s="15">
        <f>INDEX(芦花古楼!$BY$19:$BY$58,神器!AM687)</f>
        <v>30</v>
      </c>
      <c r="AP687" s="15" t="s">
        <v>88</v>
      </c>
      <c r="AQ687" s="15">
        <f t="shared" si="82"/>
        <v>54250</v>
      </c>
      <c r="AR687" s="15" t="s">
        <v>653</v>
      </c>
      <c r="AS687" s="15">
        <f t="shared" si="83"/>
        <v>660</v>
      </c>
    </row>
    <row r="688" spans="35:45" ht="16.5" x14ac:dyDescent="0.2">
      <c r="AI688" s="60">
        <v>675</v>
      </c>
      <c r="AJ688" s="15">
        <f t="shared" si="78"/>
        <v>1606019</v>
      </c>
      <c r="AK688" s="15" t="str">
        <f t="shared" si="79"/>
        <v>高级神器1配件5-魔骨Lvs35</v>
      </c>
      <c r="AL688" s="60" t="s">
        <v>644</v>
      </c>
      <c r="AM688" s="15">
        <f t="shared" si="80"/>
        <v>35</v>
      </c>
      <c r="AN688" s="15" t="str">
        <f t="shared" si="81"/>
        <v>高级神器1配件5</v>
      </c>
      <c r="AO688" s="15">
        <f>INDEX(芦花古楼!$BY$19:$BY$58,神器!AM688)</f>
        <v>30</v>
      </c>
      <c r="AP688" s="15" t="s">
        <v>88</v>
      </c>
      <c r="AQ688" s="15">
        <f t="shared" si="82"/>
        <v>65100</v>
      </c>
      <c r="AR688" s="15" t="s">
        <v>653</v>
      </c>
      <c r="AS688" s="15">
        <f t="shared" si="83"/>
        <v>700</v>
      </c>
    </row>
    <row r="689" spans="35:45" ht="16.5" x14ac:dyDescent="0.2">
      <c r="AI689" s="60">
        <v>676</v>
      </c>
      <c r="AJ689" s="15">
        <f t="shared" si="78"/>
        <v>1606019</v>
      </c>
      <c r="AK689" s="15" t="str">
        <f t="shared" si="79"/>
        <v>高级神器1配件5-魔骨Lvs36</v>
      </c>
      <c r="AL689" s="60" t="s">
        <v>644</v>
      </c>
      <c r="AM689" s="15">
        <f t="shared" si="80"/>
        <v>36</v>
      </c>
      <c r="AN689" s="15" t="str">
        <f t="shared" si="81"/>
        <v>高级神器1配件5</v>
      </c>
      <c r="AO689" s="15">
        <f>INDEX(芦花古楼!$BY$19:$BY$58,神器!AM689)</f>
        <v>40</v>
      </c>
      <c r="AP689" s="15" t="s">
        <v>88</v>
      </c>
      <c r="AQ689" s="15">
        <f t="shared" si="82"/>
        <v>75950</v>
      </c>
      <c r="AR689" s="15" t="s">
        <v>653</v>
      </c>
      <c r="AS689" s="15">
        <f t="shared" si="83"/>
        <v>740</v>
      </c>
    </row>
    <row r="690" spans="35:45" ht="16.5" x14ac:dyDescent="0.2">
      <c r="AI690" s="60">
        <v>677</v>
      </c>
      <c r="AJ690" s="15">
        <f t="shared" si="78"/>
        <v>1606019</v>
      </c>
      <c r="AK690" s="15" t="str">
        <f t="shared" si="79"/>
        <v>高级神器1配件5-魔骨Lvs37</v>
      </c>
      <c r="AL690" s="60" t="s">
        <v>644</v>
      </c>
      <c r="AM690" s="15">
        <f t="shared" si="80"/>
        <v>37</v>
      </c>
      <c r="AN690" s="15" t="str">
        <f t="shared" si="81"/>
        <v>高级神器1配件5</v>
      </c>
      <c r="AO690" s="15">
        <f>INDEX(芦花古楼!$BY$19:$BY$58,神器!AM690)</f>
        <v>40</v>
      </c>
      <c r="AP690" s="15" t="s">
        <v>88</v>
      </c>
      <c r="AQ690" s="15">
        <f t="shared" si="82"/>
        <v>86805</v>
      </c>
      <c r="AR690" s="15" t="s">
        <v>653</v>
      </c>
      <c r="AS690" s="15">
        <f t="shared" si="83"/>
        <v>785</v>
      </c>
    </row>
    <row r="691" spans="35:45" ht="16.5" x14ac:dyDescent="0.2">
      <c r="AI691" s="60">
        <v>678</v>
      </c>
      <c r="AJ691" s="15">
        <f t="shared" si="78"/>
        <v>1606019</v>
      </c>
      <c r="AK691" s="15" t="str">
        <f t="shared" si="79"/>
        <v>高级神器1配件5-魔骨Lvs38</v>
      </c>
      <c r="AL691" s="60" t="s">
        <v>644</v>
      </c>
      <c r="AM691" s="15">
        <f t="shared" si="80"/>
        <v>38</v>
      </c>
      <c r="AN691" s="15" t="str">
        <f t="shared" si="81"/>
        <v>高级神器1配件5</v>
      </c>
      <c r="AO691" s="15">
        <f>INDEX(芦花古楼!$BY$19:$BY$58,神器!AM691)</f>
        <v>40</v>
      </c>
      <c r="AP691" s="15" t="s">
        <v>88</v>
      </c>
      <c r="AQ691" s="15">
        <f t="shared" si="82"/>
        <v>97655</v>
      </c>
      <c r="AR691" s="15" t="s">
        <v>653</v>
      </c>
      <c r="AS691" s="15">
        <f t="shared" si="83"/>
        <v>830</v>
      </c>
    </row>
    <row r="692" spans="35:45" ht="16.5" x14ac:dyDescent="0.2">
      <c r="AI692" s="60">
        <v>679</v>
      </c>
      <c r="AJ692" s="15">
        <f t="shared" si="78"/>
        <v>1606019</v>
      </c>
      <c r="AK692" s="15" t="str">
        <f t="shared" si="79"/>
        <v>高级神器1配件5-魔骨Lvs39</v>
      </c>
      <c r="AL692" s="60" t="s">
        <v>644</v>
      </c>
      <c r="AM692" s="15">
        <f t="shared" si="80"/>
        <v>39</v>
      </c>
      <c r="AN692" s="15" t="str">
        <f t="shared" si="81"/>
        <v>高级神器1配件5</v>
      </c>
      <c r="AO692" s="15">
        <f>INDEX(芦花古楼!$BY$19:$BY$58,神器!AM692)</f>
        <v>40</v>
      </c>
      <c r="AP692" s="15" t="s">
        <v>88</v>
      </c>
      <c r="AQ692" s="15">
        <f t="shared" si="82"/>
        <v>108505</v>
      </c>
      <c r="AR692" s="15" t="s">
        <v>653</v>
      </c>
      <c r="AS692" s="15">
        <f t="shared" si="83"/>
        <v>880</v>
      </c>
    </row>
    <row r="693" spans="35:45" ht="16.5" x14ac:dyDescent="0.2">
      <c r="AI693" s="60">
        <v>680</v>
      </c>
      <c r="AJ693" s="15">
        <f t="shared" si="78"/>
        <v>1606019</v>
      </c>
      <c r="AK693" s="15" t="str">
        <f t="shared" si="79"/>
        <v>高级神器1配件5-魔骨Lvs40</v>
      </c>
      <c r="AL693" s="60" t="s">
        <v>644</v>
      </c>
      <c r="AM693" s="15">
        <f t="shared" si="80"/>
        <v>40</v>
      </c>
      <c r="AN693" s="15" t="str">
        <f t="shared" si="81"/>
        <v>高级神器1配件5</v>
      </c>
      <c r="AO693" s="15">
        <f>INDEX(芦花古楼!$BY$19:$BY$58,神器!AM693)</f>
        <v>40</v>
      </c>
      <c r="AP693" s="15" t="s">
        <v>88</v>
      </c>
      <c r="AQ693" s="15">
        <f t="shared" si="82"/>
        <v>130205</v>
      </c>
      <c r="AR693" s="15" t="s">
        <v>653</v>
      </c>
      <c r="AS693" s="15">
        <f t="shared" si="83"/>
        <v>930</v>
      </c>
    </row>
    <row r="694" spans="35:45" ht="16.5" x14ac:dyDescent="0.2">
      <c r="AI694" s="60">
        <v>681</v>
      </c>
      <c r="AJ694" s="15">
        <f t="shared" si="78"/>
        <v>1606020</v>
      </c>
      <c r="AK694" s="15" t="str">
        <f t="shared" si="79"/>
        <v>高级神器1配件6-封魔匣Lvs1</v>
      </c>
      <c r="AL694" s="60" t="s">
        <v>644</v>
      </c>
      <c r="AM694" s="15">
        <f t="shared" si="80"/>
        <v>1</v>
      </c>
      <c r="AN694" s="15" t="str">
        <f t="shared" si="81"/>
        <v>高级神器1配件6</v>
      </c>
      <c r="AO694" s="15">
        <f>INDEX(芦花古楼!$BY$19:$BY$58,神器!AM694)</f>
        <v>1</v>
      </c>
      <c r="AP694" s="15" t="s">
        <v>88</v>
      </c>
      <c r="AQ694" s="15">
        <f t="shared" si="82"/>
        <v>665</v>
      </c>
      <c r="AR694" s="15" t="s">
        <v>653</v>
      </c>
      <c r="AS694" s="15">
        <f t="shared" si="83"/>
        <v>25</v>
      </c>
    </row>
    <row r="695" spans="35:45" ht="16.5" x14ac:dyDescent="0.2">
      <c r="AI695" s="60">
        <v>682</v>
      </c>
      <c r="AJ695" s="15">
        <f t="shared" si="78"/>
        <v>1606020</v>
      </c>
      <c r="AK695" s="15" t="str">
        <f t="shared" si="79"/>
        <v>高级神器1配件6-封魔匣Lvs2</v>
      </c>
      <c r="AL695" s="60" t="s">
        <v>644</v>
      </c>
      <c r="AM695" s="15">
        <f t="shared" si="80"/>
        <v>2</v>
      </c>
      <c r="AN695" s="15" t="str">
        <f t="shared" si="81"/>
        <v>高级神器1配件6</v>
      </c>
      <c r="AO695" s="15">
        <f>INDEX(芦花古楼!$BY$19:$BY$58,神器!AM695)</f>
        <v>1</v>
      </c>
      <c r="AP695" s="15" t="s">
        <v>88</v>
      </c>
      <c r="AQ695" s="15">
        <f t="shared" si="82"/>
        <v>1000</v>
      </c>
      <c r="AR695" s="15" t="s">
        <v>653</v>
      </c>
      <c r="AS695" s="15">
        <f t="shared" si="83"/>
        <v>30</v>
      </c>
    </row>
    <row r="696" spans="35:45" ht="16.5" x14ac:dyDescent="0.2">
      <c r="AI696" s="60">
        <v>683</v>
      </c>
      <c r="AJ696" s="15">
        <f t="shared" si="78"/>
        <v>1606020</v>
      </c>
      <c r="AK696" s="15" t="str">
        <f t="shared" si="79"/>
        <v>高级神器1配件6-封魔匣Lvs3</v>
      </c>
      <c r="AL696" s="60" t="s">
        <v>644</v>
      </c>
      <c r="AM696" s="15">
        <f t="shared" si="80"/>
        <v>3</v>
      </c>
      <c r="AN696" s="15" t="str">
        <f t="shared" si="81"/>
        <v>高级神器1配件6</v>
      </c>
      <c r="AO696" s="15">
        <f>INDEX(芦花古楼!$BY$19:$BY$58,神器!AM696)</f>
        <v>2</v>
      </c>
      <c r="AP696" s="15" t="s">
        <v>88</v>
      </c>
      <c r="AQ696" s="15">
        <f t="shared" si="82"/>
        <v>1335</v>
      </c>
      <c r="AR696" s="15" t="s">
        <v>653</v>
      </c>
      <c r="AS696" s="15">
        <f t="shared" si="83"/>
        <v>40</v>
      </c>
    </row>
    <row r="697" spans="35:45" ht="16.5" x14ac:dyDescent="0.2">
      <c r="AI697" s="60">
        <v>684</v>
      </c>
      <c r="AJ697" s="15">
        <f t="shared" si="78"/>
        <v>1606020</v>
      </c>
      <c r="AK697" s="15" t="str">
        <f t="shared" si="79"/>
        <v>高级神器1配件6-封魔匣Lvs4</v>
      </c>
      <c r="AL697" s="60" t="s">
        <v>644</v>
      </c>
      <c r="AM697" s="15">
        <f t="shared" si="80"/>
        <v>4</v>
      </c>
      <c r="AN697" s="15" t="str">
        <f t="shared" si="81"/>
        <v>高级神器1配件6</v>
      </c>
      <c r="AO697" s="15">
        <f>INDEX(芦花古楼!$BY$19:$BY$58,神器!AM697)</f>
        <v>3</v>
      </c>
      <c r="AP697" s="15" t="s">
        <v>88</v>
      </c>
      <c r="AQ697" s="15">
        <f t="shared" si="82"/>
        <v>1670</v>
      </c>
      <c r="AR697" s="15" t="s">
        <v>653</v>
      </c>
      <c r="AS697" s="15">
        <f t="shared" si="83"/>
        <v>50</v>
      </c>
    </row>
    <row r="698" spans="35:45" ht="16.5" x14ac:dyDescent="0.2">
      <c r="AI698" s="60">
        <v>685</v>
      </c>
      <c r="AJ698" s="15">
        <f t="shared" si="78"/>
        <v>1606020</v>
      </c>
      <c r="AK698" s="15" t="str">
        <f t="shared" si="79"/>
        <v>高级神器1配件6-封魔匣Lvs5</v>
      </c>
      <c r="AL698" s="60" t="s">
        <v>644</v>
      </c>
      <c r="AM698" s="15">
        <f t="shared" si="80"/>
        <v>5</v>
      </c>
      <c r="AN698" s="15" t="str">
        <f t="shared" si="81"/>
        <v>高级神器1配件6</v>
      </c>
      <c r="AO698" s="15">
        <f>INDEX(芦花古楼!$BY$19:$BY$58,神器!AM698)</f>
        <v>3</v>
      </c>
      <c r="AP698" s="15" t="s">
        <v>88</v>
      </c>
      <c r="AQ698" s="15">
        <f t="shared" si="82"/>
        <v>2005</v>
      </c>
      <c r="AR698" s="15" t="s">
        <v>653</v>
      </c>
      <c r="AS698" s="15">
        <f t="shared" si="83"/>
        <v>60</v>
      </c>
    </row>
    <row r="699" spans="35:45" ht="16.5" x14ac:dyDescent="0.2">
      <c r="AI699" s="60">
        <v>686</v>
      </c>
      <c r="AJ699" s="15">
        <f t="shared" si="78"/>
        <v>1606020</v>
      </c>
      <c r="AK699" s="15" t="str">
        <f t="shared" si="79"/>
        <v>高级神器1配件6-封魔匣Lvs6</v>
      </c>
      <c r="AL699" s="60" t="s">
        <v>644</v>
      </c>
      <c r="AM699" s="15">
        <f t="shared" si="80"/>
        <v>6</v>
      </c>
      <c r="AN699" s="15" t="str">
        <f t="shared" si="81"/>
        <v>高级神器1配件6</v>
      </c>
      <c r="AO699" s="15">
        <f>INDEX(芦花古楼!$BY$19:$BY$58,神器!AM699)</f>
        <v>5</v>
      </c>
      <c r="AP699" s="15" t="s">
        <v>88</v>
      </c>
      <c r="AQ699" s="15">
        <f t="shared" si="82"/>
        <v>2340</v>
      </c>
      <c r="AR699" s="15" t="s">
        <v>653</v>
      </c>
      <c r="AS699" s="15">
        <f t="shared" si="83"/>
        <v>70</v>
      </c>
    </row>
    <row r="700" spans="35:45" ht="16.5" x14ac:dyDescent="0.2">
      <c r="AI700" s="60">
        <v>687</v>
      </c>
      <c r="AJ700" s="15">
        <f t="shared" si="78"/>
        <v>1606020</v>
      </c>
      <c r="AK700" s="15" t="str">
        <f t="shared" si="79"/>
        <v>高级神器1配件6-封魔匣Lvs7</v>
      </c>
      <c r="AL700" s="60" t="s">
        <v>644</v>
      </c>
      <c r="AM700" s="15">
        <f t="shared" si="80"/>
        <v>7</v>
      </c>
      <c r="AN700" s="15" t="str">
        <f t="shared" si="81"/>
        <v>高级神器1配件6</v>
      </c>
      <c r="AO700" s="15">
        <f>INDEX(芦花古楼!$BY$19:$BY$58,神器!AM700)</f>
        <v>5</v>
      </c>
      <c r="AP700" s="15" t="s">
        <v>88</v>
      </c>
      <c r="AQ700" s="15">
        <f t="shared" si="82"/>
        <v>2675</v>
      </c>
      <c r="AR700" s="15" t="s">
        <v>653</v>
      </c>
      <c r="AS700" s="15">
        <f t="shared" si="83"/>
        <v>80</v>
      </c>
    </row>
    <row r="701" spans="35:45" ht="16.5" x14ac:dyDescent="0.2">
      <c r="AI701" s="60">
        <v>688</v>
      </c>
      <c r="AJ701" s="15">
        <f t="shared" si="78"/>
        <v>1606020</v>
      </c>
      <c r="AK701" s="15" t="str">
        <f t="shared" si="79"/>
        <v>高级神器1配件6-封魔匣Lvs8</v>
      </c>
      <c r="AL701" s="60" t="s">
        <v>644</v>
      </c>
      <c r="AM701" s="15">
        <f t="shared" si="80"/>
        <v>8</v>
      </c>
      <c r="AN701" s="15" t="str">
        <f t="shared" si="81"/>
        <v>高级神器1配件6</v>
      </c>
      <c r="AO701" s="15">
        <f>INDEX(芦花古楼!$BY$19:$BY$58,神器!AM701)</f>
        <v>5</v>
      </c>
      <c r="AP701" s="15" t="s">
        <v>88</v>
      </c>
      <c r="AQ701" s="15">
        <f t="shared" si="82"/>
        <v>3010</v>
      </c>
      <c r="AR701" s="15" t="s">
        <v>653</v>
      </c>
      <c r="AS701" s="15">
        <f t="shared" si="83"/>
        <v>90</v>
      </c>
    </row>
    <row r="702" spans="35:45" ht="16.5" x14ac:dyDescent="0.2">
      <c r="AI702" s="60">
        <v>689</v>
      </c>
      <c r="AJ702" s="15">
        <f t="shared" si="78"/>
        <v>1606020</v>
      </c>
      <c r="AK702" s="15" t="str">
        <f t="shared" si="79"/>
        <v>高级神器1配件6-封魔匣Lvs9</v>
      </c>
      <c r="AL702" s="60" t="s">
        <v>644</v>
      </c>
      <c r="AM702" s="15">
        <f t="shared" si="80"/>
        <v>9</v>
      </c>
      <c r="AN702" s="15" t="str">
        <f t="shared" si="81"/>
        <v>高级神器1配件6</v>
      </c>
      <c r="AO702" s="15">
        <f>INDEX(芦花古楼!$BY$19:$BY$58,神器!AM702)</f>
        <v>5</v>
      </c>
      <c r="AP702" s="15" t="s">
        <v>88</v>
      </c>
      <c r="AQ702" s="15">
        <f t="shared" si="82"/>
        <v>3345</v>
      </c>
      <c r="AR702" s="15" t="s">
        <v>653</v>
      </c>
      <c r="AS702" s="15">
        <f t="shared" si="83"/>
        <v>100</v>
      </c>
    </row>
    <row r="703" spans="35:45" ht="16.5" x14ac:dyDescent="0.2">
      <c r="AI703" s="60">
        <v>690</v>
      </c>
      <c r="AJ703" s="15">
        <f t="shared" si="78"/>
        <v>1606020</v>
      </c>
      <c r="AK703" s="15" t="str">
        <f t="shared" si="79"/>
        <v>高级神器1配件6-封魔匣Lvs10</v>
      </c>
      <c r="AL703" s="60" t="s">
        <v>644</v>
      </c>
      <c r="AM703" s="15">
        <f t="shared" si="80"/>
        <v>10</v>
      </c>
      <c r="AN703" s="15" t="str">
        <f t="shared" si="81"/>
        <v>高级神器1配件6</v>
      </c>
      <c r="AO703" s="15">
        <f>INDEX(芦花古楼!$BY$19:$BY$58,神器!AM703)</f>
        <v>7</v>
      </c>
      <c r="AP703" s="15" t="s">
        <v>88</v>
      </c>
      <c r="AQ703" s="15">
        <f t="shared" si="82"/>
        <v>4015</v>
      </c>
      <c r="AR703" s="15" t="s">
        <v>653</v>
      </c>
      <c r="AS703" s="15">
        <f t="shared" si="83"/>
        <v>110</v>
      </c>
    </row>
    <row r="704" spans="35:45" ht="16.5" x14ac:dyDescent="0.2">
      <c r="AI704" s="60">
        <v>691</v>
      </c>
      <c r="AJ704" s="15">
        <f t="shared" si="78"/>
        <v>1606020</v>
      </c>
      <c r="AK704" s="15" t="str">
        <f t="shared" si="79"/>
        <v>高级神器1配件6-封魔匣Lvs11</v>
      </c>
      <c r="AL704" s="60" t="s">
        <v>644</v>
      </c>
      <c r="AM704" s="15">
        <f t="shared" si="80"/>
        <v>11</v>
      </c>
      <c r="AN704" s="15" t="str">
        <f t="shared" si="81"/>
        <v>高级神器1配件6</v>
      </c>
      <c r="AO704" s="15">
        <f>INDEX(芦花古楼!$BY$19:$BY$58,神器!AM704)</f>
        <v>7</v>
      </c>
      <c r="AP704" s="15" t="s">
        <v>88</v>
      </c>
      <c r="AQ704" s="15">
        <f t="shared" si="82"/>
        <v>5040</v>
      </c>
      <c r="AR704" s="15" t="s">
        <v>653</v>
      </c>
      <c r="AS704" s="15">
        <f t="shared" si="83"/>
        <v>125</v>
      </c>
    </row>
    <row r="705" spans="35:45" ht="16.5" x14ac:dyDescent="0.2">
      <c r="AI705" s="60">
        <v>692</v>
      </c>
      <c r="AJ705" s="15">
        <f t="shared" si="78"/>
        <v>1606020</v>
      </c>
      <c r="AK705" s="15" t="str">
        <f t="shared" si="79"/>
        <v>高级神器1配件6-封魔匣Lvs12</v>
      </c>
      <c r="AL705" s="60" t="s">
        <v>644</v>
      </c>
      <c r="AM705" s="15">
        <f t="shared" si="80"/>
        <v>12</v>
      </c>
      <c r="AN705" s="15" t="str">
        <f t="shared" si="81"/>
        <v>高级神器1配件6</v>
      </c>
      <c r="AO705" s="15">
        <f>INDEX(芦花古楼!$BY$19:$BY$58,神器!AM705)</f>
        <v>7</v>
      </c>
      <c r="AP705" s="15" t="s">
        <v>88</v>
      </c>
      <c r="AQ705" s="15">
        <f t="shared" si="82"/>
        <v>5880</v>
      </c>
      <c r="AR705" s="15" t="s">
        <v>653</v>
      </c>
      <c r="AS705" s="15">
        <f t="shared" si="83"/>
        <v>135</v>
      </c>
    </row>
    <row r="706" spans="35:45" ht="16.5" x14ac:dyDescent="0.2">
      <c r="AI706" s="60">
        <v>693</v>
      </c>
      <c r="AJ706" s="15">
        <f t="shared" si="78"/>
        <v>1606020</v>
      </c>
      <c r="AK706" s="15" t="str">
        <f t="shared" si="79"/>
        <v>高级神器1配件6-封魔匣Lvs13</v>
      </c>
      <c r="AL706" s="60" t="s">
        <v>644</v>
      </c>
      <c r="AM706" s="15">
        <f t="shared" si="80"/>
        <v>13</v>
      </c>
      <c r="AN706" s="15" t="str">
        <f t="shared" si="81"/>
        <v>高级神器1配件6</v>
      </c>
      <c r="AO706" s="15">
        <f>INDEX(芦花古楼!$BY$19:$BY$58,神器!AM706)</f>
        <v>7</v>
      </c>
      <c r="AP706" s="15" t="s">
        <v>88</v>
      </c>
      <c r="AQ706" s="15">
        <f t="shared" si="82"/>
        <v>6720</v>
      </c>
      <c r="AR706" s="15" t="s">
        <v>653</v>
      </c>
      <c r="AS706" s="15">
        <f t="shared" si="83"/>
        <v>150</v>
      </c>
    </row>
    <row r="707" spans="35:45" ht="16.5" x14ac:dyDescent="0.2">
      <c r="AI707" s="60">
        <v>694</v>
      </c>
      <c r="AJ707" s="15">
        <f t="shared" si="78"/>
        <v>1606020</v>
      </c>
      <c r="AK707" s="15" t="str">
        <f t="shared" si="79"/>
        <v>高级神器1配件6-封魔匣Lvs14</v>
      </c>
      <c r="AL707" s="60" t="s">
        <v>644</v>
      </c>
      <c r="AM707" s="15">
        <f t="shared" si="80"/>
        <v>14</v>
      </c>
      <c r="AN707" s="15" t="str">
        <f t="shared" si="81"/>
        <v>高级神器1配件6</v>
      </c>
      <c r="AO707" s="15">
        <f>INDEX(芦花古楼!$BY$19:$BY$58,神器!AM707)</f>
        <v>7</v>
      </c>
      <c r="AP707" s="15" t="s">
        <v>88</v>
      </c>
      <c r="AQ707" s="15">
        <f t="shared" si="82"/>
        <v>7560</v>
      </c>
      <c r="AR707" s="15" t="s">
        <v>653</v>
      </c>
      <c r="AS707" s="15">
        <f t="shared" si="83"/>
        <v>165</v>
      </c>
    </row>
    <row r="708" spans="35:45" ht="16.5" x14ac:dyDescent="0.2">
      <c r="AI708" s="60">
        <v>695</v>
      </c>
      <c r="AJ708" s="15">
        <f t="shared" si="78"/>
        <v>1606020</v>
      </c>
      <c r="AK708" s="15" t="str">
        <f t="shared" si="79"/>
        <v>高级神器1配件6-封魔匣Lvs15</v>
      </c>
      <c r="AL708" s="60" t="s">
        <v>644</v>
      </c>
      <c r="AM708" s="15">
        <f t="shared" si="80"/>
        <v>15</v>
      </c>
      <c r="AN708" s="15" t="str">
        <f t="shared" si="81"/>
        <v>高级神器1配件6</v>
      </c>
      <c r="AO708" s="15">
        <f>INDEX(芦花古楼!$BY$19:$BY$58,神器!AM708)</f>
        <v>10</v>
      </c>
      <c r="AP708" s="15" t="s">
        <v>88</v>
      </c>
      <c r="AQ708" s="15">
        <f t="shared" si="82"/>
        <v>8400</v>
      </c>
      <c r="AR708" s="15" t="s">
        <v>653</v>
      </c>
      <c r="AS708" s="15">
        <f t="shared" si="83"/>
        <v>180</v>
      </c>
    </row>
    <row r="709" spans="35:45" ht="16.5" x14ac:dyDescent="0.2">
      <c r="AI709" s="60">
        <v>696</v>
      </c>
      <c r="AJ709" s="15">
        <f t="shared" si="78"/>
        <v>1606020</v>
      </c>
      <c r="AK709" s="15" t="str">
        <f t="shared" si="79"/>
        <v>高级神器1配件6-封魔匣Lvs16</v>
      </c>
      <c r="AL709" s="60" t="s">
        <v>644</v>
      </c>
      <c r="AM709" s="15">
        <f t="shared" si="80"/>
        <v>16</v>
      </c>
      <c r="AN709" s="15" t="str">
        <f t="shared" si="81"/>
        <v>高级神器1配件6</v>
      </c>
      <c r="AO709" s="15">
        <f>INDEX(芦花古楼!$BY$19:$BY$58,神器!AM709)</f>
        <v>10</v>
      </c>
      <c r="AP709" s="15" t="s">
        <v>88</v>
      </c>
      <c r="AQ709" s="15">
        <f t="shared" si="82"/>
        <v>9240</v>
      </c>
      <c r="AR709" s="15" t="s">
        <v>653</v>
      </c>
      <c r="AS709" s="15">
        <f t="shared" si="83"/>
        <v>195</v>
      </c>
    </row>
    <row r="710" spans="35:45" ht="16.5" x14ac:dyDescent="0.2">
      <c r="AI710" s="60">
        <v>697</v>
      </c>
      <c r="AJ710" s="15">
        <f t="shared" si="78"/>
        <v>1606020</v>
      </c>
      <c r="AK710" s="15" t="str">
        <f t="shared" si="79"/>
        <v>高级神器1配件6-封魔匣Lvs17</v>
      </c>
      <c r="AL710" s="60" t="s">
        <v>644</v>
      </c>
      <c r="AM710" s="15">
        <f t="shared" si="80"/>
        <v>17</v>
      </c>
      <c r="AN710" s="15" t="str">
        <f t="shared" si="81"/>
        <v>高级神器1配件6</v>
      </c>
      <c r="AO710" s="15">
        <f>INDEX(芦花古楼!$BY$19:$BY$58,神器!AM710)</f>
        <v>10</v>
      </c>
      <c r="AP710" s="15" t="s">
        <v>88</v>
      </c>
      <c r="AQ710" s="15">
        <f t="shared" si="82"/>
        <v>10080</v>
      </c>
      <c r="AR710" s="15" t="s">
        <v>653</v>
      </c>
      <c r="AS710" s="15">
        <f t="shared" si="83"/>
        <v>210</v>
      </c>
    </row>
    <row r="711" spans="35:45" ht="16.5" x14ac:dyDescent="0.2">
      <c r="AI711" s="60">
        <v>698</v>
      </c>
      <c r="AJ711" s="15">
        <f t="shared" si="78"/>
        <v>1606020</v>
      </c>
      <c r="AK711" s="15" t="str">
        <f t="shared" si="79"/>
        <v>高级神器1配件6-封魔匣Lvs18</v>
      </c>
      <c r="AL711" s="60" t="s">
        <v>644</v>
      </c>
      <c r="AM711" s="15">
        <f t="shared" si="80"/>
        <v>18</v>
      </c>
      <c r="AN711" s="15" t="str">
        <f t="shared" si="81"/>
        <v>高级神器1配件6</v>
      </c>
      <c r="AO711" s="15">
        <f>INDEX(芦花古楼!$BY$19:$BY$58,神器!AM711)</f>
        <v>10</v>
      </c>
      <c r="AP711" s="15" t="s">
        <v>88</v>
      </c>
      <c r="AQ711" s="15">
        <f t="shared" si="82"/>
        <v>10920</v>
      </c>
      <c r="AR711" s="15" t="s">
        <v>653</v>
      </c>
      <c r="AS711" s="15">
        <f t="shared" si="83"/>
        <v>230</v>
      </c>
    </row>
    <row r="712" spans="35:45" ht="16.5" x14ac:dyDescent="0.2">
      <c r="AI712" s="60">
        <v>699</v>
      </c>
      <c r="AJ712" s="15">
        <f t="shared" si="78"/>
        <v>1606020</v>
      </c>
      <c r="AK712" s="15" t="str">
        <f t="shared" si="79"/>
        <v>高级神器1配件6-封魔匣Lvs19</v>
      </c>
      <c r="AL712" s="60" t="s">
        <v>644</v>
      </c>
      <c r="AM712" s="15">
        <f t="shared" si="80"/>
        <v>19</v>
      </c>
      <c r="AN712" s="15" t="str">
        <f t="shared" si="81"/>
        <v>高级神器1配件6</v>
      </c>
      <c r="AO712" s="15">
        <f>INDEX(芦花古楼!$BY$19:$BY$58,神器!AM712)</f>
        <v>10</v>
      </c>
      <c r="AP712" s="15" t="s">
        <v>88</v>
      </c>
      <c r="AQ712" s="15">
        <f t="shared" si="82"/>
        <v>11760</v>
      </c>
      <c r="AR712" s="15" t="s">
        <v>653</v>
      </c>
      <c r="AS712" s="15">
        <f t="shared" si="83"/>
        <v>245</v>
      </c>
    </row>
    <row r="713" spans="35:45" ht="16.5" x14ac:dyDescent="0.2">
      <c r="AI713" s="60">
        <v>700</v>
      </c>
      <c r="AJ713" s="15">
        <f t="shared" si="78"/>
        <v>1606020</v>
      </c>
      <c r="AK713" s="15" t="str">
        <f t="shared" si="79"/>
        <v>高级神器1配件6-封魔匣Lvs20</v>
      </c>
      <c r="AL713" s="60" t="s">
        <v>644</v>
      </c>
      <c r="AM713" s="15">
        <f t="shared" si="80"/>
        <v>20</v>
      </c>
      <c r="AN713" s="15" t="str">
        <f t="shared" si="81"/>
        <v>高级神器1配件6</v>
      </c>
      <c r="AO713" s="15">
        <f>INDEX(芦花古楼!$BY$19:$BY$58,神器!AM713)</f>
        <v>10</v>
      </c>
      <c r="AP713" s="15" t="s">
        <v>88</v>
      </c>
      <c r="AQ713" s="15">
        <f t="shared" si="82"/>
        <v>13440</v>
      </c>
      <c r="AR713" s="15" t="s">
        <v>653</v>
      </c>
      <c r="AS713" s="15">
        <f t="shared" si="83"/>
        <v>265</v>
      </c>
    </row>
    <row r="714" spans="35:45" ht="16.5" x14ac:dyDescent="0.2">
      <c r="AI714" s="60">
        <v>701</v>
      </c>
      <c r="AJ714" s="15">
        <f t="shared" si="78"/>
        <v>1606020</v>
      </c>
      <c r="AK714" s="15" t="str">
        <f t="shared" si="79"/>
        <v>高级神器1配件6-封魔匣Lvs21</v>
      </c>
      <c r="AL714" s="60" t="s">
        <v>644</v>
      </c>
      <c r="AM714" s="15">
        <f t="shared" si="80"/>
        <v>21</v>
      </c>
      <c r="AN714" s="15" t="str">
        <f t="shared" si="81"/>
        <v>高级神器1配件6</v>
      </c>
      <c r="AO714" s="15">
        <f>INDEX(芦花古楼!$BY$19:$BY$58,神器!AM714)</f>
        <v>15</v>
      </c>
      <c r="AP714" s="15" t="s">
        <v>88</v>
      </c>
      <c r="AQ714" s="15">
        <f t="shared" si="82"/>
        <v>14840</v>
      </c>
      <c r="AR714" s="15" t="s">
        <v>653</v>
      </c>
      <c r="AS714" s="15">
        <f t="shared" si="83"/>
        <v>285</v>
      </c>
    </row>
    <row r="715" spans="35:45" ht="16.5" x14ac:dyDescent="0.2">
      <c r="AI715" s="60">
        <v>702</v>
      </c>
      <c r="AJ715" s="15">
        <f t="shared" si="78"/>
        <v>1606020</v>
      </c>
      <c r="AK715" s="15" t="str">
        <f t="shared" si="79"/>
        <v>高级神器1配件6-封魔匣Lvs22</v>
      </c>
      <c r="AL715" s="60" t="s">
        <v>644</v>
      </c>
      <c r="AM715" s="15">
        <f t="shared" si="80"/>
        <v>22</v>
      </c>
      <c r="AN715" s="15" t="str">
        <f t="shared" si="81"/>
        <v>高级神器1配件6</v>
      </c>
      <c r="AO715" s="15">
        <f>INDEX(芦花古楼!$BY$19:$BY$58,神器!AM715)</f>
        <v>15</v>
      </c>
      <c r="AP715" s="15" t="s">
        <v>88</v>
      </c>
      <c r="AQ715" s="15">
        <f t="shared" si="82"/>
        <v>15585</v>
      </c>
      <c r="AR715" s="15" t="s">
        <v>653</v>
      </c>
      <c r="AS715" s="15">
        <f t="shared" si="83"/>
        <v>305</v>
      </c>
    </row>
    <row r="716" spans="35:45" ht="16.5" x14ac:dyDescent="0.2">
      <c r="AI716" s="60">
        <v>703</v>
      </c>
      <c r="AJ716" s="15">
        <f t="shared" si="78"/>
        <v>1606020</v>
      </c>
      <c r="AK716" s="15" t="str">
        <f t="shared" si="79"/>
        <v>高级神器1配件6-封魔匣Lvs23</v>
      </c>
      <c r="AL716" s="60" t="s">
        <v>644</v>
      </c>
      <c r="AM716" s="15">
        <f t="shared" si="80"/>
        <v>23</v>
      </c>
      <c r="AN716" s="15" t="str">
        <f t="shared" si="81"/>
        <v>高级神器1配件6</v>
      </c>
      <c r="AO716" s="15">
        <f>INDEX(芦花古楼!$BY$19:$BY$58,神器!AM716)</f>
        <v>15</v>
      </c>
      <c r="AP716" s="15" t="s">
        <v>88</v>
      </c>
      <c r="AQ716" s="15">
        <f t="shared" si="82"/>
        <v>16325</v>
      </c>
      <c r="AR716" s="15" t="s">
        <v>653</v>
      </c>
      <c r="AS716" s="15">
        <f t="shared" si="83"/>
        <v>330</v>
      </c>
    </row>
    <row r="717" spans="35:45" ht="16.5" x14ac:dyDescent="0.2">
      <c r="AI717" s="60">
        <v>704</v>
      </c>
      <c r="AJ717" s="15">
        <f t="shared" si="78"/>
        <v>1606020</v>
      </c>
      <c r="AK717" s="15" t="str">
        <f t="shared" si="79"/>
        <v>高级神器1配件6-封魔匣Lvs24</v>
      </c>
      <c r="AL717" s="60" t="s">
        <v>644</v>
      </c>
      <c r="AM717" s="15">
        <f t="shared" si="80"/>
        <v>24</v>
      </c>
      <c r="AN717" s="15" t="str">
        <f t="shared" si="81"/>
        <v>高级神器1配件6</v>
      </c>
      <c r="AO717" s="15">
        <f>INDEX(芦花古楼!$BY$19:$BY$58,神器!AM717)</f>
        <v>15</v>
      </c>
      <c r="AP717" s="15" t="s">
        <v>88</v>
      </c>
      <c r="AQ717" s="15">
        <f t="shared" si="82"/>
        <v>17070</v>
      </c>
      <c r="AR717" s="15" t="s">
        <v>653</v>
      </c>
      <c r="AS717" s="15">
        <f t="shared" si="83"/>
        <v>355</v>
      </c>
    </row>
    <row r="718" spans="35:45" ht="16.5" x14ac:dyDescent="0.2">
      <c r="AI718" s="60">
        <v>705</v>
      </c>
      <c r="AJ718" s="15">
        <f t="shared" si="78"/>
        <v>1606020</v>
      </c>
      <c r="AK718" s="15" t="str">
        <f t="shared" si="79"/>
        <v>高级神器1配件6-封魔匣Lvs25</v>
      </c>
      <c r="AL718" s="60" t="s">
        <v>644</v>
      </c>
      <c r="AM718" s="15">
        <f t="shared" si="80"/>
        <v>25</v>
      </c>
      <c r="AN718" s="15" t="str">
        <f t="shared" si="81"/>
        <v>高级神器1配件6</v>
      </c>
      <c r="AO718" s="15">
        <f>INDEX(芦花古楼!$BY$19:$BY$58,神器!AM718)</f>
        <v>15</v>
      </c>
      <c r="AP718" s="15" t="s">
        <v>88</v>
      </c>
      <c r="AQ718" s="15">
        <f t="shared" si="82"/>
        <v>17810</v>
      </c>
      <c r="AR718" s="15" t="s">
        <v>653</v>
      </c>
      <c r="AS718" s="15">
        <f t="shared" si="83"/>
        <v>375</v>
      </c>
    </row>
    <row r="719" spans="35:45" ht="16.5" x14ac:dyDescent="0.2">
      <c r="AI719" s="60">
        <v>706</v>
      </c>
      <c r="AJ719" s="15">
        <f t="shared" ref="AJ719:AJ782" si="84">INDEX($AC$4:$AC$33,INT((AI719-1)/40)+1)</f>
        <v>1606020</v>
      </c>
      <c r="AK719" s="15" t="str">
        <f t="shared" ref="AK719:AK782" si="85">INDEX($AF$4:$AF$33,INT((AI719-1)/40)+1)&amp;AL719&amp;AM719</f>
        <v>高级神器1配件6-封魔匣Lvs26</v>
      </c>
      <c r="AL719" s="60" t="s">
        <v>644</v>
      </c>
      <c r="AM719" s="15">
        <f t="shared" ref="AM719:AM782" si="86">MOD(AI719-1,40)+1</f>
        <v>26</v>
      </c>
      <c r="AN719" s="15" t="str">
        <f t="shared" ref="AN719:AN782" si="87">INDEX($AD$4:$AD$33,INT((AI719-1)/40)+1)</f>
        <v>高级神器1配件6</v>
      </c>
      <c r="AO719" s="15">
        <f>INDEX(芦花古楼!$BY$19:$BY$58,神器!AM719)</f>
        <v>25</v>
      </c>
      <c r="AP719" s="15" t="s">
        <v>88</v>
      </c>
      <c r="AQ719" s="15">
        <f t="shared" ref="AQ719:AQ782" si="88">INDEX($F$14:$L$53,AM719,INDEX($AB$4:$AB$33,INT((AI719-1)/40)+1))</f>
        <v>18550</v>
      </c>
      <c r="AR719" s="15" t="s">
        <v>653</v>
      </c>
      <c r="AS719" s="15">
        <f t="shared" ref="AS719:AS782" si="89">INDEX($P$14:$V$53,AM719,INDEX($AB$4:$AB$33,INT((AI719-1)/40)+1))</f>
        <v>405</v>
      </c>
    </row>
    <row r="720" spans="35:45" ht="16.5" x14ac:dyDescent="0.2">
      <c r="AI720" s="60">
        <v>707</v>
      </c>
      <c r="AJ720" s="15">
        <f t="shared" si="84"/>
        <v>1606020</v>
      </c>
      <c r="AK720" s="15" t="str">
        <f t="shared" si="85"/>
        <v>高级神器1配件6-封魔匣Lvs27</v>
      </c>
      <c r="AL720" s="60" t="s">
        <v>644</v>
      </c>
      <c r="AM720" s="15">
        <f t="shared" si="86"/>
        <v>27</v>
      </c>
      <c r="AN720" s="15" t="str">
        <f t="shared" si="87"/>
        <v>高级神器1配件6</v>
      </c>
      <c r="AO720" s="15">
        <f>INDEX(芦花古楼!$BY$19:$BY$58,神器!AM720)</f>
        <v>25</v>
      </c>
      <c r="AP720" s="15" t="s">
        <v>88</v>
      </c>
      <c r="AQ720" s="15">
        <f t="shared" si="88"/>
        <v>19295</v>
      </c>
      <c r="AR720" s="15" t="s">
        <v>653</v>
      </c>
      <c r="AS720" s="15">
        <f t="shared" si="89"/>
        <v>430</v>
      </c>
    </row>
    <row r="721" spans="35:45" ht="16.5" x14ac:dyDescent="0.2">
      <c r="AI721" s="60">
        <v>708</v>
      </c>
      <c r="AJ721" s="15">
        <f t="shared" si="84"/>
        <v>1606020</v>
      </c>
      <c r="AK721" s="15" t="str">
        <f t="shared" si="85"/>
        <v>高级神器1配件6-封魔匣Lvs28</v>
      </c>
      <c r="AL721" s="60" t="s">
        <v>644</v>
      </c>
      <c r="AM721" s="15">
        <f t="shared" si="86"/>
        <v>28</v>
      </c>
      <c r="AN721" s="15" t="str">
        <f t="shared" si="87"/>
        <v>高级神器1配件6</v>
      </c>
      <c r="AO721" s="15">
        <f>INDEX(芦花古楼!$BY$19:$BY$58,神器!AM721)</f>
        <v>25</v>
      </c>
      <c r="AP721" s="15" t="s">
        <v>88</v>
      </c>
      <c r="AQ721" s="15">
        <f t="shared" si="88"/>
        <v>20035</v>
      </c>
      <c r="AR721" s="15" t="s">
        <v>653</v>
      </c>
      <c r="AS721" s="15">
        <f t="shared" si="89"/>
        <v>460</v>
      </c>
    </row>
    <row r="722" spans="35:45" ht="16.5" x14ac:dyDescent="0.2">
      <c r="AI722" s="60">
        <v>709</v>
      </c>
      <c r="AJ722" s="15">
        <f t="shared" si="84"/>
        <v>1606020</v>
      </c>
      <c r="AK722" s="15" t="str">
        <f t="shared" si="85"/>
        <v>高级神器1配件6-封魔匣Lvs29</v>
      </c>
      <c r="AL722" s="60" t="s">
        <v>644</v>
      </c>
      <c r="AM722" s="15">
        <f t="shared" si="86"/>
        <v>29</v>
      </c>
      <c r="AN722" s="15" t="str">
        <f t="shared" si="87"/>
        <v>高级神器1配件6</v>
      </c>
      <c r="AO722" s="15">
        <f>INDEX(芦花古楼!$BY$19:$BY$58,神器!AM722)</f>
        <v>25</v>
      </c>
      <c r="AP722" s="15" t="s">
        <v>88</v>
      </c>
      <c r="AQ722" s="15">
        <f t="shared" si="88"/>
        <v>20780</v>
      </c>
      <c r="AR722" s="15" t="s">
        <v>653</v>
      </c>
      <c r="AS722" s="15">
        <f t="shared" si="89"/>
        <v>485</v>
      </c>
    </row>
    <row r="723" spans="35:45" ht="16.5" x14ac:dyDescent="0.2">
      <c r="AI723" s="60">
        <v>710</v>
      </c>
      <c r="AJ723" s="15">
        <f t="shared" si="84"/>
        <v>1606020</v>
      </c>
      <c r="AK723" s="15" t="str">
        <f t="shared" si="85"/>
        <v>高级神器1配件6-封魔匣Lvs30</v>
      </c>
      <c r="AL723" s="60" t="s">
        <v>644</v>
      </c>
      <c r="AM723" s="15">
        <f t="shared" si="86"/>
        <v>30</v>
      </c>
      <c r="AN723" s="15" t="str">
        <f t="shared" si="87"/>
        <v>高级神器1配件6</v>
      </c>
      <c r="AO723" s="15">
        <f>INDEX(芦花古楼!$BY$19:$BY$58,神器!AM723)</f>
        <v>25</v>
      </c>
      <c r="AP723" s="15" t="s">
        <v>88</v>
      </c>
      <c r="AQ723" s="15">
        <f t="shared" si="88"/>
        <v>22265</v>
      </c>
      <c r="AR723" s="15" t="s">
        <v>653</v>
      </c>
      <c r="AS723" s="15">
        <f t="shared" si="89"/>
        <v>520</v>
      </c>
    </row>
    <row r="724" spans="35:45" ht="16.5" x14ac:dyDescent="0.2">
      <c r="AI724" s="60">
        <v>711</v>
      </c>
      <c r="AJ724" s="15">
        <f t="shared" si="84"/>
        <v>1606020</v>
      </c>
      <c r="AK724" s="15" t="str">
        <f t="shared" si="85"/>
        <v>高级神器1配件6-封魔匣Lvs31</v>
      </c>
      <c r="AL724" s="60" t="s">
        <v>644</v>
      </c>
      <c r="AM724" s="15">
        <f t="shared" si="86"/>
        <v>31</v>
      </c>
      <c r="AN724" s="15" t="str">
        <f t="shared" si="87"/>
        <v>高级神器1配件6</v>
      </c>
      <c r="AO724" s="15">
        <f>INDEX(芦花古楼!$BY$19:$BY$58,神器!AM724)</f>
        <v>30</v>
      </c>
      <c r="AP724" s="15" t="s">
        <v>88</v>
      </c>
      <c r="AQ724" s="15">
        <f t="shared" si="88"/>
        <v>21700</v>
      </c>
      <c r="AR724" s="15" t="s">
        <v>653</v>
      </c>
      <c r="AS724" s="15">
        <f t="shared" si="89"/>
        <v>550</v>
      </c>
    </row>
    <row r="725" spans="35:45" ht="16.5" x14ac:dyDescent="0.2">
      <c r="AI725" s="60">
        <v>712</v>
      </c>
      <c r="AJ725" s="15">
        <f t="shared" si="84"/>
        <v>1606020</v>
      </c>
      <c r="AK725" s="15" t="str">
        <f t="shared" si="85"/>
        <v>高级神器1配件6-封魔匣Lvs32</v>
      </c>
      <c r="AL725" s="60" t="s">
        <v>644</v>
      </c>
      <c r="AM725" s="15">
        <f t="shared" si="86"/>
        <v>32</v>
      </c>
      <c r="AN725" s="15" t="str">
        <f t="shared" si="87"/>
        <v>高级神器1配件6</v>
      </c>
      <c r="AO725" s="15">
        <f>INDEX(芦花古楼!$BY$19:$BY$58,神器!AM725)</f>
        <v>30</v>
      </c>
      <c r="AP725" s="15" t="s">
        <v>88</v>
      </c>
      <c r="AQ725" s="15">
        <f t="shared" si="88"/>
        <v>32550</v>
      </c>
      <c r="AR725" s="15" t="s">
        <v>653</v>
      </c>
      <c r="AS725" s="15">
        <f t="shared" si="89"/>
        <v>585</v>
      </c>
    </row>
    <row r="726" spans="35:45" ht="16.5" x14ac:dyDescent="0.2">
      <c r="AI726" s="60">
        <v>713</v>
      </c>
      <c r="AJ726" s="15">
        <f t="shared" si="84"/>
        <v>1606020</v>
      </c>
      <c r="AK726" s="15" t="str">
        <f t="shared" si="85"/>
        <v>高级神器1配件6-封魔匣Lvs33</v>
      </c>
      <c r="AL726" s="60" t="s">
        <v>644</v>
      </c>
      <c r="AM726" s="15">
        <f t="shared" si="86"/>
        <v>33</v>
      </c>
      <c r="AN726" s="15" t="str">
        <f t="shared" si="87"/>
        <v>高级神器1配件6</v>
      </c>
      <c r="AO726" s="15">
        <f>INDEX(芦花古楼!$BY$19:$BY$58,神器!AM726)</f>
        <v>30</v>
      </c>
      <c r="AP726" s="15" t="s">
        <v>88</v>
      </c>
      <c r="AQ726" s="15">
        <f t="shared" si="88"/>
        <v>43400</v>
      </c>
      <c r="AR726" s="15" t="s">
        <v>653</v>
      </c>
      <c r="AS726" s="15">
        <f t="shared" si="89"/>
        <v>620</v>
      </c>
    </row>
    <row r="727" spans="35:45" ht="16.5" x14ac:dyDescent="0.2">
      <c r="AI727" s="60">
        <v>714</v>
      </c>
      <c r="AJ727" s="15">
        <f t="shared" si="84"/>
        <v>1606020</v>
      </c>
      <c r="AK727" s="15" t="str">
        <f t="shared" si="85"/>
        <v>高级神器1配件6-封魔匣Lvs34</v>
      </c>
      <c r="AL727" s="60" t="s">
        <v>644</v>
      </c>
      <c r="AM727" s="15">
        <f t="shared" si="86"/>
        <v>34</v>
      </c>
      <c r="AN727" s="15" t="str">
        <f t="shared" si="87"/>
        <v>高级神器1配件6</v>
      </c>
      <c r="AO727" s="15">
        <f>INDEX(芦花古楼!$BY$19:$BY$58,神器!AM727)</f>
        <v>30</v>
      </c>
      <c r="AP727" s="15" t="s">
        <v>88</v>
      </c>
      <c r="AQ727" s="15">
        <f t="shared" si="88"/>
        <v>54250</v>
      </c>
      <c r="AR727" s="15" t="s">
        <v>653</v>
      </c>
      <c r="AS727" s="15">
        <f t="shared" si="89"/>
        <v>660</v>
      </c>
    </row>
    <row r="728" spans="35:45" ht="16.5" x14ac:dyDescent="0.2">
      <c r="AI728" s="60">
        <v>715</v>
      </c>
      <c r="AJ728" s="15">
        <f t="shared" si="84"/>
        <v>1606020</v>
      </c>
      <c r="AK728" s="15" t="str">
        <f t="shared" si="85"/>
        <v>高级神器1配件6-封魔匣Lvs35</v>
      </c>
      <c r="AL728" s="60" t="s">
        <v>644</v>
      </c>
      <c r="AM728" s="15">
        <f t="shared" si="86"/>
        <v>35</v>
      </c>
      <c r="AN728" s="15" t="str">
        <f t="shared" si="87"/>
        <v>高级神器1配件6</v>
      </c>
      <c r="AO728" s="15">
        <f>INDEX(芦花古楼!$BY$19:$BY$58,神器!AM728)</f>
        <v>30</v>
      </c>
      <c r="AP728" s="15" t="s">
        <v>88</v>
      </c>
      <c r="AQ728" s="15">
        <f t="shared" si="88"/>
        <v>65100</v>
      </c>
      <c r="AR728" s="15" t="s">
        <v>653</v>
      </c>
      <c r="AS728" s="15">
        <f t="shared" si="89"/>
        <v>700</v>
      </c>
    </row>
    <row r="729" spans="35:45" ht="16.5" x14ac:dyDescent="0.2">
      <c r="AI729" s="60">
        <v>716</v>
      </c>
      <c r="AJ729" s="15">
        <f t="shared" si="84"/>
        <v>1606020</v>
      </c>
      <c r="AK729" s="15" t="str">
        <f t="shared" si="85"/>
        <v>高级神器1配件6-封魔匣Lvs36</v>
      </c>
      <c r="AL729" s="60" t="s">
        <v>644</v>
      </c>
      <c r="AM729" s="15">
        <f t="shared" si="86"/>
        <v>36</v>
      </c>
      <c r="AN729" s="15" t="str">
        <f t="shared" si="87"/>
        <v>高级神器1配件6</v>
      </c>
      <c r="AO729" s="15">
        <f>INDEX(芦花古楼!$BY$19:$BY$58,神器!AM729)</f>
        <v>40</v>
      </c>
      <c r="AP729" s="15" t="s">
        <v>88</v>
      </c>
      <c r="AQ729" s="15">
        <f t="shared" si="88"/>
        <v>75950</v>
      </c>
      <c r="AR729" s="15" t="s">
        <v>653</v>
      </c>
      <c r="AS729" s="15">
        <f t="shared" si="89"/>
        <v>740</v>
      </c>
    </row>
    <row r="730" spans="35:45" ht="16.5" x14ac:dyDescent="0.2">
      <c r="AI730" s="60">
        <v>717</v>
      </c>
      <c r="AJ730" s="15">
        <f t="shared" si="84"/>
        <v>1606020</v>
      </c>
      <c r="AK730" s="15" t="str">
        <f t="shared" si="85"/>
        <v>高级神器1配件6-封魔匣Lvs37</v>
      </c>
      <c r="AL730" s="60" t="s">
        <v>644</v>
      </c>
      <c r="AM730" s="15">
        <f t="shared" si="86"/>
        <v>37</v>
      </c>
      <c r="AN730" s="15" t="str">
        <f t="shared" si="87"/>
        <v>高级神器1配件6</v>
      </c>
      <c r="AO730" s="15">
        <f>INDEX(芦花古楼!$BY$19:$BY$58,神器!AM730)</f>
        <v>40</v>
      </c>
      <c r="AP730" s="15" t="s">
        <v>88</v>
      </c>
      <c r="AQ730" s="15">
        <f t="shared" si="88"/>
        <v>86805</v>
      </c>
      <c r="AR730" s="15" t="s">
        <v>653</v>
      </c>
      <c r="AS730" s="15">
        <f t="shared" si="89"/>
        <v>785</v>
      </c>
    </row>
    <row r="731" spans="35:45" ht="16.5" x14ac:dyDescent="0.2">
      <c r="AI731" s="60">
        <v>718</v>
      </c>
      <c r="AJ731" s="15">
        <f t="shared" si="84"/>
        <v>1606020</v>
      </c>
      <c r="AK731" s="15" t="str">
        <f t="shared" si="85"/>
        <v>高级神器1配件6-封魔匣Lvs38</v>
      </c>
      <c r="AL731" s="60" t="s">
        <v>644</v>
      </c>
      <c r="AM731" s="15">
        <f t="shared" si="86"/>
        <v>38</v>
      </c>
      <c r="AN731" s="15" t="str">
        <f t="shared" si="87"/>
        <v>高级神器1配件6</v>
      </c>
      <c r="AO731" s="15">
        <f>INDEX(芦花古楼!$BY$19:$BY$58,神器!AM731)</f>
        <v>40</v>
      </c>
      <c r="AP731" s="15" t="s">
        <v>88</v>
      </c>
      <c r="AQ731" s="15">
        <f t="shared" si="88"/>
        <v>97655</v>
      </c>
      <c r="AR731" s="15" t="s">
        <v>653</v>
      </c>
      <c r="AS731" s="15">
        <f t="shared" si="89"/>
        <v>830</v>
      </c>
    </row>
    <row r="732" spans="35:45" ht="16.5" x14ac:dyDescent="0.2">
      <c r="AI732" s="60">
        <v>719</v>
      </c>
      <c r="AJ732" s="15">
        <f t="shared" si="84"/>
        <v>1606020</v>
      </c>
      <c r="AK732" s="15" t="str">
        <f t="shared" si="85"/>
        <v>高级神器1配件6-封魔匣Lvs39</v>
      </c>
      <c r="AL732" s="60" t="s">
        <v>644</v>
      </c>
      <c r="AM732" s="15">
        <f t="shared" si="86"/>
        <v>39</v>
      </c>
      <c r="AN732" s="15" t="str">
        <f t="shared" si="87"/>
        <v>高级神器1配件6</v>
      </c>
      <c r="AO732" s="15">
        <f>INDEX(芦花古楼!$BY$19:$BY$58,神器!AM732)</f>
        <v>40</v>
      </c>
      <c r="AP732" s="15" t="s">
        <v>88</v>
      </c>
      <c r="AQ732" s="15">
        <f t="shared" si="88"/>
        <v>108505</v>
      </c>
      <c r="AR732" s="15" t="s">
        <v>653</v>
      </c>
      <c r="AS732" s="15">
        <f t="shared" si="89"/>
        <v>880</v>
      </c>
    </row>
    <row r="733" spans="35:45" ht="16.5" x14ac:dyDescent="0.2">
      <c r="AI733" s="60">
        <v>720</v>
      </c>
      <c r="AJ733" s="15">
        <f t="shared" si="84"/>
        <v>1606020</v>
      </c>
      <c r="AK733" s="15" t="str">
        <f t="shared" si="85"/>
        <v>高级神器1配件6-封魔匣Lvs40</v>
      </c>
      <c r="AL733" s="60" t="s">
        <v>644</v>
      </c>
      <c r="AM733" s="15">
        <f t="shared" si="86"/>
        <v>40</v>
      </c>
      <c r="AN733" s="15" t="str">
        <f t="shared" si="87"/>
        <v>高级神器1配件6</v>
      </c>
      <c r="AO733" s="15">
        <f>INDEX(芦花古楼!$BY$19:$BY$58,神器!AM733)</f>
        <v>40</v>
      </c>
      <c r="AP733" s="15" t="s">
        <v>88</v>
      </c>
      <c r="AQ733" s="15">
        <f t="shared" si="88"/>
        <v>130205</v>
      </c>
      <c r="AR733" s="15" t="s">
        <v>653</v>
      </c>
      <c r="AS733" s="15">
        <f t="shared" si="89"/>
        <v>930</v>
      </c>
    </row>
    <row r="734" spans="35:45" ht="16.5" x14ac:dyDescent="0.2">
      <c r="AI734" s="60">
        <v>721</v>
      </c>
      <c r="AJ734" s="15">
        <f t="shared" si="84"/>
        <v>1606021</v>
      </c>
      <c r="AK734" s="15" t="str">
        <f t="shared" si="85"/>
        <v>高级神器2配件1-龙雀刀鞘Lvs1</v>
      </c>
      <c r="AL734" s="60" t="s">
        <v>644</v>
      </c>
      <c r="AM734" s="15">
        <f t="shared" si="86"/>
        <v>1</v>
      </c>
      <c r="AN734" s="15" t="str">
        <f t="shared" si="87"/>
        <v>高级神器2配件1</v>
      </c>
      <c r="AO734" s="15">
        <f>INDEX(芦花古楼!$BY$19:$BY$58,神器!AM734)</f>
        <v>1</v>
      </c>
      <c r="AP734" s="15" t="s">
        <v>88</v>
      </c>
      <c r="AQ734" s="15">
        <f t="shared" si="88"/>
        <v>130</v>
      </c>
      <c r="AR734" s="15" t="s">
        <v>653</v>
      </c>
      <c r="AS734" s="15">
        <f t="shared" si="89"/>
        <v>5</v>
      </c>
    </row>
    <row r="735" spans="35:45" ht="16.5" x14ac:dyDescent="0.2">
      <c r="AI735" s="60">
        <v>722</v>
      </c>
      <c r="AJ735" s="15">
        <f t="shared" si="84"/>
        <v>1606021</v>
      </c>
      <c r="AK735" s="15" t="str">
        <f t="shared" si="85"/>
        <v>高级神器2配件1-龙雀刀鞘Lvs2</v>
      </c>
      <c r="AL735" s="60" t="s">
        <v>644</v>
      </c>
      <c r="AM735" s="15">
        <f t="shared" si="86"/>
        <v>2</v>
      </c>
      <c r="AN735" s="15" t="str">
        <f t="shared" si="87"/>
        <v>高级神器2配件1</v>
      </c>
      <c r="AO735" s="15">
        <f>INDEX(芦花古楼!$BY$19:$BY$58,神器!AM735)</f>
        <v>1</v>
      </c>
      <c r="AP735" s="15" t="s">
        <v>88</v>
      </c>
      <c r="AQ735" s="15">
        <f t="shared" si="88"/>
        <v>200</v>
      </c>
      <c r="AR735" s="15" t="s">
        <v>653</v>
      </c>
      <c r="AS735" s="15">
        <f t="shared" si="89"/>
        <v>6</v>
      </c>
    </row>
    <row r="736" spans="35:45" ht="16.5" x14ac:dyDescent="0.2">
      <c r="AI736" s="60">
        <v>723</v>
      </c>
      <c r="AJ736" s="15">
        <f t="shared" si="84"/>
        <v>1606021</v>
      </c>
      <c r="AK736" s="15" t="str">
        <f t="shared" si="85"/>
        <v>高级神器2配件1-龙雀刀鞘Lvs3</v>
      </c>
      <c r="AL736" s="60" t="s">
        <v>644</v>
      </c>
      <c r="AM736" s="15">
        <f t="shared" si="86"/>
        <v>3</v>
      </c>
      <c r="AN736" s="15" t="str">
        <f t="shared" si="87"/>
        <v>高级神器2配件1</v>
      </c>
      <c r="AO736" s="15">
        <f>INDEX(芦花古楼!$BY$19:$BY$58,神器!AM736)</f>
        <v>2</v>
      </c>
      <c r="AP736" s="15" t="s">
        <v>88</v>
      </c>
      <c r="AQ736" s="15">
        <f t="shared" si="88"/>
        <v>265</v>
      </c>
      <c r="AR736" s="15" t="s">
        <v>653</v>
      </c>
      <c r="AS736" s="15">
        <f t="shared" si="89"/>
        <v>8</v>
      </c>
    </row>
    <row r="737" spans="35:45" ht="16.5" x14ac:dyDescent="0.2">
      <c r="AI737" s="60">
        <v>724</v>
      </c>
      <c r="AJ737" s="15">
        <f t="shared" si="84"/>
        <v>1606021</v>
      </c>
      <c r="AK737" s="15" t="str">
        <f t="shared" si="85"/>
        <v>高级神器2配件1-龙雀刀鞘Lvs4</v>
      </c>
      <c r="AL737" s="60" t="s">
        <v>644</v>
      </c>
      <c r="AM737" s="15">
        <f t="shared" si="86"/>
        <v>4</v>
      </c>
      <c r="AN737" s="15" t="str">
        <f t="shared" si="87"/>
        <v>高级神器2配件1</v>
      </c>
      <c r="AO737" s="15">
        <f>INDEX(芦花古楼!$BY$19:$BY$58,神器!AM737)</f>
        <v>3</v>
      </c>
      <c r="AP737" s="15" t="s">
        <v>88</v>
      </c>
      <c r="AQ737" s="15">
        <f t="shared" si="88"/>
        <v>330</v>
      </c>
      <c r="AR737" s="15" t="s">
        <v>653</v>
      </c>
      <c r="AS737" s="15">
        <f t="shared" si="89"/>
        <v>10</v>
      </c>
    </row>
    <row r="738" spans="35:45" ht="16.5" x14ac:dyDescent="0.2">
      <c r="AI738" s="60">
        <v>725</v>
      </c>
      <c r="AJ738" s="15">
        <f t="shared" si="84"/>
        <v>1606021</v>
      </c>
      <c r="AK738" s="15" t="str">
        <f t="shared" si="85"/>
        <v>高级神器2配件1-龙雀刀鞘Lvs5</v>
      </c>
      <c r="AL738" s="60" t="s">
        <v>644</v>
      </c>
      <c r="AM738" s="15">
        <f t="shared" si="86"/>
        <v>5</v>
      </c>
      <c r="AN738" s="15" t="str">
        <f t="shared" si="87"/>
        <v>高级神器2配件1</v>
      </c>
      <c r="AO738" s="15">
        <f>INDEX(芦花古楼!$BY$19:$BY$58,神器!AM738)</f>
        <v>3</v>
      </c>
      <c r="AP738" s="15" t="s">
        <v>88</v>
      </c>
      <c r="AQ738" s="15">
        <f t="shared" si="88"/>
        <v>400</v>
      </c>
      <c r="AR738" s="15" t="s">
        <v>653</v>
      </c>
      <c r="AS738" s="15">
        <f t="shared" si="89"/>
        <v>12</v>
      </c>
    </row>
    <row r="739" spans="35:45" ht="16.5" x14ac:dyDescent="0.2">
      <c r="AI739" s="60">
        <v>726</v>
      </c>
      <c r="AJ739" s="15">
        <f t="shared" si="84"/>
        <v>1606021</v>
      </c>
      <c r="AK739" s="15" t="str">
        <f t="shared" si="85"/>
        <v>高级神器2配件1-龙雀刀鞘Lvs6</v>
      </c>
      <c r="AL739" s="60" t="s">
        <v>644</v>
      </c>
      <c r="AM739" s="15">
        <f t="shared" si="86"/>
        <v>6</v>
      </c>
      <c r="AN739" s="15" t="str">
        <f t="shared" si="87"/>
        <v>高级神器2配件1</v>
      </c>
      <c r="AO739" s="15">
        <f>INDEX(芦花古楼!$BY$19:$BY$58,神器!AM739)</f>
        <v>5</v>
      </c>
      <c r="AP739" s="15" t="s">
        <v>88</v>
      </c>
      <c r="AQ739" s="15">
        <f t="shared" si="88"/>
        <v>465</v>
      </c>
      <c r="AR739" s="15" t="s">
        <v>653</v>
      </c>
      <c r="AS739" s="15">
        <f t="shared" si="89"/>
        <v>14</v>
      </c>
    </row>
    <row r="740" spans="35:45" ht="16.5" x14ac:dyDescent="0.2">
      <c r="AI740" s="60">
        <v>727</v>
      </c>
      <c r="AJ740" s="15">
        <f t="shared" si="84"/>
        <v>1606021</v>
      </c>
      <c r="AK740" s="15" t="str">
        <f t="shared" si="85"/>
        <v>高级神器2配件1-龙雀刀鞘Lvs7</v>
      </c>
      <c r="AL740" s="60" t="s">
        <v>644</v>
      </c>
      <c r="AM740" s="15">
        <f t="shared" si="86"/>
        <v>7</v>
      </c>
      <c r="AN740" s="15" t="str">
        <f t="shared" si="87"/>
        <v>高级神器2配件1</v>
      </c>
      <c r="AO740" s="15">
        <f>INDEX(芦花古楼!$BY$19:$BY$58,神器!AM740)</f>
        <v>5</v>
      </c>
      <c r="AP740" s="15" t="s">
        <v>88</v>
      </c>
      <c r="AQ740" s="15">
        <f t="shared" si="88"/>
        <v>535</v>
      </c>
      <c r="AR740" s="15" t="s">
        <v>653</v>
      </c>
      <c r="AS740" s="15">
        <f t="shared" si="89"/>
        <v>16</v>
      </c>
    </row>
    <row r="741" spans="35:45" ht="16.5" x14ac:dyDescent="0.2">
      <c r="AI741" s="60">
        <v>728</v>
      </c>
      <c r="AJ741" s="15">
        <f t="shared" si="84"/>
        <v>1606021</v>
      </c>
      <c r="AK741" s="15" t="str">
        <f t="shared" si="85"/>
        <v>高级神器2配件1-龙雀刀鞘Lvs8</v>
      </c>
      <c r="AL741" s="60" t="s">
        <v>644</v>
      </c>
      <c r="AM741" s="15">
        <f t="shared" si="86"/>
        <v>8</v>
      </c>
      <c r="AN741" s="15" t="str">
        <f t="shared" si="87"/>
        <v>高级神器2配件1</v>
      </c>
      <c r="AO741" s="15">
        <f>INDEX(芦花古楼!$BY$19:$BY$58,神器!AM741)</f>
        <v>5</v>
      </c>
      <c r="AP741" s="15" t="s">
        <v>88</v>
      </c>
      <c r="AQ741" s="15">
        <f t="shared" si="88"/>
        <v>600</v>
      </c>
      <c r="AR741" s="15" t="s">
        <v>653</v>
      </c>
      <c r="AS741" s="15">
        <f t="shared" si="89"/>
        <v>18</v>
      </c>
    </row>
    <row r="742" spans="35:45" ht="16.5" x14ac:dyDescent="0.2">
      <c r="AI742" s="60">
        <v>729</v>
      </c>
      <c r="AJ742" s="15">
        <f t="shared" si="84"/>
        <v>1606021</v>
      </c>
      <c r="AK742" s="15" t="str">
        <f t="shared" si="85"/>
        <v>高级神器2配件1-龙雀刀鞘Lvs9</v>
      </c>
      <c r="AL742" s="60" t="s">
        <v>644</v>
      </c>
      <c r="AM742" s="15">
        <f t="shared" si="86"/>
        <v>9</v>
      </c>
      <c r="AN742" s="15" t="str">
        <f t="shared" si="87"/>
        <v>高级神器2配件1</v>
      </c>
      <c r="AO742" s="15">
        <f>INDEX(芦花古楼!$BY$19:$BY$58,神器!AM742)</f>
        <v>5</v>
      </c>
      <c r="AP742" s="15" t="s">
        <v>88</v>
      </c>
      <c r="AQ742" s="15">
        <f t="shared" si="88"/>
        <v>665</v>
      </c>
      <c r="AR742" s="15" t="s">
        <v>653</v>
      </c>
      <c r="AS742" s="15">
        <f t="shared" si="89"/>
        <v>20</v>
      </c>
    </row>
    <row r="743" spans="35:45" ht="16.5" x14ac:dyDescent="0.2">
      <c r="AI743" s="60">
        <v>730</v>
      </c>
      <c r="AJ743" s="15">
        <f t="shared" si="84"/>
        <v>1606021</v>
      </c>
      <c r="AK743" s="15" t="str">
        <f t="shared" si="85"/>
        <v>高级神器2配件1-龙雀刀鞘Lvs10</v>
      </c>
      <c r="AL743" s="60" t="s">
        <v>644</v>
      </c>
      <c r="AM743" s="15">
        <f t="shared" si="86"/>
        <v>10</v>
      </c>
      <c r="AN743" s="15" t="str">
        <f t="shared" si="87"/>
        <v>高级神器2配件1</v>
      </c>
      <c r="AO743" s="15">
        <f>INDEX(芦花古楼!$BY$19:$BY$58,神器!AM743)</f>
        <v>7</v>
      </c>
      <c r="AP743" s="15" t="s">
        <v>88</v>
      </c>
      <c r="AQ743" s="15">
        <f t="shared" si="88"/>
        <v>800</v>
      </c>
      <c r="AR743" s="15" t="s">
        <v>653</v>
      </c>
      <c r="AS743" s="15">
        <f t="shared" si="89"/>
        <v>22</v>
      </c>
    </row>
    <row r="744" spans="35:45" ht="16.5" x14ac:dyDescent="0.2">
      <c r="AI744" s="60">
        <v>731</v>
      </c>
      <c r="AJ744" s="15">
        <f t="shared" si="84"/>
        <v>1606021</v>
      </c>
      <c r="AK744" s="15" t="str">
        <f t="shared" si="85"/>
        <v>高级神器2配件1-龙雀刀鞘Lvs11</v>
      </c>
      <c r="AL744" s="60" t="s">
        <v>644</v>
      </c>
      <c r="AM744" s="15">
        <f t="shared" si="86"/>
        <v>11</v>
      </c>
      <c r="AN744" s="15" t="str">
        <f t="shared" si="87"/>
        <v>高级神器2配件1</v>
      </c>
      <c r="AO744" s="15">
        <f>INDEX(芦花古楼!$BY$19:$BY$58,神器!AM744)</f>
        <v>7</v>
      </c>
      <c r="AP744" s="15" t="s">
        <v>88</v>
      </c>
      <c r="AQ744" s="15">
        <f t="shared" si="88"/>
        <v>1005</v>
      </c>
      <c r="AR744" s="15" t="s">
        <v>653</v>
      </c>
      <c r="AS744" s="15">
        <f t="shared" si="89"/>
        <v>25</v>
      </c>
    </row>
    <row r="745" spans="35:45" ht="16.5" x14ac:dyDescent="0.2">
      <c r="AI745" s="60">
        <v>732</v>
      </c>
      <c r="AJ745" s="15">
        <f t="shared" si="84"/>
        <v>1606021</v>
      </c>
      <c r="AK745" s="15" t="str">
        <f t="shared" si="85"/>
        <v>高级神器2配件1-龙雀刀鞘Lvs12</v>
      </c>
      <c r="AL745" s="60" t="s">
        <v>644</v>
      </c>
      <c r="AM745" s="15">
        <f t="shared" si="86"/>
        <v>12</v>
      </c>
      <c r="AN745" s="15" t="str">
        <f t="shared" si="87"/>
        <v>高级神器2配件1</v>
      </c>
      <c r="AO745" s="15">
        <f>INDEX(芦花古楼!$BY$19:$BY$58,神器!AM745)</f>
        <v>7</v>
      </c>
      <c r="AP745" s="15" t="s">
        <v>88</v>
      </c>
      <c r="AQ745" s="15">
        <f t="shared" si="88"/>
        <v>1175</v>
      </c>
      <c r="AR745" s="15" t="s">
        <v>653</v>
      </c>
      <c r="AS745" s="15">
        <f t="shared" si="89"/>
        <v>27</v>
      </c>
    </row>
    <row r="746" spans="35:45" ht="16.5" x14ac:dyDescent="0.2">
      <c r="AI746" s="60">
        <v>733</v>
      </c>
      <c r="AJ746" s="15">
        <f t="shared" si="84"/>
        <v>1606021</v>
      </c>
      <c r="AK746" s="15" t="str">
        <f t="shared" si="85"/>
        <v>高级神器2配件1-龙雀刀鞘Lvs13</v>
      </c>
      <c r="AL746" s="60" t="s">
        <v>644</v>
      </c>
      <c r="AM746" s="15">
        <f t="shared" si="86"/>
        <v>13</v>
      </c>
      <c r="AN746" s="15" t="str">
        <f t="shared" si="87"/>
        <v>高级神器2配件1</v>
      </c>
      <c r="AO746" s="15">
        <f>INDEX(芦花古楼!$BY$19:$BY$58,神器!AM746)</f>
        <v>7</v>
      </c>
      <c r="AP746" s="15" t="s">
        <v>88</v>
      </c>
      <c r="AQ746" s="15">
        <f t="shared" si="88"/>
        <v>1340</v>
      </c>
      <c r="AR746" s="15" t="s">
        <v>653</v>
      </c>
      <c r="AS746" s="15">
        <f t="shared" si="89"/>
        <v>30</v>
      </c>
    </row>
    <row r="747" spans="35:45" ht="16.5" x14ac:dyDescent="0.2">
      <c r="AI747" s="60">
        <v>734</v>
      </c>
      <c r="AJ747" s="15">
        <f t="shared" si="84"/>
        <v>1606021</v>
      </c>
      <c r="AK747" s="15" t="str">
        <f t="shared" si="85"/>
        <v>高级神器2配件1-龙雀刀鞘Lvs14</v>
      </c>
      <c r="AL747" s="60" t="s">
        <v>644</v>
      </c>
      <c r="AM747" s="15">
        <f t="shared" si="86"/>
        <v>14</v>
      </c>
      <c r="AN747" s="15" t="str">
        <f t="shared" si="87"/>
        <v>高级神器2配件1</v>
      </c>
      <c r="AO747" s="15">
        <f>INDEX(芦花古楼!$BY$19:$BY$58,神器!AM747)</f>
        <v>7</v>
      </c>
      <c r="AP747" s="15" t="s">
        <v>88</v>
      </c>
      <c r="AQ747" s="15">
        <f t="shared" si="88"/>
        <v>1510</v>
      </c>
      <c r="AR747" s="15" t="s">
        <v>653</v>
      </c>
      <c r="AS747" s="15">
        <f t="shared" si="89"/>
        <v>33</v>
      </c>
    </row>
    <row r="748" spans="35:45" ht="16.5" x14ac:dyDescent="0.2">
      <c r="AI748" s="60">
        <v>735</v>
      </c>
      <c r="AJ748" s="15">
        <f t="shared" si="84"/>
        <v>1606021</v>
      </c>
      <c r="AK748" s="15" t="str">
        <f t="shared" si="85"/>
        <v>高级神器2配件1-龙雀刀鞘Lvs15</v>
      </c>
      <c r="AL748" s="60" t="s">
        <v>644</v>
      </c>
      <c r="AM748" s="15">
        <f t="shared" si="86"/>
        <v>15</v>
      </c>
      <c r="AN748" s="15" t="str">
        <f t="shared" si="87"/>
        <v>高级神器2配件1</v>
      </c>
      <c r="AO748" s="15">
        <f>INDEX(芦花古楼!$BY$19:$BY$58,神器!AM748)</f>
        <v>10</v>
      </c>
      <c r="AP748" s="15" t="s">
        <v>88</v>
      </c>
      <c r="AQ748" s="15">
        <f t="shared" si="88"/>
        <v>1680</v>
      </c>
      <c r="AR748" s="15" t="s">
        <v>653</v>
      </c>
      <c r="AS748" s="15">
        <f t="shared" si="89"/>
        <v>36</v>
      </c>
    </row>
    <row r="749" spans="35:45" ht="16.5" x14ac:dyDescent="0.2">
      <c r="AI749" s="60">
        <v>736</v>
      </c>
      <c r="AJ749" s="15">
        <f t="shared" si="84"/>
        <v>1606021</v>
      </c>
      <c r="AK749" s="15" t="str">
        <f t="shared" si="85"/>
        <v>高级神器2配件1-龙雀刀鞘Lvs16</v>
      </c>
      <c r="AL749" s="60" t="s">
        <v>644</v>
      </c>
      <c r="AM749" s="15">
        <f t="shared" si="86"/>
        <v>16</v>
      </c>
      <c r="AN749" s="15" t="str">
        <f t="shared" si="87"/>
        <v>高级神器2配件1</v>
      </c>
      <c r="AO749" s="15">
        <f>INDEX(芦花古楼!$BY$19:$BY$58,神器!AM749)</f>
        <v>10</v>
      </c>
      <c r="AP749" s="15" t="s">
        <v>88</v>
      </c>
      <c r="AQ749" s="15">
        <f t="shared" si="88"/>
        <v>1845</v>
      </c>
      <c r="AR749" s="15" t="s">
        <v>653</v>
      </c>
      <c r="AS749" s="15">
        <f t="shared" si="89"/>
        <v>39</v>
      </c>
    </row>
    <row r="750" spans="35:45" ht="16.5" x14ac:dyDescent="0.2">
      <c r="AI750" s="60">
        <v>737</v>
      </c>
      <c r="AJ750" s="15">
        <f t="shared" si="84"/>
        <v>1606021</v>
      </c>
      <c r="AK750" s="15" t="str">
        <f t="shared" si="85"/>
        <v>高级神器2配件1-龙雀刀鞘Lvs17</v>
      </c>
      <c r="AL750" s="60" t="s">
        <v>644</v>
      </c>
      <c r="AM750" s="15">
        <f t="shared" si="86"/>
        <v>17</v>
      </c>
      <c r="AN750" s="15" t="str">
        <f t="shared" si="87"/>
        <v>高级神器2配件1</v>
      </c>
      <c r="AO750" s="15">
        <f>INDEX(芦花古楼!$BY$19:$BY$58,神器!AM750)</f>
        <v>10</v>
      </c>
      <c r="AP750" s="15" t="s">
        <v>88</v>
      </c>
      <c r="AQ750" s="15">
        <f t="shared" si="88"/>
        <v>2015</v>
      </c>
      <c r="AR750" s="15" t="s">
        <v>653</v>
      </c>
      <c r="AS750" s="15">
        <f t="shared" si="89"/>
        <v>42</v>
      </c>
    </row>
    <row r="751" spans="35:45" ht="16.5" x14ac:dyDescent="0.2">
      <c r="AI751" s="60">
        <v>738</v>
      </c>
      <c r="AJ751" s="15">
        <f t="shared" si="84"/>
        <v>1606021</v>
      </c>
      <c r="AK751" s="15" t="str">
        <f t="shared" si="85"/>
        <v>高级神器2配件1-龙雀刀鞘Lvs18</v>
      </c>
      <c r="AL751" s="60" t="s">
        <v>644</v>
      </c>
      <c r="AM751" s="15">
        <f t="shared" si="86"/>
        <v>18</v>
      </c>
      <c r="AN751" s="15" t="str">
        <f t="shared" si="87"/>
        <v>高级神器2配件1</v>
      </c>
      <c r="AO751" s="15">
        <f>INDEX(芦花古楼!$BY$19:$BY$58,神器!AM751)</f>
        <v>10</v>
      </c>
      <c r="AP751" s="15" t="s">
        <v>88</v>
      </c>
      <c r="AQ751" s="15">
        <f t="shared" si="88"/>
        <v>2180</v>
      </c>
      <c r="AR751" s="15" t="s">
        <v>653</v>
      </c>
      <c r="AS751" s="15">
        <f t="shared" si="89"/>
        <v>46</v>
      </c>
    </row>
    <row r="752" spans="35:45" ht="16.5" x14ac:dyDescent="0.2">
      <c r="AI752" s="60">
        <v>739</v>
      </c>
      <c r="AJ752" s="15">
        <f t="shared" si="84"/>
        <v>1606021</v>
      </c>
      <c r="AK752" s="15" t="str">
        <f t="shared" si="85"/>
        <v>高级神器2配件1-龙雀刀鞘Lvs19</v>
      </c>
      <c r="AL752" s="60" t="s">
        <v>644</v>
      </c>
      <c r="AM752" s="15">
        <f t="shared" si="86"/>
        <v>19</v>
      </c>
      <c r="AN752" s="15" t="str">
        <f t="shared" si="87"/>
        <v>高级神器2配件1</v>
      </c>
      <c r="AO752" s="15">
        <f>INDEX(芦花古楼!$BY$19:$BY$58,神器!AM752)</f>
        <v>10</v>
      </c>
      <c r="AP752" s="15" t="s">
        <v>88</v>
      </c>
      <c r="AQ752" s="15">
        <f t="shared" si="88"/>
        <v>2350</v>
      </c>
      <c r="AR752" s="15" t="s">
        <v>653</v>
      </c>
      <c r="AS752" s="15">
        <f t="shared" si="89"/>
        <v>49</v>
      </c>
    </row>
    <row r="753" spans="35:45" ht="16.5" x14ac:dyDescent="0.2">
      <c r="AI753" s="60">
        <v>740</v>
      </c>
      <c r="AJ753" s="15">
        <f t="shared" si="84"/>
        <v>1606021</v>
      </c>
      <c r="AK753" s="15" t="str">
        <f t="shared" si="85"/>
        <v>高级神器2配件1-龙雀刀鞘Lvs20</v>
      </c>
      <c r="AL753" s="60" t="s">
        <v>644</v>
      </c>
      <c r="AM753" s="15">
        <f t="shared" si="86"/>
        <v>20</v>
      </c>
      <c r="AN753" s="15" t="str">
        <f t="shared" si="87"/>
        <v>高级神器2配件1</v>
      </c>
      <c r="AO753" s="15">
        <f>INDEX(芦花古楼!$BY$19:$BY$58,神器!AM753)</f>
        <v>10</v>
      </c>
      <c r="AP753" s="15" t="s">
        <v>88</v>
      </c>
      <c r="AQ753" s="15">
        <f t="shared" si="88"/>
        <v>2685</v>
      </c>
      <c r="AR753" s="15" t="s">
        <v>653</v>
      </c>
      <c r="AS753" s="15">
        <f t="shared" si="89"/>
        <v>53</v>
      </c>
    </row>
    <row r="754" spans="35:45" ht="16.5" x14ac:dyDescent="0.2">
      <c r="AI754" s="60">
        <v>741</v>
      </c>
      <c r="AJ754" s="15">
        <f t="shared" si="84"/>
        <v>1606021</v>
      </c>
      <c r="AK754" s="15" t="str">
        <f t="shared" si="85"/>
        <v>高级神器2配件1-龙雀刀鞘Lvs21</v>
      </c>
      <c r="AL754" s="60" t="s">
        <v>644</v>
      </c>
      <c r="AM754" s="15">
        <f t="shared" si="86"/>
        <v>21</v>
      </c>
      <c r="AN754" s="15" t="str">
        <f t="shared" si="87"/>
        <v>高级神器2配件1</v>
      </c>
      <c r="AO754" s="15">
        <f>INDEX(芦花古楼!$BY$19:$BY$58,神器!AM754)</f>
        <v>15</v>
      </c>
      <c r="AP754" s="15" t="s">
        <v>88</v>
      </c>
      <c r="AQ754" s="15">
        <f t="shared" si="88"/>
        <v>2965</v>
      </c>
      <c r="AR754" s="15" t="s">
        <v>653</v>
      </c>
      <c r="AS754" s="15">
        <f t="shared" si="89"/>
        <v>57</v>
      </c>
    </row>
    <row r="755" spans="35:45" ht="16.5" x14ac:dyDescent="0.2">
      <c r="AI755" s="60">
        <v>742</v>
      </c>
      <c r="AJ755" s="15">
        <f t="shared" si="84"/>
        <v>1606021</v>
      </c>
      <c r="AK755" s="15" t="str">
        <f t="shared" si="85"/>
        <v>高级神器2配件1-龙雀刀鞘Lvs22</v>
      </c>
      <c r="AL755" s="60" t="s">
        <v>644</v>
      </c>
      <c r="AM755" s="15">
        <f t="shared" si="86"/>
        <v>22</v>
      </c>
      <c r="AN755" s="15" t="str">
        <f t="shared" si="87"/>
        <v>高级神器2配件1</v>
      </c>
      <c r="AO755" s="15">
        <f>INDEX(芦花古楼!$BY$19:$BY$58,神器!AM755)</f>
        <v>15</v>
      </c>
      <c r="AP755" s="15" t="s">
        <v>88</v>
      </c>
      <c r="AQ755" s="15">
        <f t="shared" si="88"/>
        <v>3115</v>
      </c>
      <c r="AR755" s="15" t="s">
        <v>653</v>
      </c>
      <c r="AS755" s="15">
        <f t="shared" si="89"/>
        <v>61</v>
      </c>
    </row>
    <row r="756" spans="35:45" ht="16.5" x14ac:dyDescent="0.2">
      <c r="AI756" s="60">
        <v>743</v>
      </c>
      <c r="AJ756" s="15">
        <f t="shared" si="84"/>
        <v>1606021</v>
      </c>
      <c r="AK756" s="15" t="str">
        <f t="shared" si="85"/>
        <v>高级神器2配件1-龙雀刀鞘Lvs23</v>
      </c>
      <c r="AL756" s="60" t="s">
        <v>644</v>
      </c>
      <c r="AM756" s="15">
        <f t="shared" si="86"/>
        <v>23</v>
      </c>
      <c r="AN756" s="15" t="str">
        <f t="shared" si="87"/>
        <v>高级神器2配件1</v>
      </c>
      <c r="AO756" s="15">
        <f>INDEX(芦花古楼!$BY$19:$BY$58,神器!AM756)</f>
        <v>15</v>
      </c>
      <c r="AP756" s="15" t="s">
        <v>88</v>
      </c>
      <c r="AQ756" s="15">
        <f t="shared" si="88"/>
        <v>3265</v>
      </c>
      <c r="AR756" s="15" t="s">
        <v>653</v>
      </c>
      <c r="AS756" s="15">
        <f t="shared" si="89"/>
        <v>66</v>
      </c>
    </row>
    <row r="757" spans="35:45" ht="16.5" x14ac:dyDescent="0.2">
      <c r="AI757" s="60">
        <v>744</v>
      </c>
      <c r="AJ757" s="15">
        <f t="shared" si="84"/>
        <v>1606021</v>
      </c>
      <c r="AK757" s="15" t="str">
        <f t="shared" si="85"/>
        <v>高级神器2配件1-龙雀刀鞘Lvs24</v>
      </c>
      <c r="AL757" s="60" t="s">
        <v>644</v>
      </c>
      <c r="AM757" s="15">
        <f t="shared" si="86"/>
        <v>24</v>
      </c>
      <c r="AN757" s="15" t="str">
        <f t="shared" si="87"/>
        <v>高级神器2配件1</v>
      </c>
      <c r="AO757" s="15">
        <f>INDEX(芦花古楼!$BY$19:$BY$58,神器!AM757)</f>
        <v>15</v>
      </c>
      <c r="AP757" s="15" t="s">
        <v>88</v>
      </c>
      <c r="AQ757" s="15">
        <f t="shared" si="88"/>
        <v>3410</v>
      </c>
      <c r="AR757" s="15" t="s">
        <v>653</v>
      </c>
      <c r="AS757" s="15">
        <f t="shared" si="89"/>
        <v>71</v>
      </c>
    </row>
    <row r="758" spans="35:45" ht="16.5" x14ac:dyDescent="0.2">
      <c r="AI758" s="60">
        <v>745</v>
      </c>
      <c r="AJ758" s="15">
        <f t="shared" si="84"/>
        <v>1606021</v>
      </c>
      <c r="AK758" s="15" t="str">
        <f t="shared" si="85"/>
        <v>高级神器2配件1-龙雀刀鞘Lvs25</v>
      </c>
      <c r="AL758" s="60" t="s">
        <v>644</v>
      </c>
      <c r="AM758" s="15">
        <f t="shared" si="86"/>
        <v>25</v>
      </c>
      <c r="AN758" s="15" t="str">
        <f t="shared" si="87"/>
        <v>高级神器2配件1</v>
      </c>
      <c r="AO758" s="15">
        <f>INDEX(芦花古楼!$BY$19:$BY$58,神器!AM758)</f>
        <v>15</v>
      </c>
      <c r="AP758" s="15" t="s">
        <v>88</v>
      </c>
      <c r="AQ758" s="15">
        <f t="shared" si="88"/>
        <v>3560</v>
      </c>
      <c r="AR758" s="15" t="s">
        <v>653</v>
      </c>
      <c r="AS758" s="15">
        <f t="shared" si="89"/>
        <v>75</v>
      </c>
    </row>
    <row r="759" spans="35:45" ht="16.5" x14ac:dyDescent="0.2">
      <c r="AI759" s="60">
        <v>746</v>
      </c>
      <c r="AJ759" s="15">
        <f t="shared" si="84"/>
        <v>1606021</v>
      </c>
      <c r="AK759" s="15" t="str">
        <f t="shared" si="85"/>
        <v>高级神器2配件1-龙雀刀鞘Lvs26</v>
      </c>
      <c r="AL759" s="60" t="s">
        <v>644</v>
      </c>
      <c r="AM759" s="15">
        <f t="shared" si="86"/>
        <v>26</v>
      </c>
      <c r="AN759" s="15" t="str">
        <f t="shared" si="87"/>
        <v>高级神器2配件1</v>
      </c>
      <c r="AO759" s="15">
        <f>INDEX(芦花古楼!$BY$19:$BY$58,神器!AM759)</f>
        <v>25</v>
      </c>
      <c r="AP759" s="15" t="s">
        <v>88</v>
      </c>
      <c r="AQ759" s="15">
        <f t="shared" si="88"/>
        <v>3710</v>
      </c>
      <c r="AR759" s="15" t="s">
        <v>653</v>
      </c>
      <c r="AS759" s="15">
        <f t="shared" si="89"/>
        <v>81</v>
      </c>
    </row>
    <row r="760" spans="35:45" ht="16.5" x14ac:dyDescent="0.2">
      <c r="AI760" s="60">
        <v>747</v>
      </c>
      <c r="AJ760" s="15">
        <f t="shared" si="84"/>
        <v>1606021</v>
      </c>
      <c r="AK760" s="15" t="str">
        <f t="shared" si="85"/>
        <v>高级神器2配件1-龙雀刀鞘Lvs27</v>
      </c>
      <c r="AL760" s="60" t="s">
        <v>644</v>
      </c>
      <c r="AM760" s="15">
        <f t="shared" si="86"/>
        <v>27</v>
      </c>
      <c r="AN760" s="15" t="str">
        <f t="shared" si="87"/>
        <v>高级神器2配件1</v>
      </c>
      <c r="AO760" s="15">
        <f>INDEX(芦花古楼!$BY$19:$BY$58,神器!AM760)</f>
        <v>25</v>
      </c>
      <c r="AP760" s="15" t="s">
        <v>88</v>
      </c>
      <c r="AQ760" s="15">
        <f t="shared" si="88"/>
        <v>3855</v>
      </c>
      <c r="AR760" s="15" t="s">
        <v>653</v>
      </c>
      <c r="AS760" s="15">
        <f t="shared" si="89"/>
        <v>86</v>
      </c>
    </row>
    <row r="761" spans="35:45" ht="16.5" x14ac:dyDescent="0.2">
      <c r="AI761" s="60">
        <v>748</v>
      </c>
      <c r="AJ761" s="15">
        <f t="shared" si="84"/>
        <v>1606021</v>
      </c>
      <c r="AK761" s="15" t="str">
        <f t="shared" si="85"/>
        <v>高级神器2配件1-龙雀刀鞘Lvs28</v>
      </c>
      <c r="AL761" s="60" t="s">
        <v>644</v>
      </c>
      <c r="AM761" s="15">
        <f t="shared" si="86"/>
        <v>28</v>
      </c>
      <c r="AN761" s="15" t="str">
        <f t="shared" si="87"/>
        <v>高级神器2配件1</v>
      </c>
      <c r="AO761" s="15">
        <f>INDEX(芦花古楼!$BY$19:$BY$58,神器!AM761)</f>
        <v>25</v>
      </c>
      <c r="AP761" s="15" t="s">
        <v>88</v>
      </c>
      <c r="AQ761" s="15">
        <f t="shared" si="88"/>
        <v>4005</v>
      </c>
      <c r="AR761" s="15" t="s">
        <v>653</v>
      </c>
      <c r="AS761" s="15">
        <f t="shared" si="89"/>
        <v>92</v>
      </c>
    </row>
    <row r="762" spans="35:45" ht="16.5" x14ac:dyDescent="0.2">
      <c r="AI762" s="60">
        <v>749</v>
      </c>
      <c r="AJ762" s="15">
        <f t="shared" si="84"/>
        <v>1606021</v>
      </c>
      <c r="AK762" s="15" t="str">
        <f t="shared" si="85"/>
        <v>高级神器2配件1-龙雀刀鞘Lvs29</v>
      </c>
      <c r="AL762" s="60" t="s">
        <v>644</v>
      </c>
      <c r="AM762" s="15">
        <f t="shared" si="86"/>
        <v>29</v>
      </c>
      <c r="AN762" s="15" t="str">
        <f t="shared" si="87"/>
        <v>高级神器2配件1</v>
      </c>
      <c r="AO762" s="15">
        <f>INDEX(芦花古楼!$BY$19:$BY$58,神器!AM762)</f>
        <v>25</v>
      </c>
      <c r="AP762" s="15" t="s">
        <v>88</v>
      </c>
      <c r="AQ762" s="15">
        <f t="shared" si="88"/>
        <v>4155</v>
      </c>
      <c r="AR762" s="15" t="s">
        <v>653</v>
      </c>
      <c r="AS762" s="15">
        <f t="shared" si="89"/>
        <v>97</v>
      </c>
    </row>
    <row r="763" spans="35:45" ht="16.5" x14ac:dyDescent="0.2">
      <c r="AI763" s="60">
        <v>750</v>
      </c>
      <c r="AJ763" s="15">
        <f t="shared" si="84"/>
        <v>1606021</v>
      </c>
      <c r="AK763" s="15" t="str">
        <f t="shared" si="85"/>
        <v>高级神器2配件1-龙雀刀鞘Lvs30</v>
      </c>
      <c r="AL763" s="60" t="s">
        <v>644</v>
      </c>
      <c r="AM763" s="15">
        <f t="shared" si="86"/>
        <v>30</v>
      </c>
      <c r="AN763" s="15" t="str">
        <f t="shared" si="87"/>
        <v>高级神器2配件1</v>
      </c>
      <c r="AO763" s="15">
        <f>INDEX(芦花古楼!$BY$19:$BY$58,神器!AM763)</f>
        <v>25</v>
      </c>
      <c r="AP763" s="15" t="s">
        <v>88</v>
      </c>
      <c r="AQ763" s="15">
        <f t="shared" si="88"/>
        <v>4450</v>
      </c>
      <c r="AR763" s="15" t="s">
        <v>653</v>
      </c>
      <c r="AS763" s="15">
        <f t="shared" si="89"/>
        <v>104</v>
      </c>
    </row>
    <row r="764" spans="35:45" ht="16.5" x14ac:dyDescent="0.2">
      <c r="AI764" s="60">
        <v>751</v>
      </c>
      <c r="AJ764" s="15">
        <f t="shared" si="84"/>
        <v>1606021</v>
      </c>
      <c r="AK764" s="15" t="str">
        <f t="shared" si="85"/>
        <v>高级神器2配件1-龙雀刀鞘Lvs31</v>
      </c>
      <c r="AL764" s="60" t="s">
        <v>644</v>
      </c>
      <c r="AM764" s="15">
        <f t="shared" si="86"/>
        <v>31</v>
      </c>
      <c r="AN764" s="15" t="str">
        <f t="shared" si="87"/>
        <v>高级神器2配件1</v>
      </c>
      <c r="AO764" s="15">
        <f>INDEX(芦花古楼!$BY$19:$BY$58,神器!AM764)</f>
        <v>30</v>
      </c>
      <c r="AP764" s="15" t="s">
        <v>88</v>
      </c>
      <c r="AQ764" s="15">
        <f t="shared" si="88"/>
        <v>4340</v>
      </c>
      <c r="AR764" s="15" t="s">
        <v>653</v>
      </c>
      <c r="AS764" s="15">
        <f t="shared" si="89"/>
        <v>110</v>
      </c>
    </row>
    <row r="765" spans="35:45" ht="16.5" x14ac:dyDescent="0.2">
      <c r="AI765" s="60">
        <v>752</v>
      </c>
      <c r="AJ765" s="15">
        <f t="shared" si="84"/>
        <v>1606021</v>
      </c>
      <c r="AK765" s="15" t="str">
        <f t="shared" si="85"/>
        <v>高级神器2配件1-龙雀刀鞘Lvs32</v>
      </c>
      <c r="AL765" s="60" t="s">
        <v>644</v>
      </c>
      <c r="AM765" s="15">
        <f t="shared" si="86"/>
        <v>32</v>
      </c>
      <c r="AN765" s="15" t="str">
        <f t="shared" si="87"/>
        <v>高级神器2配件1</v>
      </c>
      <c r="AO765" s="15">
        <f>INDEX(芦花古楼!$BY$19:$BY$58,神器!AM765)</f>
        <v>30</v>
      </c>
      <c r="AP765" s="15" t="s">
        <v>88</v>
      </c>
      <c r="AQ765" s="15">
        <f t="shared" si="88"/>
        <v>6510</v>
      </c>
      <c r="AR765" s="15" t="s">
        <v>653</v>
      </c>
      <c r="AS765" s="15">
        <f t="shared" si="89"/>
        <v>117</v>
      </c>
    </row>
    <row r="766" spans="35:45" ht="16.5" x14ac:dyDescent="0.2">
      <c r="AI766" s="60">
        <v>753</v>
      </c>
      <c r="AJ766" s="15">
        <f t="shared" si="84"/>
        <v>1606021</v>
      </c>
      <c r="AK766" s="15" t="str">
        <f t="shared" si="85"/>
        <v>高级神器2配件1-龙雀刀鞘Lvs33</v>
      </c>
      <c r="AL766" s="60" t="s">
        <v>644</v>
      </c>
      <c r="AM766" s="15">
        <f t="shared" si="86"/>
        <v>33</v>
      </c>
      <c r="AN766" s="15" t="str">
        <f t="shared" si="87"/>
        <v>高级神器2配件1</v>
      </c>
      <c r="AO766" s="15">
        <f>INDEX(芦花古楼!$BY$19:$BY$58,神器!AM766)</f>
        <v>30</v>
      </c>
      <c r="AP766" s="15" t="s">
        <v>88</v>
      </c>
      <c r="AQ766" s="15">
        <f t="shared" si="88"/>
        <v>8680</v>
      </c>
      <c r="AR766" s="15" t="s">
        <v>653</v>
      </c>
      <c r="AS766" s="15">
        <f t="shared" si="89"/>
        <v>124</v>
      </c>
    </row>
    <row r="767" spans="35:45" ht="16.5" x14ac:dyDescent="0.2">
      <c r="AI767" s="60">
        <v>754</v>
      </c>
      <c r="AJ767" s="15">
        <f t="shared" si="84"/>
        <v>1606021</v>
      </c>
      <c r="AK767" s="15" t="str">
        <f t="shared" si="85"/>
        <v>高级神器2配件1-龙雀刀鞘Lvs34</v>
      </c>
      <c r="AL767" s="60" t="s">
        <v>644</v>
      </c>
      <c r="AM767" s="15">
        <f t="shared" si="86"/>
        <v>34</v>
      </c>
      <c r="AN767" s="15" t="str">
        <f t="shared" si="87"/>
        <v>高级神器2配件1</v>
      </c>
      <c r="AO767" s="15">
        <f>INDEX(芦花古楼!$BY$19:$BY$58,神器!AM767)</f>
        <v>30</v>
      </c>
      <c r="AP767" s="15" t="s">
        <v>88</v>
      </c>
      <c r="AQ767" s="15">
        <f t="shared" si="88"/>
        <v>10850</v>
      </c>
      <c r="AR767" s="15" t="s">
        <v>653</v>
      </c>
      <c r="AS767" s="15">
        <f t="shared" si="89"/>
        <v>132</v>
      </c>
    </row>
    <row r="768" spans="35:45" ht="16.5" x14ac:dyDescent="0.2">
      <c r="AI768" s="60">
        <v>755</v>
      </c>
      <c r="AJ768" s="15">
        <f t="shared" si="84"/>
        <v>1606021</v>
      </c>
      <c r="AK768" s="15" t="str">
        <f t="shared" si="85"/>
        <v>高级神器2配件1-龙雀刀鞘Lvs35</v>
      </c>
      <c r="AL768" s="60" t="s">
        <v>644</v>
      </c>
      <c r="AM768" s="15">
        <f t="shared" si="86"/>
        <v>35</v>
      </c>
      <c r="AN768" s="15" t="str">
        <f t="shared" si="87"/>
        <v>高级神器2配件1</v>
      </c>
      <c r="AO768" s="15">
        <f>INDEX(芦花古楼!$BY$19:$BY$58,神器!AM768)</f>
        <v>30</v>
      </c>
      <c r="AP768" s="15" t="s">
        <v>88</v>
      </c>
      <c r="AQ768" s="15">
        <f t="shared" si="88"/>
        <v>13020</v>
      </c>
      <c r="AR768" s="15" t="s">
        <v>653</v>
      </c>
      <c r="AS768" s="15">
        <f t="shared" si="89"/>
        <v>140</v>
      </c>
    </row>
    <row r="769" spans="35:45" ht="16.5" x14ac:dyDescent="0.2">
      <c r="AI769" s="60">
        <v>756</v>
      </c>
      <c r="AJ769" s="15">
        <f t="shared" si="84"/>
        <v>1606021</v>
      </c>
      <c r="AK769" s="15" t="str">
        <f t="shared" si="85"/>
        <v>高级神器2配件1-龙雀刀鞘Lvs36</v>
      </c>
      <c r="AL769" s="60" t="s">
        <v>644</v>
      </c>
      <c r="AM769" s="15">
        <f t="shared" si="86"/>
        <v>36</v>
      </c>
      <c r="AN769" s="15" t="str">
        <f t="shared" si="87"/>
        <v>高级神器2配件1</v>
      </c>
      <c r="AO769" s="15">
        <f>INDEX(芦花古楼!$BY$19:$BY$58,神器!AM769)</f>
        <v>40</v>
      </c>
      <c r="AP769" s="15" t="s">
        <v>88</v>
      </c>
      <c r="AQ769" s="15">
        <f t="shared" si="88"/>
        <v>15190</v>
      </c>
      <c r="AR769" s="15" t="s">
        <v>653</v>
      </c>
      <c r="AS769" s="15">
        <f t="shared" si="89"/>
        <v>148</v>
      </c>
    </row>
    <row r="770" spans="35:45" ht="16.5" x14ac:dyDescent="0.2">
      <c r="AI770" s="60">
        <v>757</v>
      </c>
      <c r="AJ770" s="15">
        <f t="shared" si="84"/>
        <v>1606021</v>
      </c>
      <c r="AK770" s="15" t="str">
        <f t="shared" si="85"/>
        <v>高级神器2配件1-龙雀刀鞘Lvs37</v>
      </c>
      <c r="AL770" s="60" t="s">
        <v>644</v>
      </c>
      <c r="AM770" s="15">
        <f t="shared" si="86"/>
        <v>37</v>
      </c>
      <c r="AN770" s="15" t="str">
        <f t="shared" si="87"/>
        <v>高级神器2配件1</v>
      </c>
      <c r="AO770" s="15">
        <f>INDEX(芦花古楼!$BY$19:$BY$58,神器!AM770)</f>
        <v>40</v>
      </c>
      <c r="AP770" s="15" t="s">
        <v>88</v>
      </c>
      <c r="AQ770" s="15">
        <f t="shared" si="88"/>
        <v>17360</v>
      </c>
      <c r="AR770" s="15" t="s">
        <v>653</v>
      </c>
      <c r="AS770" s="15">
        <f t="shared" si="89"/>
        <v>157</v>
      </c>
    </row>
    <row r="771" spans="35:45" ht="16.5" x14ac:dyDescent="0.2">
      <c r="AI771" s="60">
        <v>758</v>
      </c>
      <c r="AJ771" s="15">
        <f t="shared" si="84"/>
        <v>1606021</v>
      </c>
      <c r="AK771" s="15" t="str">
        <f t="shared" si="85"/>
        <v>高级神器2配件1-龙雀刀鞘Lvs38</v>
      </c>
      <c r="AL771" s="60" t="s">
        <v>644</v>
      </c>
      <c r="AM771" s="15">
        <f t="shared" si="86"/>
        <v>38</v>
      </c>
      <c r="AN771" s="15" t="str">
        <f t="shared" si="87"/>
        <v>高级神器2配件1</v>
      </c>
      <c r="AO771" s="15">
        <f>INDEX(芦花古楼!$BY$19:$BY$58,神器!AM771)</f>
        <v>40</v>
      </c>
      <c r="AP771" s="15" t="s">
        <v>88</v>
      </c>
      <c r="AQ771" s="15">
        <f t="shared" si="88"/>
        <v>19530</v>
      </c>
      <c r="AR771" s="15" t="s">
        <v>653</v>
      </c>
      <c r="AS771" s="15">
        <f t="shared" si="89"/>
        <v>166</v>
      </c>
    </row>
    <row r="772" spans="35:45" ht="16.5" x14ac:dyDescent="0.2">
      <c r="AI772" s="60">
        <v>759</v>
      </c>
      <c r="AJ772" s="15">
        <f t="shared" si="84"/>
        <v>1606021</v>
      </c>
      <c r="AK772" s="15" t="str">
        <f t="shared" si="85"/>
        <v>高级神器2配件1-龙雀刀鞘Lvs39</v>
      </c>
      <c r="AL772" s="60" t="s">
        <v>644</v>
      </c>
      <c r="AM772" s="15">
        <f t="shared" si="86"/>
        <v>39</v>
      </c>
      <c r="AN772" s="15" t="str">
        <f t="shared" si="87"/>
        <v>高级神器2配件1</v>
      </c>
      <c r="AO772" s="15">
        <f>INDEX(芦花古楼!$BY$19:$BY$58,神器!AM772)</f>
        <v>40</v>
      </c>
      <c r="AP772" s="15" t="s">
        <v>88</v>
      </c>
      <c r="AQ772" s="15">
        <f t="shared" si="88"/>
        <v>21700</v>
      </c>
      <c r="AR772" s="15" t="s">
        <v>653</v>
      </c>
      <c r="AS772" s="15">
        <f t="shared" si="89"/>
        <v>176</v>
      </c>
    </row>
    <row r="773" spans="35:45" ht="16.5" x14ac:dyDescent="0.2">
      <c r="AI773" s="60">
        <v>760</v>
      </c>
      <c r="AJ773" s="15">
        <f t="shared" si="84"/>
        <v>1606021</v>
      </c>
      <c r="AK773" s="15" t="str">
        <f t="shared" si="85"/>
        <v>高级神器2配件1-龙雀刀鞘Lvs40</v>
      </c>
      <c r="AL773" s="60" t="s">
        <v>644</v>
      </c>
      <c r="AM773" s="15">
        <f t="shared" si="86"/>
        <v>40</v>
      </c>
      <c r="AN773" s="15" t="str">
        <f t="shared" si="87"/>
        <v>高级神器2配件1</v>
      </c>
      <c r="AO773" s="15">
        <f>INDEX(芦花古楼!$BY$19:$BY$58,神器!AM773)</f>
        <v>40</v>
      </c>
      <c r="AP773" s="15" t="s">
        <v>88</v>
      </c>
      <c r="AQ773" s="15">
        <f t="shared" si="88"/>
        <v>26040</v>
      </c>
      <c r="AR773" s="15" t="s">
        <v>653</v>
      </c>
      <c r="AS773" s="15">
        <f t="shared" si="89"/>
        <v>186</v>
      </c>
    </row>
    <row r="774" spans="35:45" ht="16.5" x14ac:dyDescent="0.2">
      <c r="AI774" s="60">
        <v>761</v>
      </c>
      <c r="AJ774" s="15">
        <f t="shared" si="84"/>
        <v>1606022</v>
      </c>
      <c r="AK774" s="15" t="str">
        <f t="shared" si="85"/>
        <v>高级神器2配件2-雀环Lvs1</v>
      </c>
      <c r="AL774" s="60" t="s">
        <v>644</v>
      </c>
      <c r="AM774" s="15">
        <f t="shared" si="86"/>
        <v>1</v>
      </c>
      <c r="AN774" s="15" t="str">
        <f t="shared" si="87"/>
        <v>高级神器2配件2</v>
      </c>
      <c r="AO774" s="15">
        <f>INDEX(芦花古楼!$BY$19:$BY$58,神器!AM774)</f>
        <v>1</v>
      </c>
      <c r="AP774" s="15" t="s">
        <v>88</v>
      </c>
      <c r="AQ774" s="15">
        <f t="shared" si="88"/>
        <v>200</v>
      </c>
      <c r="AR774" s="15" t="s">
        <v>653</v>
      </c>
      <c r="AS774" s="15">
        <f t="shared" si="89"/>
        <v>7</v>
      </c>
    </row>
    <row r="775" spans="35:45" ht="16.5" x14ac:dyDescent="0.2">
      <c r="AI775" s="60">
        <v>762</v>
      </c>
      <c r="AJ775" s="15">
        <f t="shared" si="84"/>
        <v>1606022</v>
      </c>
      <c r="AK775" s="15" t="str">
        <f t="shared" si="85"/>
        <v>高级神器2配件2-雀环Lvs2</v>
      </c>
      <c r="AL775" s="60" t="s">
        <v>644</v>
      </c>
      <c r="AM775" s="15">
        <f t="shared" si="86"/>
        <v>2</v>
      </c>
      <c r="AN775" s="15" t="str">
        <f t="shared" si="87"/>
        <v>高级神器2配件2</v>
      </c>
      <c r="AO775" s="15">
        <f>INDEX(芦花古楼!$BY$19:$BY$58,神器!AM775)</f>
        <v>1</v>
      </c>
      <c r="AP775" s="15" t="s">
        <v>88</v>
      </c>
      <c r="AQ775" s="15">
        <f t="shared" si="88"/>
        <v>300</v>
      </c>
      <c r="AR775" s="15" t="s">
        <v>653</v>
      </c>
      <c r="AS775" s="15">
        <f t="shared" si="89"/>
        <v>10</v>
      </c>
    </row>
    <row r="776" spans="35:45" ht="16.5" x14ac:dyDescent="0.2">
      <c r="AI776" s="60">
        <v>763</v>
      </c>
      <c r="AJ776" s="15">
        <f t="shared" si="84"/>
        <v>1606022</v>
      </c>
      <c r="AK776" s="15" t="str">
        <f t="shared" si="85"/>
        <v>高级神器2配件2-雀环Lvs3</v>
      </c>
      <c r="AL776" s="60" t="s">
        <v>644</v>
      </c>
      <c r="AM776" s="15">
        <f t="shared" si="86"/>
        <v>3</v>
      </c>
      <c r="AN776" s="15" t="str">
        <f t="shared" si="87"/>
        <v>高级神器2配件2</v>
      </c>
      <c r="AO776" s="15">
        <f>INDEX(芦花古楼!$BY$19:$BY$58,神器!AM776)</f>
        <v>2</v>
      </c>
      <c r="AP776" s="15" t="s">
        <v>88</v>
      </c>
      <c r="AQ776" s="15">
        <f t="shared" si="88"/>
        <v>400</v>
      </c>
      <c r="AR776" s="15" t="s">
        <v>653</v>
      </c>
      <c r="AS776" s="15">
        <f t="shared" si="89"/>
        <v>12</v>
      </c>
    </row>
    <row r="777" spans="35:45" ht="16.5" x14ac:dyDescent="0.2">
      <c r="AI777" s="60">
        <v>764</v>
      </c>
      <c r="AJ777" s="15">
        <f t="shared" si="84"/>
        <v>1606022</v>
      </c>
      <c r="AK777" s="15" t="str">
        <f t="shared" si="85"/>
        <v>高级神器2配件2-雀环Lvs4</v>
      </c>
      <c r="AL777" s="60" t="s">
        <v>644</v>
      </c>
      <c r="AM777" s="15">
        <f t="shared" si="86"/>
        <v>4</v>
      </c>
      <c r="AN777" s="15" t="str">
        <f t="shared" si="87"/>
        <v>高级神器2配件2</v>
      </c>
      <c r="AO777" s="15">
        <f>INDEX(芦花古楼!$BY$19:$BY$58,神器!AM777)</f>
        <v>3</v>
      </c>
      <c r="AP777" s="15" t="s">
        <v>88</v>
      </c>
      <c r="AQ777" s="15">
        <f t="shared" si="88"/>
        <v>500</v>
      </c>
      <c r="AR777" s="15" t="s">
        <v>653</v>
      </c>
      <c r="AS777" s="15">
        <f t="shared" si="89"/>
        <v>15</v>
      </c>
    </row>
    <row r="778" spans="35:45" ht="16.5" x14ac:dyDescent="0.2">
      <c r="AI778" s="60">
        <v>765</v>
      </c>
      <c r="AJ778" s="15">
        <f t="shared" si="84"/>
        <v>1606022</v>
      </c>
      <c r="AK778" s="15" t="str">
        <f t="shared" si="85"/>
        <v>高级神器2配件2-雀环Lvs5</v>
      </c>
      <c r="AL778" s="60" t="s">
        <v>644</v>
      </c>
      <c r="AM778" s="15">
        <f t="shared" si="86"/>
        <v>5</v>
      </c>
      <c r="AN778" s="15" t="str">
        <f t="shared" si="87"/>
        <v>高级神器2配件2</v>
      </c>
      <c r="AO778" s="15">
        <f>INDEX(芦花古楼!$BY$19:$BY$58,神器!AM778)</f>
        <v>3</v>
      </c>
      <c r="AP778" s="15" t="s">
        <v>88</v>
      </c>
      <c r="AQ778" s="15">
        <f t="shared" si="88"/>
        <v>600</v>
      </c>
      <c r="AR778" s="15" t="s">
        <v>653</v>
      </c>
      <c r="AS778" s="15">
        <f t="shared" si="89"/>
        <v>18</v>
      </c>
    </row>
    <row r="779" spans="35:45" ht="16.5" x14ac:dyDescent="0.2">
      <c r="AI779" s="60">
        <v>766</v>
      </c>
      <c r="AJ779" s="15">
        <f t="shared" si="84"/>
        <v>1606022</v>
      </c>
      <c r="AK779" s="15" t="str">
        <f t="shared" si="85"/>
        <v>高级神器2配件2-雀环Lvs6</v>
      </c>
      <c r="AL779" s="60" t="s">
        <v>644</v>
      </c>
      <c r="AM779" s="15">
        <f t="shared" si="86"/>
        <v>6</v>
      </c>
      <c r="AN779" s="15" t="str">
        <f t="shared" si="87"/>
        <v>高级神器2配件2</v>
      </c>
      <c r="AO779" s="15">
        <f>INDEX(芦花古楼!$BY$19:$BY$58,神器!AM779)</f>
        <v>5</v>
      </c>
      <c r="AP779" s="15" t="s">
        <v>88</v>
      </c>
      <c r="AQ779" s="15">
        <f t="shared" si="88"/>
        <v>700</v>
      </c>
      <c r="AR779" s="15" t="s">
        <v>653</v>
      </c>
      <c r="AS779" s="15">
        <f t="shared" si="89"/>
        <v>21</v>
      </c>
    </row>
    <row r="780" spans="35:45" ht="16.5" x14ac:dyDescent="0.2">
      <c r="AI780" s="60">
        <v>767</v>
      </c>
      <c r="AJ780" s="15">
        <f t="shared" si="84"/>
        <v>1606022</v>
      </c>
      <c r="AK780" s="15" t="str">
        <f t="shared" si="85"/>
        <v>高级神器2配件2-雀环Lvs7</v>
      </c>
      <c r="AL780" s="60" t="s">
        <v>644</v>
      </c>
      <c r="AM780" s="15">
        <f t="shared" si="86"/>
        <v>7</v>
      </c>
      <c r="AN780" s="15" t="str">
        <f t="shared" si="87"/>
        <v>高级神器2配件2</v>
      </c>
      <c r="AO780" s="15">
        <f>INDEX(芦花古楼!$BY$19:$BY$58,神器!AM780)</f>
        <v>5</v>
      </c>
      <c r="AP780" s="15" t="s">
        <v>88</v>
      </c>
      <c r="AQ780" s="15">
        <f t="shared" si="88"/>
        <v>800</v>
      </c>
      <c r="AR780" s="15" t="s">
        <v>653</v>
      </c>
      <c r="AS780" s="15">
        <f t="shared" si="89"/>
        <v>24</v>
      </c>
    </row>
    <row r="781" spans="35:45" ht="16.5" x14ac:dyDescent="0.2">
      <c r="AI781" s="60">
        <v>768</v>
      </c>
      <c r="AJ781" s="15">
        <f t="shared" si="84"/>
        <v>1606022</v>
      </c>
      <c r="AK781" s="15" t="str">
        <f t="shared" si="85"/>
        <v>高级神器2配件2-雀环Lvs8</v>
      </c>
      <c r="AL781" s="60" t="s">
        <v>644</v>
      </c>
      <c r="AM781" s="15">
        <f t="shared" si="86"/>
        <v>8</v>
      </c>
      <c r="AN781" s="15" t="str">
        <f t="shared" si="87"/>
        <v>高级神器2配件2</v>
      </c>
      <c r="AO781" s="15">
        <f>INDEX(芦花古楼!$BY$19:$BY$58,神器!AM781)</f>
        <v>5</v>
      </c>
      <c r="AP781" s="15" t="s">
        <v>88</v>
      </c>
      <c r="AQ781" s="15">
        <f t="shared" si="88"/>
        <v>900</v>
      </c>
      <c r="AR781" s="15" t="s">
        <v>653</v>
      </c>
      <c r="AS781" s="15">
        <f t="shared" si="89"/>
        <v>27</v>
      </c>
    </row>
    <row r="782" spans="35:45" ht="16.5" x14ac:dyDescent="0.2">
      <c r="AI782" s="60">
        <v>769</v>
      </c>
      <c r="AJ782" s="15">
        <f t="shared" si="84"/>
        <v>1606022</v>
      </c>
      <c r="AK782" s="15" t="str">
        <f t="shared" si="85"/>
        <v>高级神器2配件2-雀环Lvs9</v>
      </c>
      <c r="AL782" s="60" t="s">
        <v>644</v>
      </c>
      <c r="AM782" s="15">
        <f t="shared" si="86"/>
        <v>9</v>
      </c>
      <c r="AN782" s="15" t="str">
        <f t="shared" si="87"/>
        <v>高级神器2配件2</v>
      </c>
      <c r="AO782" s="15">
        <f>INDEX(芦花古楼!$BY$19:$BY$58,神器!AM782)</f>
        <v>5</v>
      </c>
      <c r="AP782" s="15" t="s">
        <v>88</v>
      </c>
      <c r="AQ782" s="15">
        <f t="shared" si="88"/>
        <v>1000</v>
      </c>
      <c r="AR782" s="15" t="s">
        <v>653</v>
      </c>
      <c r="AS782" s="15">
        <f t="shared" si="89"/>
        <v>30</v>
      </c>
    </row>
    <row r="783" spans="35:45" ht="16.5" x14ac:dyDescent="0.2">
      <c r="AI783" s="60">
        <v>770</v>
      </c>
      <c r="AJ783" s="15">
        <f t="shared" ref="AJ783:AJ846" si="90">INDEX($AC$4:$AC$33,INT((AI783-1)/40)+1)</f>
        <v>1606022</v>
      </c>
      <c r="AK783" s="15" t="str">
        <f t="shared" ref="AK783:AK846" si="91">INDEX($AF$4:$AF$33,INT((AI783-1)/40)+1)&amp;AL783&amp;AM783</f>
        <v>高级神器2配件2-雀环Lvs10</v>
      </c>
      <c r="AL783" s="60" t="s">
        <v>644</v>
      </c>
      <c r="AM783" s="15">
        <f t="shared" ref="AM783:AM846" si="92">MOD(AI783-1,40)+1</f>
        <v>10</v>
      </c>
      <c r="AN783" s="15" t="str">
        <f t="shared" ref="AN783:AN846" si="93">INDEX($AD$4:$AD$33,INT((AI783-1)/40)+1)</f>
        <v>高级神器2配件2</v>
      </c>
      <c r="AO783" s="15">
        <f>INDEX(芦花古楼!$BY$19:$BY$58,神器!AM783)</f>
        <v>7</v>
      </c>
      <c r="AP783" s="15" t="s">
        <v>88</v>
      </c>
      <c r="AQ783" s="15">
        <f t="shared" ref="AQ783:AQ846" si="94">INDEX($F$14:$L$53,AM783,INDEX($AB$4:$AB$33,INT((AI783-1)/40)+1))</f>
        <v>1205</v>
      </c>
      <c r="AR783" s="15" t="s">
        <v>653</v>
      </c>
      <c r="AS783" s="15">
        <f t="shared" ref="AS783:AS846" si="95">INDEX($P$14:$V$53,AM783,INDEX($AB$4:$AB$33,INT((AI783-1)/40)+1))</f>
        <v>34</v>
      </c>
    </row>
    <row r="784" spans="35:45" ht="16.5" x14ac:dyDescent="0.2">
      <c r="AI784" s="60">
        <v>771</v>
      </c>
      <c r="AJ784" s="15">
        <f t="shared" si="90"/>
        <v>1606022</v>
      </c>
      <c r="AK784" s="15" t="str">
        <f t="shared" si="91"/>
        <v>高级神器2配件2-雀环Lvs11</v>
      </c>
      <c r="AL784" s="60" t="s">
        <v>644</v>
      </c>
      <c r="AM784" s="15">
        <f t="shared" si="92"/>
        <v>11</v>
      </c>
      <c r="AN784" s="15" t="str">
        <f t="shared" si="93"/>
        <v>高级神器2配件2</v>
      </c>
      <c r="AO784" s="15">
        <f>INDEX(芦花古楼!$BY$19:$BY$58,神器!AM784)</f>
        <v>7</v>
      </c>
      <c r="AP784" s="15" t="s">
        <v>88</v>
      </c>
      <c r="AQ784" s="15">
        <f t="shared" si="94"/>
        <v>1510</v>
      </c>
      <c r="AR784" s="15" t="s">
        <v>653</v>
      </c>
      <c r="AS784" s="15">
        <f t="shared" si="95"/>
        <v>37</v>
      </c>
    </row>
    <row r="785" spans="35:45" ht="16.5" x14ac:dyDescent="0.2">
      <c r="AI785" s="60">
        <v>772</v>
      </c>
      <c r="AJ785" s="15">
        <f t="shared" si="90"/>
        <v>1606022</v>
      </c>
      <c r="AK785" s="15" t="str">
        <f t="shared" si="91"/>
        <v>高级神器2配件2-雀环Lvs12</v>
      </c>
      <c r="AL785" s="60" t="s">
        <v>644</v>
      </c>
      <c r="AM785" s="15">
        <f t="shared" si="92"/>
        <v>12</v>
      </c>
      <c r="AN785" s="15" t="str">
        <f t="shared" si="93"/>
        <v>高级神器2配件2</v>
      </c>
      <c r="AO785" s="15">
        <f>INDEX(芦花古楼!$BY$19:$BY$58,神器!AM785)</f>
        <v>7</v>
      </c>
      <c r="AP785" s="15" t="s">
        <v>88</v>
      </c>
      <c r="AQ785" s="15">
        <f t="shared" si="94"/>
        <v>1760</v>
      </c>
      <c r="AR785" s="15" t="s">
        <v>653</v>
      </c>
      <c r="AS785" s="15">
        <f t="shared" si="95"/>
        <v>41</v>
      </c>
    </row>
    <row r="786" spans="35:45" ht="16.5" x14ac:dyDescent="0.2">
      <c r="AI786" s="60">
        <v>773</v>
      </c>
      <c r="AJ786" s="15">
        <f t="shared" si="90"/>
        <v>1606022</v>
      </c>
      <c r="AK786" s="15" t="str">
        <f t="shared" si="91"/>
        <v>高级神器2配件2-雀环Lvs13</v>
      </c>
      <c r="AL786" s="60" t="s">
        <v>644</v>
      </c>
      <c r="AM786" s="15">
        <f t="shared" si="92"/>
        <v>13</v>
      </c>
      <c r="AN786" s="15" t="str">
        <f t="shared" si="93"/>
        <v>高级神器2配件2</v>
      </c>
      <c r="AO786" s="15">
        <f>INDEX(芦花古楼!$BY$19:$BY$58,神器!AM786)</f>
        <v>7</v>
      </c>
      <c r="AP786" s="15" t="s">
        <v>88</v>
      </c>
      <c r="AQ786" s="15">
        <f t="shared" si="94"/>
        <v>2015</v>
      </c>
      <c r="AR786" s="15" t="s">
        <v>653</v>
      </c>
      <c r="AS786" s="15">
        <f t="shared" si="95"/>
        <v>45</v>
      </c>
    </row>
    <row r="787" spans="35:45" ht="16.5" x14ac:dyDescent="0.2">
      <c r="AI787" s="60">
        <v>774</v>
      </c>
      <c r="AJ787" s="15">
        <f t="shared" si="90"/>
        <v>1606022</v>
      </c>
      <c r="AK787" s="15" t="str">
        <f t="shared" si="91"/>
        <v>高级神器2配件2-雀环Lvs14</v>
      </c>
      <c r="AL787" s="60" t="s">
        <v>644</v>
      </c>
      <c r="AM787" s="15">
        <f t="shared" si="92"/>
        <v>14</v>
      </c>
      <c r="AN787" s="15" t="str">
        <f t="shared" si="93"/>
        <v>高级神器2配件2</v>
      </c>
      <c r="AO787" s="15">
        <f>INDEX(芦花古楼!$BY$19:$BY$58,神器!AM787)</f>
        <v>7</v>
      </c>
      <c r="AP787" s="15" t="s">
        <v>88</v>
      </c>
      <c r="AQ787" s="15">
        <f t="shared" si="94"/>
        <v>2265</v>
      </c>
      <c r="AR787" s="15" t="s">
        <v>653</v>
      </c>
      <c r="AS787" s="15">
        <f t="shared" si="95"/>
        <v>50</v>
      </c>
    </row>
    <row r="788" spans="35:45" ht="16.5" x14ac:dyDescent="0.2">
      <c r="AI788" s="60">
        <v>775</v>
      </c>
      <c r="AJ788" s="15">
        <f t="shared" si="90"/>
        <v>1606022</v>
      </c>
      <c r="AK788" s="15" t="str">
        <f t="shared" si="91"/>
        <v>高级神器2配件2-雀环Lvs15</v>
      </c>
      <c r="AL788" s="60" t="s">
        <v>644</v>
      </c>
      <c r="AM788" s="15">
        <f t="shared" si="92"/>
        <v>15</v>
      </c>
      <c r="AN788" s="15" t="str">
        <f t="shared" si="93"/>
        <v>高级神器2配件2</v>
      </c>
      <c r="AO788" s="15">
        <f>INDEX(芦花古楼!$BY$19:$BY$58,神器!AM788)</f>
        <v>10</v>
      </c>
      <c r="AP788" s="15" t="s">
        <v>88</v>
      </c>
      <c r="AQ788" s="15">
        <f t="shared" si="94"/>
        <v>2520</v>
      </c>
      <c r="AR788" s="15" t="s">
        <v>653</v>
      </c>
      <c r="AS788" s="15">
        <f t="shared" si="95"/>
        <v>54</v>
      </c>
    </row>
    <row r="789" spans="35:45" ht="16.5" x14ac:dyDescent="0.2">
      <c r="AI789" s="60">
        <v>776</v>
      </c>
      <c r="AJ789" s="15">
        <f t="shared" si="90"/>
        <v>1606022</v>
      </c>
      <c r="AK789" s="15" t="str">
        <f t="shared" si="91"/>
        <v>高级神器2配件2-雀环Lvs16</v>
      </c>
      <c r="AL789" s="60" t="s">
        <v>644</v>
      </c>
      <c r="AM789" s="15">
        <f t="shared" si="92"/>
        <v>16</v>
      </c>
      <c r="AN789" s="15" t="str">
        <f t="shared" si="93"/>
        <v>高级神器2配件2</v>
      </c>
      <c r="AO789" s="15">
        <f>INDEX(芦花古楼!$BY$19:$BY$58,神器!AM789)</f>
        <v>10</v>
      </c>
      <c r="AP789" s="15" t="s">
        <v>88</v>
      </c>
      <c r="AQ789" s="15">
        <f t="shared" si="94"/>
        <v>2770</v>
      </c>
      <c r="AR789" s="15" t="s">
        <v>653</v>
      </c>
      <c r="AS789" s="15">
        <f t="shared" si="95"/>
        <v>59</v>
      </c>
    </row>
    <row r="790" spans="35:45" ht="16.5" x14ac:dyDescent="0.2">
      <c r="AI790" s="60">
        <v>777</v>
      </c>
      <c r="AJ790" s="15">
        <f t="shared" si="90"/>
        <v>1606022</v>
      </c>
      <c r="AK790" s="15" t="str">
        <f t="shared" si="91"/>
        <v>高级神器2配件2-雀环Lvs17</v>
      </c>
      <c r="AL790" s="60" t="s">
        <v>644</v>
      </c>
      <c r="AM790" s="15">
        <f t="shared" si="92"/>
        <v>17</v>
      </c>
      <c r="AN790" s="15" t="str">
        <f t="shared" si="93"/>
        <v>高级神器2配件2</v>
      </c>
      <c r="AO790" s="15">
        <f>INDEX(芦花古楼!$BY$19:$BY$58,神器!AM790)</f>
        <v>10</v>
      </c>
      <c r="AP790" s="15" t="s">
        <v>88</v>
      </c>
      <c r="AQ790" s="15">
        <f t="shared" si="94"/>
        <v>3020</v>
      </c>
      <c r="AR790" s="15" t="s">
        <v>653</v>
      </c>
      <c r="AS790" s="15">
        <f t="shared" si="95"/>
        <v>64</v>
      </c>
    </row>
    <row r="791" spans="35:45" ht="16.5" x14ac:dyDescent="0.2">
      <c r="AI791" s="60">
        <v>778</v>
      </c>
      <c r="AJ791" s="15">
        <f t="shared" si="90"/>
        <v>1606022</v>
      </c>
      <c r="AK791" s="15" t="str">
        <f t="shared" si="91"/>
        <v>高级神器2配件2-雀环Lvs18</v>
      </c>
      <c r="AL791" s="60" t="s">
        <v>644</v>
      </c>
      <c r="AM791" s="15">
        <f t="shared" si="92"/>
        <v>18</v>
      </c>
      <c r="AN791" s="15" t="str">
        <f t="shared" si="93"/>
        <v>高级神器2配件2</v>
      </c>
      <c r="AO791" s="15">
        <f>INDEX(芦花古楼!$BY$19:$BY$58,神器!AM791)</f>
        <v>10</v>
      </c>
      <c r="AP791" s="15" t="s">
        <v>88</v>
      </c>
      <c r="AQ791" s="15">
        <f t="shared" si="94"/>
        <v>3275</v>
      </c>
      <c r="AR791" s="15" t="s">
        <v>653</v>
      </c>
      <c r="AS791" s="15">
        <f t="shared" si="95"/>
        <v>69</v>
      </c>
    </row>
    <row r="792" spans="35:45" ht="16.5" x14ac:dyDescent="0.2">
      <c r="AI792" s="60">
        <v>779</v>
      </c>
      <c r="AJ792" s="15">
        <f t="shared" si="90"/>
        <v>1606022</v>
      </c>
      <c r="AK792" s="15" t="str">
        <f t="shared" si="91"/>
        <v>高级神器2配件2-雀环Lvs19</v>
      </c>
      <c r="AL792" s="60" t="s">
        <v>644</v>
      </c>
      <c r="AM792" s="15">
        <f t="shared" si="92"/>
        <v>19</v>
      </c>
      <c r="AN792" s="15" t="str">
        <f t="shared" si="93"/>
        <v>高级神器2配件2</v>
      </c>
      <c r="AO792" s="15">
        <f>INDEX(芦花古楼!$BY$19:$BY$58,神器!AM792)</f>
        <v>10</v>
      </c>
      <c r="AP792" s="15" t="s">
        <v>88</v>
      </c>
      <c r="AQ792" s="15">
        <f t="shared" si="94"/>
        <v>3525</v>
      </c>
      <c r="AR792" s="15" t="s">
        <v>653</v>
      </c>
      <c r="AS792" s="15">
        <f t="shared" si="95"/>
        <v>74</v>
      </c>
    </row>
    <row r="793" spans="35:45" ht="16.5" x14ac:dyDescent="0.2">
      <c r="AI793" s="60">
        <v>780</v>
      </c>
      <c r="AJ793" s="15">
        <f t="shared" si="90"/>
        <v>1606022</v>
      </c>
      <c r="AK793" s="15" t="str">
        <f t="shared" si="91"/>
        <v>高级神器2配件2-雀环Lvs20</v>
      </c>
      <c r="AL793" s="60" t="s">
        <v>644</v>
      </c>
      <c r="AM793" s="15">
        <f t="shared" si="92"/>
        <v>20</v>
      </c>
      <c r="AN793" s="15" t="str">
        <f t="shared" si="93"/>
        <v>高级神器2配件2</v>
      </c>
      <c r="AO793" s="15">
        <f>INDEX(芦花古楼!$BY$19:$BY$58,神器!AM793)</f>
        <v>10</v>
      </c>
      <c r="AP793" s="15" t="s">
        <v>88</v>
      </c>
      <c r="AQ793" s="15">
        <f t="shared" si="94"/>
        <v>4030</v>
      </c>
      <c r="AR793" s="15" t="s">
        <v>653</v>
      </c>
      <c r="AS793" s="15">
        <f t="shared" si="95"/>
        <v>80</v>
      </c>
    </row>
    <row r="794" spans="35:45" ht="16.5" x14ac:dyDescent="0.2">
      <c r="AI794" s="60">
        <v>781</v>
      </c>
      <c r="AJ794" s="15">
        <f t="shared" si="90"/>
        <v>1606022</v>
      </c>
      <c r="AK794" s="15" t="str">
        <f t="shared" si="91"/>
        <v>高级神器2配件2-雀环Lvs21</v>
      </c>
      <c r="AL794" s="60" t="s">
        <v>644</v>
      </c>
      <c r="AM794" s="15">
        <f t="shared" si="92"/>
        <v>21</v>
      </c>
      <c r="AN794" s="15" t="str">
        <f t="shared" si="93"/>
        <v>高级神器2配件2</v>
      </c>
      <c r="AO794" s="15">
        <f>INDEX(芦花古楼!$BY$19:$BY$58,神器!AM794)</f>
        <v>15</v>
      </c>
      <c r="AP794" s="15" t="s">
        <v>88</v>
      </c>
      <c r="AQ794" s="15">
        <f t="shared" si="94"/>
        <v>4450</v>
      </c>
      <c r="AR794" s="15" t="s">
        <v>653</v>
      </c>
      <c r="AS794" s="15">
        <f t="shared" si="95"/>
        <v>86</v>
      </c>
    </row>
    <row r="795" spans="35:45" ht="16.5" x14ac:dyDescent="0.2">
      <c r="AI795" s="60">
        <v>782</v>
      </c>
      <c r="AJ795" s="15">
        <f t="shared" si="90"/>
        <v>1606022</v>
      </c>
      <c r="AK795" s="15" t="str">
        <f t="shared" si="91"/>
        <v>高级神器2配件2-雀环Lvs22</v>
      </c>
      <c r="AL795" s="60" t="s">
        <v>644</v>
      </c>
      <c r="AM795" s="15">
        <f t="shared" si="92"/>
        <v>22</v>
      </c>
      <c r="AN795" s="15" t="str">
        <f t="shared" si="93"/>
        <v>高级神器2配件2</v>
      </c>
      <c r="AO795" s="15">
        <f>INDEX(芦花古楼!$BY$19:$BY$58,神器!AM795)</f>
        <v>15</v>
      </c>
      <c r="AP795" s="15" t="s">
        <v>88</v>
      </c>
      <c r="AQ795" s="15">
        <f t="shared" si="94"/>
        <v>4675</v>
      </c>
      <c r="AR795" s="15" t="s">
        <v>653</v>
      </c>
      <c r="AS795" s="15">
        <f t="shared" si="95"/>
        <v>92</v>
      </c>
    </row>
    <row r="796" spans="35:45" ht="16.5" x14ac:dyDescent="0.2">
      <c r="AI796" s="60">
        <v>783</v>
      </c>
      <c r="AJ796" s="15">
        <f t="shared" si="90"/>
        <v>1606022</v>
      </c>
      <c r="AK796" s="15" t="str">
        <f t="shared" si="91"/>
        <v>高级神器2配件2-雀环Lvs23</v>
      </c>
      <c r="AL796" s="60" t="s">
        <v>644</v>
      </c>
      <c r="AM796" s="15">
        <f t="shared" si="92"/>
        <v>23</v>
      </c>
      <c r="AN796" s="15" t="str">
        <f t="shared" si="93"/>
        <v>高级神器2配件2</v>
      </c>
      <c r="AO796" s="15">
        <f>INDEX(芦花古楼!$BY$19:$BY$58,神器!AM796)</f>
        <v>15</v>
      </c>
      <c r="AP796" s="15" t="s">
        <v>88</v>
      </c>
      <c r="AQ796" s="15">
        <f t="shared" si="94"/>
        <v>4895</v>
      </c>
      <c r="AR796" s="15" t="s">
        <v>653</v>
      </c>
      <c r="AS796" s="15">
        <f t="shared" si="95"/>
        <v>99</v>
      </c>
    </row>
    <row r="797" spans="35:45" ht="16.5" x14ac:dyDescent="0.2">
      <c r="AI797" s="60">
        <v>784</v>
      </c>
      <c r="AJ797" s="15">
        <f t="shared" si="90"/>
        <v>1606022</v>
      </c>
      <c r="AK797" s="15" t="str">
        <f t="shared" si="91"/>
        <v>高级神器2配件2-雀环Lvs24</v>
      </c>
      <c r="AL797" s="60" t="s">
        <v>644</v>
      </c>
      <c r="AM797" s="15">
        <f t="shared" si="92"/>
        <v>24</v>
      </c>
      <c r="AN797" s="15" t="str">
        <f t="shared" si="93"/>
        <v>高级神器2配件2</v>
      </c>
      <c r="AO797" s="15">
        <f>INDEX(芦花古楼!$BY$19:$BY$58,神器!AM797)</f>
        <v>15</v>
      </c>
      <c r="AP797" s="15" t="s">
        <v>88</v>
      </c>
      <c r="AQ797" s="15">
        <f t="shared" si="94"/>
        <v>5120</v>
      </c>
      <c r="AR797" s="15" t="s">
        <v>653</v>
      </c>
      <c r="AS797" s="15">
        <f t="shared" si="95"/>
        <v>106</v>
      </c>
    </row>
    <row r="798" spans="35:45" ht="16.5" x14ac:dyDescent="0.2">
      <c r="AI798" s="60">
        <v>785</v>
      </c>
      <c r="AJ798" s="15">
        <f t="shared" si="90"/>
        <v>1606022</v>
      </c>
      <c r="AK798" s="15" t="str">
        <f t="shared" si="91"/>
        <v>高级神器2配件2-雀环Lvs25</v>
      </c>
      <c r="AL798" s="60" t="s">
        <v>644</v>
      </c>
      <c r="AM798" s="15">
        <f t="shared" si="92"/>
        <v>25</v>
      </c>
      <c r="AN798" s="15" t="str">
        <f t="shared" si="93"/>
        <v>高级神器2配件2</v>
      </c>
      <c r="AO798" s="15">
        <f>INDEX(芦花古楼!$BY$19:$BY$58,神器!AM798)</f>
        <v>15</v>
      </c>
      <c r="AP798" s="15" t="s">
        <v>88</v>
      </c>
      <c r="AQ798" s="15">
        <f t="shared" si="94"/>
        <v>5340</v>
      </c>
      <c r="AR798" s="15" t="s">
        <v>653</v>
      </c>
      <c r="AS798" s="15">
        <f t="shared" si="95"/>
        <v>113</v>
      </c>
    </row>
    <row r="799" spans="35:45" ht="16.5" x14ac:dyDescent="0.2">
      <c r="AI799" s="60">
        <v>786</v>
      </c>
      <c r="AJ799" s="15">
        <f t="shared" si="90"/>
        <v>1606022</v>
      </c>
      <c r="AK799" s="15" t="str">
        <f t="shared" si="91"/>
        <v>高级神器2配件2-雀环Lvs26</v>
      </c>
      <c r="AL799" s="60" t="s">
        <v>644</v>
      </c>
      <c r="AM799" s="15">
        <f t="shared" si="92"/>
        <v>26</v>
      </c>
      <c r="AN799" s="15" t="str">
        <f t="shared" si="93"/>
        <v>高级神器2配件2</v>
      </c>
      <c r="AO799" s="15">
        <f>INDEX(芦花古楼!$BY$19:$BY$58,神器!AM799)</f>
        <v>25</v>
      </c>
      <c r="AP799" s="15" t="s">
        <v>88</v>
      </c>
      <c r="AQ799" s="15">
        <f t="shared" si="94"/>
        <v>5565</v>
      </c>
      <c r="AR799" s="15" t="s">
        <v>653</v>
      </c>
      <c r="AS799" s="15">
        <f t="shared" si="95"/>
        <v>121</v>
      </c>
    </row>
    <row r="800" spans="35:45" ht="16.5" x14ac:dyDescent="0.2">
      <c r="AI800" s="60">
        <v>787</v>
      </c>
      <c r="AJ800" s="15">
        <f t="shared" si="90"/>
        <v>1606022</v>
      </c>
      <c r="AK800" s="15" t="str">
        <f t="shared" si="91"/>
        <v>高级神器2配件2-雀环Lvs27</v>
      </c>
      <c r="AL800" s="60" t="s">
        <v>644</v>
      </c>
      <c r="AM800" s="15">
        <f t="shared" si="92"/>
        <v>27</v>
      </c>
      <c r="AN800" s="15" t="str">
        <f t="shared" si="93"/>
        <v>高级神器2配件2</v>
      </c>
      <c r="AO800" s="15">
        <f>INDEX(芦花古楼!$BY$19:$BY$58,神器!AM800)</f>
        <v>25</v>
      </c>
      <c r="AP800" s="15" t="s">
        <v>88</v>
      </c>
      <c r="AQ800" s="15">
        <f t="shared" si="94"/>
        <v>5785</v>
      </c>
      <c r="AR800" s="15" t="s">
        <v>653</v>
      </c>
      <c r="AS800" s="15">
        <f t="shared" si="95"/>
        <v>129</v>
      </c>
    </row>
    <row r="801" spans="35:45" ht="16.5" x14ac:dyDescent="0.2">
      <c r="AI801" s="60">
        <v>788</v>
      </c>
      <c r="AJ801" s="15">
        <f t="shared" si="90"/>
        <v>1606022</v>
      </c>
      <c r="AK801" s="15" t="str">
        <f t="shared" si="91"/>
        <v>高级神器2配件2-雀环Lvs28</v>
      </c>
      <c r="AL801" s="60" t="s">
        <v>644</v>
      </c>
      <c r="AM801" s="15">
        <f t="shared" si="92"/>
        <v>28</v>
      </c>
      <c r="AN801" s="15" t="str">
        <f t="shared" si="93"/>
        <v>高级神器2配件2</v>
      </c>
      <c r="AO801" s="15">
        <f>INDEX(芦花古楼!$BY$19:$BY$58,神器!AM801)</f>
        <v>25</v>
      </c>
      <c r="AP801" s="15" t="s">
        <v>88</v>
      </c>
      <c r="AQ801" s="15">
        <f t="shared" si="94"/>
        <v>6010</v>
      </c>
      <c r="AR801" s="15" t="s">
        <v>653</v>
      </c>
      <c r="AS801" s="15">
        <f t="shared" si="95"/>
        <v>138</v>
      </c>
    </row>
    <row r="802" spans="35:45" ht="16.5" x14ac:dyDescent="0.2">
      <c r="AI802" s="60">
        <v>789</v>
      </c>
      <c r="AJ802" s="15">
        <f t="shared" si="90"/>
        <v>1606022</v>
      </c>
      <c r="AK802" s="15" t="str">
        <f t="shared" si="91"/>
        <v>高级神器2配件2-雀环Lvs29</v>
      </c>
      <c r="AL802" s="60" t="s">
        <v>644</v>
      </c>
      <c r="AM802" s="15">
        <f t="shared" si="92"/>
        <v>29</v>
      </c>
      <c r="AN802" s="15" t="str">
        <f t="shared" si="93"/>
        <v>高级神器2配件2</v>
      </c>
      <c r="AO802" s="15">
        <f>INDEX(芦花古楼!$BY$19:$BY$58,神器!AM802)</f>
        <v>25</v>
      </c>
      <c r="AP802" s="15" t="s">
        <v>88</v>
      </c>
      <c r="AQ802" s="15">
        <f t="shared" si="94"/>
        <v>6230</v>
      </c>
      <c r="AR802" s="15" t="s">
        <v>653</v>
      </c>
      <c r="AS802" s="15">
        <f t="shared" si="95"/>
        <v>146</v>
      </c>
    </row>
    <row r="803" spans="35:45" ht="16.5" x14ac:dyDescent="0.2">
      <c r="AI803" s="60">
        <v>790</v>
      </c>
      <c r="AJ803" s="15">
        <f t="shared" si="90"/>
        <v>1606022</v>
      </c>
      <c r="AK803" s="15" t="str">
        <f t="shared" si="91"/>
        <v>高级神器2配件2-雀环Lvs30</v>
      </c>
      <c r="AL803" s="60" t="s">
        <v>644</v>
      </c>
      <c r="AM803" s="15">
        <f t="shared" si="92"/>
        <v>30</v>
      </c>
      <c r="AN803" s="15" t="str">
        <f t="shared" si="93"/>
        <v>高级神器2配件2</v>
      </c>
      <c r="AO803" s="15">
        <f>INDEX(芦花古楼!$BY$19:$BY$58,神器!AM803)</f>
        <v>25</v>
      </c>
      <c r="AP803" s="15" t="s">
        <v>88</v>
      </c>
      <c r="AQ803" s="15">
        <f t="shared" si="94"/>
        <v>6675</v>
      </c>
      <c r="AR803" s="15" t="s">
        <v>653</v>
      </c>
      <c r="AS803" s="15">
        <f t="shared" si="95"/>
        <v>156</v>
      </c>
    </row>
    <row r="804" spans="35:45" ht="16.5" x14ac:dyDescent="0.2">
      <c r="AI804" s="60">
        <v>791</v>
      </c>
      <c r="AJ804" s="15">
        <f t="shared" si="90"/>
        <v>1606022</v>
      </c>
      <c r="AK804" s="15" t="str">
        <f t="shared" si="91"/>
        <v>高级神器2配件2-雀环Lvs31</v>
      </c>
      <c r="AL804" s="60" t="s">
        <v>644</v>
      </c>
      <c r="AM804" s="15">
        <f t="shared" si="92"/>
        <v>31</v>
      </c>
      <c r="AN804" s="15" t="str">
        <f t="shared" si="93"/>
        <v>高级神器2配件2</v>
      </c>
      <c r="AO804" s="15">
        <f>INDEX(芦花古楼!$BY$19:$BY$58,神器!AM804)</f>
        <v>30</v>
      </c>
      <c r="AP804" s="15" t="s">
        <v>88</v>
      </c>
      <c r="AQ804" s="15">
        <f t="shared" si="94"/>
        <v>6510</v>
      </c>
      <c r="AR804" s="15" t="s">
        <v>653</v>
      </c>
      <c r="AS804" s="15">
        <f t="shared" si="95"/>
        <v>166</v>
      </c>
    </row>
    <row r="805" spans="35:45" ht="16.5" x14ac:dyDescent="0.2">
      <c r="AI805" s="60">
        <v>792</v>
      </c>
      <c r="AJ805" s="15">
        <f t="shared" si="90"/>
        <v>1606022</v>
      </c>
      <c r="AK805" s="15" t="str">
        <f t="shared" si="91"/>
        <v>高级神器2配件2-雀环Lvs32</v>
      </c>
      <c r="AL805" s="60" t="s">
        <v>644</v>
      </c>
      <c r="AM805" s="15">
        <f t="shared" si="92"/>
        <v>32</v>
      </c>
      <c r="AN805" s="15" t="str">
        <f t="shared" si="93"/>
        <v>高级神器2配件2</v>
      </c>
      <c r="AO805" s="15">
        <f>INDEX(芦花古楼!$BY$19:$BY$58,神器!AM805)</f>
        <v>30</v>
      </c>
      <c r="AP805" s="15" t="s">
        <v>88</v>
      </c>
      <c r="AQ805" s="15">
        <f t="shared" si="94"/>
        <v>9765</v>
      </c>
      <c r="AR805" s="15" t="s">
        <v>653</v>
      </c>
      <c r="AS805" s="15">
        <f t="shared" si="95"/>
        <v>176</v>
      </c>
    </row>
    <row r="806" spans="35:45" ht="16.5" x14ac:dyDescent="0.2">
      <c r="AI806" s="60">
        <v>793</v>
      </c>
      <c r="AJ806" s="15">
        <f t="shared" si="90"/>
        <v>1606022</v>
      </c>
      <c r="AK806" s="15" t="str">
        <f t="shared" si="91"/>
        <v>高级神器2配件2-雀环Lvs33</v>
      </c>
      <c r="AL806" s="60" t="s">
        <v>644</v>
      </c>
      <c r="AM806" s="15">
        <f t="shared" si="92"/>
        <v>33</v>
      </c>
      <c r="AN806" s="15" t="str">
        <f t="shared" si="93"/>
        <v>高级神器2配件2</v>
      </c>
      <c r="AO806" s="15">
        <f>INDEX(芦花古楼!$BY$19:$BY$58,神器!AM806)</f>
        <v>30</v>
      </c>
      <c r="AP806" s="15" t="s">
        <v>88</v>
      </c>
      <c r="AQ806" s="15">
        <f t="shared" si="94"/>
        <v>13020</v>
      </c>
      <c r="AR806" s="15" t="s">
        <v>653</v>
      </c>
      <c r="AS806" s="15">
        <f t="shared" si="95"/>
        <v>187</v>
      </c>
    </row>
    <row r="807" spans="35:45" ht="16.5" x14ac:dyDescent="0.2">
      <c r="AI807" s="60">
        <v>794</v>
      </c>
      <c r="AJ807" s="15">
        <f t="shared" si="90"/>
        <v>1606022</v>
      </c>
      <c r="AK807" s="15" t="str">
        <f t="shared" si="91"/>
        <v>高级神器2配件2-雀环Lvs34</v>
      </c>
      <c r="AL807" s="60" t="s">
        <v>644</v>
      </c>
      <c r="AM807" s="15">
        <f t="shared" si="92"/>
        <v>34</v>
      </c>
      <c r="AN807" s="15" t="str">
        <f t="shared" si="93"/>
        <v>高级神器2配件2</v>
      </c>
      <c r="AO807" s="15">
        <f>INDEX(芦花古楼!$BY$19:$BY$58,神器!AM807)</f>
        <v>30</v>
      </c>
      <c r="AP807" s="15" t="s">
        <v>88</v>
      </c>
      <c r="AQ807" s="15">
        <f t="shared" si="94"/>
        <v>16275</v>
      </c>
      <c r="AR807" s="15" t="s">
        <v>653</v>
      </c>
      <c r="AS807" s="15">
        <f t="shared" si="95"/>
        <v>198</v>
      </c>
    </row>
    <row r="808" spans="35:45" ht="16.5" x14ac:dyDescent="0.2">
      <c r="AI808" s="60">
        <v>795</v>
      </c>
      <c r="AJ808" s="15">
        <f t="shared" si="90"/>
        <v>1606022</v>
      </c>
      <c r="AK808" s="15" t="str">
        <f t="shared" si="91"/>
        <v>高级神器2配件2-雀环Lvs35</v>
      </c>
      <c r="AL808" s="60" t="s">
        <v>644</v>
      </c>
      <c r="AM808" s="15">
        <f t="shared" si="92"/>
        <v>35</v>
      </c>
      <c r="AN808" s="15" t="str">
        <f t="shared" si="93"/>
        <v>高级神器2配件2</v>
      </c>
      <c r="AO808" s="15">
        <f>INDEX(芦花古楼!$BY$19:$BY$58,神器!AM808)</f>
        <v>30</v>
      </c>
      <c r="AP808" s="15" t="s">
        <v>88</v>
      </c>
      <c r="AQ808" s="15">
        <f t="shared" si="94"/>
        <v>19530</v>
      </c>
      <c r="AR808" s="15" t="s">
        <v>653</v>
      </c>
      <c r="AS808" s="15">
        <f t="shared" si="95"/>
        <v>210</v>
      </c>
    </row>
    <row r="809" spans="35:45" ht="16.5" x14ac:dyDescent="0.2">
      <c r="AI809" s="60">
        <v>796</v>
      </c>
      <c r="AJ809" s="15">
        <f t="shared" si="90"/>
        <v>1606022</v>
      </c>
      <c r="AK809" s="15" t="str">
        <f t="shared" si="91"/>
        <v>高级神器2配件2-雀环Lvs36</v>
      </c>
      <c r="AL809" s="60" t="s">
        <v>644</v>
      </c>
      <c r="AM809" s="15">
        <f t="shared" si="92"/>
        <v>36</v>
      </c>
      <c r="AN809" s="15" t="str">
        <f t="shared" si="93"/>
        <v>高级神器2配件2</v>
      </c>
      <c r="AO809" s="15">
        <f>INDEX(芦花古楼!$BY$19:$BY$58,神器!AM809)</f>
        <v>40</v>
      </c>
      <c r="AP809" s="15" t="s">
        <v>88</v>
      </c>
      <c r="AQ809" s="15">
        <f t="shared" si="94"/>
        <v>22785</v>
      </c>
      <c r="AR809" s="15" t="s">
        <v>653</v>
      </c>
      <c r="AS809" s="15">
        <f t="shared" si="95"/>
        <v>222</v>
      </c>
    </row>
    <row r="810" spans="35:45" ht="16.5" x14ac:dyDescent="0.2">
      <c r="AI810" s="60">
        <v>797</v>
      </c>
      <c r="AJ810" s="15">
        <f t="shared" si="90"/>
        <v>1606022</v>
      </c>
      <c r="AK810" s="15" t="str">
        <f t="shared" si="91"/>
        <v>高级神器2配件2-雀环Lvs37</v>
      </c>
      <c r="AL810" s="60" t="s">
        <v>644</v>
      </c>
      <c r="AM810" s="15">
        <f t="shared" si="92"/>
        <v>37</v>
      </c>
      <c r="AN810" s="15" t="str">
        <f t="shared" si="93"/>
        <v>高级神器2配件2</v>
      </c>
      <c r="AO810" s="15">
        <f>INDEX(芦花古楼!$BY$19:$BY$58,神器!AM810)</f>
        <v>40</v>
      </c>
      <c r="AP810" s="15" t="s">
        <v>88</v>
      </c>
      <c r="AQ810" s="15">
        <f t="shared" si="94"/>
        <v>26040</v>
      </c>
      <c r="AR810" s="15" t="s">
        <v>653</v>
      </c>
      <c r="AS810" s="15">
        <f t="shared" si="95"/>
        <v>236</v>
      </c>
    </row>
    <row r="811" spans="35:45" ht="16.5" x14ac:dyDescent="0.2">
      <c r="AI811" s="60">
        <v>798</v>
      </c>
      <c r="AJ811" s="15">
        <f t="shared" si="90"/>
        <v>1606022</v>
      </c>
      <c r="AK811" s="15" t="str">
        <f t="shared" si="91"/>
        <v>高级神器2配件2-雀环Lvs38</v>
      </c>
      <c r="AL811" s="60" t="s">
        <v>644</v>
      </c>
      <c r="AM811" s="15">
        <f t="shared" si="92"/>
        <v>38</v>
      </c>
      <c r="AN811" s="15" t="str">
        <f t="shared" si="93"/>
        <v>高级神器2配件2</v>
      </c>
      <c r="AO811" s="15">
        <f>INDEX(芦花古楼!$BY$19:$BY$58,神器!AM811)</f>
        <v>40</v>
      </c>
      <c r="AP811" s="15" t="s">
        <v>88</v>
      </c>
      <c r="AQ811" s="15">
        <f t="shared" si="94"/>
        <v>29295</v>
      </c>
      <c r="AR811" s="15" t="s">
        <v>653</v>
      </c>
      <c r="AS811" s="15">
        <f t="shared" si="95"/>
        <v>249</v>
      </c>
    </row>
    <row r="812" spans="35:45" ht="16.5" x14ac:dyDescent="0.2">
      <c r="AI812" s="60">
        <v>799</v>
      </c>
      <c r="AJ812" s="15">
        <f t="shared" si="90"/>
        <v>1606022</v>
      </c>
      <c r="AK812" s="15" t="str">
        <f t="shared" si="91"/>
        <v>高级神器2配件2-雀环Lvs39</v>
      </c>
      <c r="AL812" s="60" t="s">
        <v>644</v>
      </c>
      <c r="AM812" s="15">
        <f t="shared" si="92"/>
        <v>39</v>
      </c>
      <c r="AN812" s="15" t="str">
        <f t="shared" si="93"/>
        <v>高级神器2配件2</v>
      </c>
      <c r="AO812" s="15">
        <f>INDEX(芦花古楼!$BY$19:$BY$58,神器!AM812)</f>
        <v>40</v>
      </c>
      <c r="AP812" s="15" t="s">
        <v>88</v>
      </c>
      <c r="AQ812" s="15">
        <f t="shared" si="94"/>
        <v>32550</v>
      </c>
      <c r="AR812" s="15" t="s">
        <v>653</v>
      </c>
      <c r="AS812" s="15">
        <f t="shared" si="95"/>
        <v>264</v>
      </c>
    </row>
    <row r="813" spans="35:45" ht="16.5" x14ac:dyDescent="0.2">
      <c r="AI813" s="60">
        <v>800</v>
      </c>
      <c r="AJ813" s="15">
        <f t="shared" si="90"/>
        <v>1606022</v>
      </c>
      <c r="AK813" s="15" t="str">
        <f t="shared" si="91"/>
        <v>高级神器2配件2-雀环Lvs40</v>
      </c>
      <c r="AL813" s="60" t="s">
        <v>644</v>
      </c>
      <c r="AM813" s="15">
        <f t="shared" si="92"/>
        <v>40</v>
      </c>
      <c r="AN813" s="15" t="str">
        <f t="shared" si="93"/>
        <v>高级神器2配件2</v>
      </c>
      <c r="AO813" s="15">
        <f>INDEX(芦花古楼!$BY$19:$BY$58,神器!AM813)</f>
        <v>40</v>
      </c>
      <c r="AP813" s="15" t="s">
        <v>88</v>
      </c>
      <c r="AQ813" s="15">
        <f t="shared" si="94"/>
        <v>39060</v>
      </c>
      <c r="AR813" s="15" t="s">
        <v>653</v>
      </c>
      <c r="AS813" s="15">
        <f t="shared" si="95"/>
        <v>279</v>
      </c>
    </row>
    <row r="814" spans="35:45" ht="16.5" x14ac:dyDescent="0.2">
      <c r="AI814" s="60">
        <v>801</v>
      </c>
      <c r="AJ814" s="15">
        <f t="shared" si="90"/>
        <v>1606023</v>
      </c>
      <c r="AK814" s="15" t="str">
        <f t="shared" si="91"/>
        <v>高级神器2配件3-龙印Lvs1</v>
      </c>
      <c r="AL814" s="60" t="s">
        <v>644</v>
      </c>
      <c r="AM814" s="15">
        <f t="shared" si="92"/>
        <v>1</v>
      </c>
      <c r="AN814" s="15" t="str">
        <f t="shared" si="93"/>
        <v>高级神器2配件3</v>
      </c>
      <c r="AO814" s="15">
        <f>INDEX(芦花古楼!$BY$19:$BY$58,神器!AM814)</f>
        <v>1</v>
      </c>
      <c r="AP814" s="15" t="s">
        <v>88</v>
      </c>
      <c r="AQ814" s="15">
        <f t="shared" si="94"/>
        <v>330</v>
      </c>
      <c r="AR814" s="15" t="s">
        <v>653</v>
      </c>
      <c r="AS814" s="15">
        <f t="shared" si="95"/>
        <v>13</v>
      </c>
    </row>
    <row r="815" spans="35:45" ht="16.5" x14ac:dyDescent="0.2">
      <c r="AI815" s="60">
        <v>802</v>
      </c>
      <c r="AJ815" s="15">
        <f t="shared" si="90"/>
        <v>1606023</v>
      </c>
      <c r="AK815" s="15" t="str">
        <f t="shared" si="91"/>
        <v>高级神器2配件3-龙印Lvs2</v>
      </c>
      <c r="AL815" s="60" t="s">
        <v>644</v>
      </c>
      <c r="AM815" s="15">
        <f t="shared" si="92"/>
        <v>2</v>
      </c>
      <c r="AN815" s="15" t="str">
        <f t="shared" si="93"/>
        <v>高级神器2配件3</v>
      </c>
      <c r="AO815" s="15">
        <f>INDEX(芦花古楼!$BY$19:$BY$58,神器!AM815)</f>
        <v>1</v>
      </c>
      <c r="AP815" s="15" t="s">
        <v>88</v>
      </c>
      <c r="AQ815" s="15">
        <f t="shared" si="94"/>
        <v>500</v>
      </c>
      <c r="AR815" s="15" t="s">
        <v>653</v>
      </c>
      <c r="AS815" s="15">
        <f t="shared" si="95"/>
        <v>17</v>
      </c>
    </row>
    <row r="816" spans="35:45" ht="16.5" x14ac:dyDescent="0.2">
      <c r="AI816" s="60">
        <v>803</v>
      </c>
      <c r="AJ816" s="15">
        <f t="shared" si="90"/>
        <v>1606023</v>
      </c>
      <c r="AK816" s="15" t="str">
        <f t="shared" si="91"/>
        <v>高级神器2配件3-龙印Lvs3</v>
      </c>
      <c r="AL816" s="60" t="s">
        <v>644</v>
      </c>
      <c r="AM816" s="15">
        <f t="shared" si="92"/>
        <v>3</v>
      </c>
      <c r="AN816" s="15" t="str">
        <f t="shared" si="93"/>
        <v>高级神器2配件3</v>
      </c>
      <c r="AO816" s="15">
        <f>INDEX(芦花古楼!$BY$19:$BY$58,神器!AM816)</f>
        <v>2</v>
      </c>
      <c r="AP816" s="15" t="s">
        <v>88</v>
      </c>
      <c r="AQ816" s="15">
        <f t="shared" si="94"/>
        <v>665</v>
      </c>
      <c r="AR816" s="15" t="s">
        <v>653</v>
      </c>
      <c r="AS816" s="15">
        <f t="shared" si="95"/>
        <v>21</v>
      </c>
    </row>
    <row r="817" spans="35:45" ht="16.5" x14ac:dyDescent="0.2">
      <c r="AI817" s="60">
        <v>804</v>
      </c>
      <c r="AJ817" s="15">
        <f t="shared" si="90"/>
        <v>1606023</v>
      </c>
      <c r="AK817" s="15" t="str">
        <f t="shared" si="91"/>
        <v>高级神器2配件3-龙印Lvs4</v>
      </c>
      <c r="AL817" s="60" t="s">
        <v>644</v>
      </c>
      <c r="AM817" s="15">
        <f t="shared" si="92"/>
        <v>4</v>
      </c>
      <c r="AN817" s="15" t="str">
        <f t="shared" si="93"/>
        <v>高级神器2配件3</v>
      </c>
      <c r="AO817" s="15">
        <f>INDEX(芦花古楼!$BY$19:$BY$58,神器!AM817)</f>
        <v>3</v>
      </c>
      <c r="AP817" s="15" t="s">
        <v>88</v>
      </c>
      <c r="AQ817" s="15">
        <f t="shared" si="94"/>
        <v>835</v>
      </c>
      <c r="AR817" s="15" t="s">
        <v>653</v>
      </c>
      <c r="AS817" s="15">
        <f t="shared" si="95"/>
        <v>25</v>
      </c>
    </row>
    <row r="818" spans="35:45" ht="16.5" x14ac:dyDescent="0.2">
      <c r="AI818" s="60">
        <v>805</v>
      </c>
      <c r="AJ818" s="15">
        <f t="shared" si="90"/>
        <v>1606023</v>
      </c>
      <c r="AK818" s="15" t="str">
        <f t="shared" si="91"/>
        <v>高级神器2配件3-龙印Lvs5</v>
      </c>
      <c r="AL818" s="60" t="s">
        <v>644</v>
      </c>
      <c r="AM818" s="15">
        <f t="shared" si="92"/>
        <v>5</v>
      </c>
      <c r="AN818" s="15" t="str">
        <f t="shared" si="93"/>
        <v>高级神器2配件3</v>
      </c>
      <c r="AO818" s="15">
        <f>INDEX(芦花古楼!$BY$19:$BY$58,神器!AM818)</f>
        <v>3</v>
      </c>
      <c r="AP818" s="15" t="s">
        <v>88</v>
      </c>
      <c r="AQ818" s="15">
        <f t="shared" si="94"/>
        <v>1000</v>
      </c>
      <c r="AR818" s="15" t="s">
        <v>653</v>
      </c>
      <c r="AS818" s="15">
        <f t="shared" si="95"/>
        <v>30</v>
      </c>
    </row>
    <row r="819" spans="35:45" ht="16.5" x14ac:dyDescent="0.2">
      <c r="AI819" s="60">
        <v>806</v>
      </c>
      <c r="AJ819" s="15">
        <f t="shared" si="90"/>
        <v>1606023</v>
      </c>
      <c r="AK819" s="15" t="str">
        <f t="shared" si="91"/>
        <v>高级神器2配件3-龙印Lvs6</v>
      </c>
      <c r="AL819" s="60" t="s">
        <v>644</v>
      </c>
      <c r="AM819" s="15">
        <f t="shared" si="92"/>
        <v>6</v>
      </c>
      <c r="AN819" s="15" t="str">
        <f t="shared" si="93"/>
        <v>高级神器2配件3</v>
      </c>
      <c r="AO819" s="15">
        <f>INDEX(芦花古楼!$BY$19:$BY$58,神器!AM819)</f>
        <v>5</v>
      </c>
      <c r="AP819" s="15" t="s">
        <v>88</v>
      </c>
      <c r="AQ819" s="15">
        <f t="shared" si="94"/>
        <v>1170</v>
      </c>
      <c r="AR819" s="15" t="s">
        <v>653</v>
      </c>
      <c r="AS819" s="15">
        <f t="shared" si="95"/>
        <v>35</v>
      </c>
    </row>
    <row r="820" spans="35:45" ht="16.5" x14ac:dyDescent="0.2">
      <c r="AI820" s="60">
        <v>807</v>
      </c>
      <c r="AJ820" s="15">
        <f t="shared" si="90"/>
        <v>1606023</v>
      </c>
      <c r="AK820" s="15" t="str">
        <f t="shared" si="91"/>
        <v>高级神器2配件3-龙印Lvs7</v>
      </c>
      <c r="AL820" s="60" t="s">
        <v>644</v>
      </c>
      <c r="AM820" s="15">
        <f t="shared" si="92"/>
        <v>7</v>
      </c>
      <c r="AN820" s="15" t="str">
        <f t="shared" si="93"/>
        <v>高级神器2配件3</v>
      </c>
      <c r="AO820" s="15">
        <f>INDEX(芦花古楼!$BY$19:$BY$58,神器!AM820)</f>
        <v>5</v>
      </c>
      <c r="AP820" s="15" t="s">
        <v>88</v>
      </c>
      <c r="AQ820" s="15">
        <f t="shared" si="94"/>
        <v>1335</v>
      </c>
      <c r="AR820" s="15" t="s">
        <v>653</v>
      </c>
      <c r="AS820" s="15">
        <f t="shared" si="95"/>
        <v>40</v>
      </c>
    </row>
    <row r="821" spans="35:45" ht="16.5" x14ac:dyDescent="0.2">
      <c r="AI821" s="60">
        <v>808</v>
      </c>
      <c r="AJ821" s="15">
        <f t="shared" si="90"/>
        <v>1606023</v>
      </c>
      <c r="AK821" s="15" t="str">
        <f t="shared" si="91"/>
        <v>高级神器2配件3-龙印Lvs8</v>
      </c>
      <c r="AL821" s="60" t="s">
        <v>644</v>
      </c>
      <c r="AM821" s="15">
        <f t="shared" si="92"/>
        <v>8</v>
      </c>
      <c r="AN821" s="15" t="str">
        <f t="shared" si="93"/>
        <v>高级神器2配件3</v>
      </c>
      <c r="AO821" s="15">
        <f>INDEX(芦花古楼!$BY$19:$BY$58,神器!AM821)</f>
        <v>5</v>
      </c>
      <c r="AP821" s="15" t="s">
        <v>88</v>
      </c>
      <c r="AQ821" s="15">
        <f t="shared" si="94"/>
        <v>1505</v>
      </c>
      <c r="AR821" s="15" t="s">
        <v>653</v>
      </c>
      <c r="AS821" s="15">
        <f t="shared" si="95"/>
        <v>45</v>
      </c>
    </row>
    <row r="822" spans="35:45" ht="16.5" x14ac:dyDescent="0.2">
      <c r="AI822" s="60">
        <v>809</v>
      </c>
      <c r="AJ822" s="15">
        <f t="shared" si="90"/>
        <v>1606023</v>
      </c>
      <c r="AK822" s="15" t="str">
        <f t="shared" si="91"/>
        <v>高级神器2配件3-龙印Lvs9</v>
      </c>
      <c r="AL822" s="60" t="s">
        <v>644</v>
      </c>
      <c r="AM822" s="15">
        <f t="shared" si="92"/>
        <v>9</v>
      </c>
      <c r="AN822" s="15" t="str">
        <f t="shared" si="93"/>
        <v>高级神器2配件3</v>
      </c>
      <c r="AO822" s="15">
        <f>INDEX(芦花古楼!$BY$19:$BY$58,神器!AM822)</f>
        <v>5</v>
      </c>
      <c r="AP822" s="15" t="s">
        <v>88</v>
      </c>
      <c r="AQ822" s="15">
        <f t="shared" si="94"/>
        <v>1670</v>
      </c>
      <c r="AR822" s="15" t="s">
        <v>653</v>
      </c>
      <c r="AS822" s="15">
        <f t="shared" si="95"/>
        <v>51</v>
      </c>
    </row>
    <row r="823" spans="35:45" ht="16.5" x14ac:dyDescent="0.2">
      <c r="AI823" s="60">
        <v>810</v>
      </c>
      <c r="AJ823" s="15">
        <f t="shared" si="90"/>
        <v>1606023</v>
      </c>
      <c r="AK823" s="15" t="str">
        <f t="shared" si="91"/>
        <v>高级神器2配件3-龙印Lvs10</v>
      </c>
      <c r="AL823" s="60" t="s">
        <v>644</v>
      </c>
      <c r="AM823" s="15">
        <f t="shared" si="92"/>
        <v>10</v>
      </c>
      <c r="AN823" s="15" t="str">
        <f t="shared" si="93"/>
        <v>高级神器2配件3</v>
      </c>
      <c r="AO823" s="15">
        <f>INDEX(芦花古楼!$BY$19:$BY$58,神器!AM823)</f>
        <v>7</v>
      </c>
      <c r="AP823" s="15" t="s">
        <v>88</v>
      </c>
      <c r="AQ823" s="15">
        <f t="shared" si="94"/>
        <v>2005</v>
      </c>
      <c r="AR823" s="15" t="s">
        <v>653</v>
      </c>
      <c r="AS823" s="15">
        <f t="shared" si="95"/>
        <v>56</v>
      </c>
    </row>
    <row r="824" spans="35:45" ht="16.5" x14ac:dyDescent="0.2">
      <c r="AI824" s="60">
        <v>811</v>
      </c>
      <c r="AJ824" s="15">
        <f t="shared" si="90"/>
        <v>1606023</v>
      </c>
      <c r="AK824" s="15" t="str">
        <f t="shared" si="91"/>
        <v>高级神器2配件3-龙印Lvs11</v>
      </c>
      <c r="AL824" s="60" t="s">
        <v>644</v>
      </c>
      <c r="AM824" s="15">
        <f t="shared" si="92"/>
        <v>11</v>
      </c>
      <c r="AN824" s="15" t="str">
        <f t="shared" si="93"/>
        <v>高级神器2配件3</v>
      </c>
      <c r="AO824" s="15">
        <f>INDEX(芦花古楼!$BY$19:$BY$58,神器!AM824)</f>
        <v>7</v>
      </c>
      <c r="AP824" s="15" t="s">
        <v>88</v>
      </c>
      <c r="AQ824" s="15">
        <f t="shared" si="94"/>
        <v>2520</v>
      </c>
      <c r="AR824" s="15" t="s">
        <v>653</v>
      </c>
      <c r="AS824" s="15">
        <f t="shared" si="95"/>
        <v>63</v>
      </c>
    </row>
    <row r="825" spans="35:45" ht="16.5" x14ac:dyDescent="0.2">
      <c r="AI825" s="60">
        <v>812</v>
      </c>
      <c r="AJ825" s="15">
        <f t="shared" si="90"/>
        <v>1606023</v>
      </c>
      <c r="AK825" s="15" t="str">
        <f t="shared" si="91"/>
        <v>高级神器2配件3-龙印Lvs12</v>
      </c>
      <c r="AL825" s="60" t="s">
        <v>644</v>
      </c>
      <c r="AM825" s="15">
        <f t="shared" si="92"/>
        <v>12</v>
      </c>
      <c r="AN825" s="15" t="str">
        <f t="shared" si="93"/>
        <v>高级神器2配件3</v>
      </c>
      <c r="AO825" s="15">
        <f>INDEX(芦花古楼!$BY$19:$BY$58,神器!AM825)</f>
        <v>7</v>
      </c>
      <c r="AP825" s="15" t="s">
        <v>88</v>
      </c>
      <c r="AQ825" s="15">
        <f t="shared" si="94"/>
        <v>2940</v>
      </c>
      <c r="AR825" s="15" t="s">
        <v>653</v>
      </c>
      <c r="AS825" s="15">
        <f t="shared" si="95"/>
        <v>69</v>
      </c>
    </row>
    <row r="826" spans="35:45" ht="16.5" x14ac:dyDescent="0.2">
      <c r="AI826" s="60">
        <v>813</v>
      </c>
      <c r="AJ826" s="15">
        <f t="shared" si="90"/>
        <v>1606023</v>
      </c>
      <c r="AK826" s="15" t="str">
        <f t="shared" si="91"/>
        <v>高级神器2配件3-龙印Lvs13</v>
      </c>
      <c r="AL826" s="60" t="s">
        <v>644</v>
      </c>
      <c r="AM826" s="15">
        <f t="shared" si="92"/>
        <v>13</v>
      </c>
      <c r="AN826" s="15" t="str">
        <f t="shared" si="93"/>
        <v>高级神器2配件3</v>
      </c>
      <c r="AO826" s="15">
        <f>INDEX(芦花古楼!$BY$19:$BY$58,神器!AM826)</f>
        <v>7</v>
      </c>
      <c r="AP826" s="15" t="s">
        <v>88</v>
      </c>
      <c r="AQ826" s="15">
        <f t="shared" si="94"/>
        <v>3360</v>
      </c>
      <c r="AR826" s="15" t="s">
        <v>653</v>
      </c>
      <c r="AS826" s="15">
        <f t="shared" si="95"/>
        <v>76</v>
      </c>
    </row>
    <row r="827" spans="35:45" ht="16.5" x14ac:dyDescent="0.2">
      <c r="AI827" s="60">
        <v>814</v>
      </c>
      <c r="AJ827" s="15">
        <f t="shared" si="90"/>
        <v>1606023</v>
      </c>
      <c r="AK827" s="15" t="str">
        <f t="shared" si="91"/>
        <v>高级神器2配件3-龙印Lvs14</v>
      </c>
      <c r="AL827" s="60" t="s">
        <v>644</v>
      </c>
      <c r="AM827" s="15">
        <f t="shared" si="92"/>
        <v>14</v>
      </c>
      <c r="AN827" s="15" t="str">
        <f t="shared" si="93"/>
        <v>高级神器2配件3</v>
      </c>
      <c r="AO827" s="15">
        <f>INDEX(芦花古楼!$BY$19:$BY$58,神器!AM827)</f>
        <v>7</v>
      </c>
      <c r="AP827" s="15" t="s">
        <v>88</v>
      </c>
      <c r="AQ827" s="15">
        <f t="shared" si="94"/>
        <v>3780</v>
      </c>
      <c r="AR827" s="15" t="s">
        <v>653</v>
      </c>
      <c r="AS827" s="15">
        <f t="shared" si="95"/>
        <v>83</v>
      </c>
    </row>
    <row r="828" spans="35:45" ht="16.5" x14ac:dyDescent="0.2">
      <c r="AI828" s="60">
        <v>815</v>
      </c>
      <c r="AJ828" s="15">
        <f t="shared" si="90"/>
        <v>1606023</v>
      </c>
      <c r="AK828" s="15" t="str">
        <f t="shared" si="91"/>
        <v>高级神器2配件3-龙印Lvs15</v>
      </c>
      <c r="AL828" s="60" t="s">
        <v>644</v>
      </c>
      <c r="AM828" s="15">
        <f t="shared" si="92"/>
        <v>15</v>
      </c>
      <c r="AN828" s="15" t="str">
        <f t="shared" si="93"/>
        <v>高级神器2配件3</v>
      </c>
      <c r="AO828" s="15">
        <f>INDEX(芦花古楼!$BY$19:$BY$58,神器!AM828)</f>
        <v>10</v>
      </c>
      <c r="AP828" s="15" t="s">
        <v>88</v>
      </c>
      <c r="AQ828" s="15">
        <f t="shared" si="94"/>
        <v>4200</v>
      </c>
      <c r="AR828" s="15" t="s">
        <v>653</v>
      </c>
      <c r="AS828" s="15">
        <f t="shared" si="95"/>
        <v>90</v>
      </c>
    </row>
    <row r="829" spans="35:45" ht="16.5" x14ac:dyDescent="0.2">
      <c r="AI829" s="60">
        <v>816</v>
      </c>
      <c r="AJ829" s="15">
        <f t="shared" si="90"/>
        <v>1606023</v>
      </c>
      <c r="AK829" s="15" t="str">
        <f t="shared" si="91"/>
        <v>高级神器2配件3-龙印Lvs16</v>
      </c>
      <c r="AL829" s="60" t="s">
        <v>644</v>
      </c>
      <c r="AM829" s="15">
        <f t="shared" si="92"/>
        <v>16</v>
      </c>
      <c r="AN829" s="15" t="str">
        <f t="shared" si="93"/>
        <v>高级神器2配件3</v>
      </c>
      <c r="AO829" s="15">
        <f>INDEX(芦花古楼!$BY$19:$BY$58,神器!AM829)</f>
        <v>10</v>
      </c>
      <c r="AP829" s="15" t="s">
        <v>88</v>
      </c>
      <c r="AQ829" s="15">
        <f t="shared" si="94"/>
        <v>4620</v>
      </c>
      <c r="AR829" s="15" t="s">
        <v>653</v>
      </c>
      <c r="AS829" s="15">
        <f t="shared" si="95"/>
        <v>98</v>
      </c>
    </row>
    <row r="830" spans="35:45" ht="16.5" x14ac:dyDescent="0.2">
      <c r="AI830" s="60">
        <v>817</v>
      </c>
      <c r="AJ830" s="15">
        <f t="shared" si="90"/>
        <v>1606023</v>
      </c>
      <c r="AK830" s="15" t="str">
        <f t="shared" si="91"/>
        <v>高级神器2配件3-龙印Lvs17</v>
      </c>
      <c r="AL830" s="60" t="s">
        <v>644</v>
      </c>
      <c r="AM830" s="15">
        <f t="shared" si="92"/>
        <v>17</v>
      </c>
      <c r="AN830" s="15" t="str">
        <f t="shared" si="93"/>
        <v>高级神器2配件3</v>
      </c>
      <c r="AO830" s="15">
        <f>INDEX(芦花古楼!$BY$19:$BY$58,神器!AM830)</f>
        <v>10</v>
      </c>
      <c r="AP830" s="15" t="s">
        <v>88</v>
      </c>
      <c r="AQ830" s="15">
        <f t="shared" si="94"/>
        <v>5040</v>
      </c>
      <c r="AR830" s="15" t="s">
        <v>653</v>
      </c>
      <c r="AS830" s="15">
        <f t="shared" si="95"/>
        <v>107</v>
      </c>
    </row>
    <row r="831" spans="35:45" ht="16.5" x14ac:dyDescent="0.2">
      <c r="AI831" s="60">
        <v>818</v>
      </c>
      <c r="AJ831" s="15">
        <f t="shared" si="90"/>
        <v>1606023</v>
      </c>
      <c r="AK831" s="15" t="str">
        <f t="shared" si="91"/>
        <v>高级神器2配件3-龙印Lvs18</v>
      </c>
      <c r="AL831" s="60" t="s">
        <v>644</v>
      </c>
      <c r="AM831" s="15">
        <f t="shared" si="92"/>
        <v>18</v>
      </c>
      <c r="AN831" s="15" t="str">
        <f t="shared" si="93"/>
        <v>高级神器2配件3</v>
      </c>
      <c r="AO831" s="15">
        <f>INDEX(芦花古楼!$BY$19:$BY$58,神器!AM831)</f>
        <v>10</v>
      </c>
      <c r="AP831" s="15" t="s">
        <v>88</v>
      </c>
      <c r="AQ831" s="15">
        <f t="shared" si="94"/>
        <v>5460</v>
      </c>
      <c r="AR831" s="15" t="s">
        <v>653</v>
      </c>
      <c r="AS831" s="15">
        <f t="shared" si="95"/>
        <v>115</v>
      </c>
    </row>
    <row r="832" spans="35:45" ht="16.5" x14ac:dyDescent="0.2">
      <c r="AI832" s="60">
        <v>819</v>
      </c>
      <c r="AJ832" s="15">
        <f t="shared" si="90"/>
        <v>1606023</v>
      </c>
      <c r="AK832" s="15" t="str">
        <f t="shared" si="91"/>
        <v>高级神器2配件3-龙印Lvs19</v>
      </c>
      <c r="AL832" s="60" t="s">
        <v>644</v>
      </c>
      <c r="AM832" s="15">
        <f t="shared" si="92"/>
        <v>19</v>
      </c>
      <c r="AN832" s="15" t="str">
        <f t="shared" si="93"/>
        <v>高级神器2配件3</v>
      </c>
      <c r="AO832" s="15">
        <f>INDEX(芦花古楼!$BY$19:$BY$58,神器!AM832)</f>
        <v>10</v>
      </c>
      <c r="AP832" s="15" t="s">
        <v>88</v>
      </c>
      <c r="AQ832" s="15">
        <f t="shared" si="94"/>
        <v>5880</v>
      </c>
      <c r="AR832" s="15" t="s">
        <v>653</v>
      </c>
      <c r="AS832" s="15">
        <f t="shared" si="95"/>
        <v>124</v>
      </c>
    </row>
    <row r="833" spans="35:45" ht="16.5" x14ac:dyDescent="0.2">
      <c r="AI833" s="60">
        <v>820</v>
      </c>
      <c r="AJ833" s="15">
        <f t="shared" si="90"/>
        <v>1606023</v>
      </c>
      <c r="AK833" s="15" t="str">
        <f t="shared" si="91"/>
        <v>高级神器2配件3-龙印Lvs20</v>
      </c>
      <c r="AL833" s="60" t="s">
        <v>644</v>
      </c>
      <c r="AM833" s="15">
        <f t="shared" si="92"/>
        <v>20</v>
      </c>
      <c r="AN833" s="15" t="str">
        <f t="shared" si="93"/>
        <v>高级神器2配件3</v>
      </c>
      <c r="AO833" s="15">
        <f>INDEX(芦花古楼!$BY$19:$BY$58,神器!AM833)</f>
        <v>10</v>
      </c>
      <c r="AP833" s="15" t="s">
        <v>88</v>
      </c>
      <c r="AQ833" s="15">
        <f t="shared" si="94"/>
        <v>6720</v>
      </c>
      <c r="AR833" s="15" t="s">
        <v>653</v>
      </c>
      <c r="AS833" s="15">
        <f t="shared" si="95"/>
        <v>134</v>
      </c>
    </row>
    <row r="834" spans="35:45" ht="16.5" x14ac:dyDescent="0.2">
      <c r="AI834" s="60">
        <v>821</v>
      </c>
      <c r="AJ834" s="15">
        <f t="shared" si="90"/>
        <v>1606023</v>
      </c>
      <c r="AK834" s="15" t="str">
        <f t="shared" si="91"/>
        <v>高级神器2配件3-龙印Lvs21</v>
      </c>
      <c r="AL834" s="60" t="s">
        <v>644</v>
      </c>
      <c r="AM834" s="15">
        <f t="shared" si="92"/>
        <v>21</v>
      </c>
      <c r="AN834" s="15" t="str">
        <f t="shared" si="93"/>
        <v>高级神器2配件3</v>
      </c>
      <c r="AO834" s="15">
        <f>INDEX(芦花古楼!$BY$19:$BY$58,神器!AM834)</f>
        <v>15</v>
      </c>
      <c r="AP834" s="15" t="s">
        <v>88</v>
      </c>
      <c r="AQ834" s="15">
        <f t="shared" si="94"/>
        <v>7420</v>
      </c>
      <c r="AR834" s="15" t="s">
        <v>653</v>
      </c>
      <c r="AS834" s="15">
        <f t="shared" si="95"/>
        <v>144</v>
      </c>
    </row>
    <row r="835" spans="35:45" ht="16.5" x14ac:dyDescent="0.2">
      <c r="AI835" s="60">
        <v>822</v>
      </c>
      <c r="AJ835" s="15">
        <f t="shared" si="90"/>
        <v>1606023</v>
      </c>
      <c r="AK835" s="15" t="str">
        <f t="shared" si="91"/>
        <v>高级神器2配件3-龙印Lvs22</v>
      </c>
      <c r="AL835" s="60" t="s">
        <v>644</v>
      </c>
      <c r="AM835" s="15">
        <f t="shared" si="92"/>
        <v>22</v>
      </c>
      <c r="AN835" s="15" t="str">
        <f t="shared" si="93"/>
        <v>高级神器2配件3</v>
      </c>
      <c r="AO835" s="15">
        <f>INDEX(芦花古楼!$BY$19:$BY$58,神器!AM835)</f>
        <v>15</v>
      </c>
      <c r="AP835" s="15" t="s">
        <v>88</v>
      </c>
      <c r="AQ835" s="15">
        <f t="shared" si="94"/>
        <v>7790</v>
      </c>
      <c r="AR835" s="15" t="s">
        <v>653</v>
      </c>
      <c r="AS835" s="15">
        <f t="shared" si="95"/>
        <v>154</v>
      </c>
    </row>
    <row r="836" spans="35:45" ht="16.5" x14ac:dyDescent="0.2">
      <c r="AI836" s="60">
        <v>823</v>
      </c>
      <c r="AJ836" s="15">
        <f t="shared" si="90"/>
        <v>1606023</v>
      </c>
      <c r="AK836" s="15" t="str">
        <f t="shared" si="91"/>
        <v>高级神器2配件3-龙印Lvs23</v>
      </c>
      <c r="AL836" s="60" t="s">
        <v>644</v>
      </c>
      <c r="AM836" s="15">
        <f t="shared" si="92"/>
        <v>23</v>
      </c>
      <c r="AN836" s="15" t="str">
        <f t="shared" si="93"/>
        <v>高级神器2配件3</v>
      </c>
      <c r="AO836" s="15">
        <f>INDEX(芦花古楼!$BY$19:$BY$58,神器!AM836)</f>
        <v>15</v>
      </c>
      <c r="AP836" s="15" t="s">
        <v>88</v>
      </c>
      <c r="AQ836" s="15">
        <f t="shared" si="94"/>
        <v>8160</v>
      </c>
      <c r="AR836" s="15" t="s">
        <v>653</v>
      </c>
      <c r="AS836" s="15">
        <f t="shared" si="95"/>
        <v>166</v>
      </c>
    </row>
    <row r="837" spans="35:45" ht="16.5" x14ac:dyDescent="0.2">
      <c r="AI837" s="60">
        <v>824</v>
      </c>
      <c r="AJ837" s="15">
        <f t="shared" si="90"/>
        <v>1606023</v>
      </c>
      <c r="AK837" s="15" t="str">
        <f t="shared" si="91"/>
        <v>高级神器2配件3-龙印Lvs24</v>
      </c>
      <c r="AL837" s="60" t="s">
        <v>644</v>
      </c>
      <c r="AM837" s="15">
        <f t="shared" si="92"/>
        <v>24</v>
      </c>
      <c r="AN837" s="15" t="str">
        <f t="shared" si="93"/>
        <v>高级神器2配件3</v>
      </c>
      <c r="AO837" s="15">
        <f>INDEX(芦花古楼!$BY$19:$BY$58,神器!AM837)</f>
        <v>15</v>
      </c>
      <c r="AP837" s="15" t="s">
        <v>88</v>
      </c>
      <c r="AQ837" s="15">
        <f t="shared" si="94"/>
        <v>8535</v>
      </c>
      <c r="AR837" s="15" t="s">
        <v>653</v>
      </c>
      <c r="AS837" s="15">
        <f t="shared" si="95"/>
        <v>177</v>
      </c>
    </row>
    <row r="838" spans="35:45" ht="16.5" x14ac:dyDescent="0.2">
      <c r="AI838" s="60">
        <v>825</v>
      </c>
      <c r="AJ838" s="15">
        <f t="shared" si="90"/>
        <v>1606023</v>
      </c>
      <c r="AK838" s="15" t="str">
        <f t="shared" si="91"/>
        <v>高级神器2配件3-龙印Lvs25</v>
      </c>
      <c r="AL838" s="60" t="s">
        <v>644</v>
      </c>
      <c r="AM838" s="15">
        <f t="shared" si="92"/>
        <v>25</v>
      </c>
      <c r="AN838" s="15" t="str">
        <f t="shared" si="93"/>
        <v>高级神器2配件3</v>
      </c>
      <c r="AO838" s="15">
        <f>INDEX(芦花古楼!$BY$19:$BY$58,神器!AM838)</f>
        <v>15</v>
      </c>
      <c r="AP838" s="15" t="s">
        <v>88</v>
      </c>
      <c r="AQ838" s="15">
        <f t="shared" si="94"/>
        <v>8905</v>
      </c>
      <c r="AR838" s="15" t="s">
        <v>653</v>
      </c>
      <c r="AS838" s="15">
        <f t="shared" si="95"/>
        <v>189</v>
      </c>
    </row>
    <row r="839" spans="35:45" ht="16.5" x14ac:dyDescent="0.2">
      <c r="AI839" s="60">
        <v>826</v>
      </c>
      <c r="AJ839" s="15">
        <f t="shared" si="90"/>
        <v>1606023</v>
      </c>
      <c r="AK839" s="15" t="str">
        <f t="shared" si="91"/>
        <v>高级神器2配件3-龙印Lvs26</v>
      </c>
      <c r="AL839" s="60" t="s">
        <v>644</v>
      </c>
      <c r="AM839" s="15">
        <f t="shared" si="92"/>
        <v>26</v>
      </c>
      <c r="AN839" s="15" t="str">
        <f t="shared" si="93"/>
        <v>高级神器2配件3</v>
      </c>
      <c r="AO839" s="15">
        <f>INDEX(芦花古楼!$BY$19:$BY$58,神器!AM839)</f>
        <v>25</v>
      </c>
      <c r="AP839" s="15" t="s">
        <v>88</v>
      </c>
      <c r="AQ839" s="15">
        <f t="shared" si="94"/>
        <v>9275</v>
      </c>
      <c r="AR839" s="15" t="s">
        <v>653</v>
      </c>
      <c r="AS839" s="15">
        <f t="shared" si="95"/>
        <v>202</v>
      </c>
    </row>
    <row r="840" spans="35:45" ht="16.5" x14ac:dyDescent="0.2">
      <c r="AI840" s="60">
        <v>827</v>
      </c>
      <c r="AJ840" s="15">
        <f t="shared" si="90"/>
        <v>1606023</v>
      </c>
      <c r="AK840" s="15" t="str">
        <f t="shared" si="91"/>
        <v>高级神器2配件3-龙印Lvs27</v>
      </c>
      <c r="AL840" s="60" t="s">
        <v>644</v>
      </c>
      <c r="AM840" s="15">
        <f t="shared" si="92"/>
        <v>27</v>
      </c>
      <c r="AN840" s="15" t="str">
        <f t="shared" si="93"/>
        <v>高级神器2配件3</v>
      </c>
      <c r="AO840" s="15">
        <f>INDEX(芦花古楼!$BY$19:$BY$58,神器!AM840)</f>
        <v>25</v>
      </c>
      <c r="AP840" s="15" t="s">
        <v>88</v>
      </c>
      <c r="AQ840" s="15">
        <f t="shared" si="94"/>
        <v>9645</v>
      </c>
      <c r="AR840" s="15" t="s">
        <v>653</v>
      </c>
      <c r="AS840" s="15">
        <f t="shared" si="95"/>
        <v>216</v>
      </c>
    </row>
    <row r="841" spans="35:45" ht="16.5" x14ac:dyDescent="0.2">
      <c r="AI841" s="60">
        <v>828</v>
      </c>
      <c r="AJ841" s="15">
        <f t="shared" si="90"/>
        <v>1606023</v>
      </c>
      <c r="AK841" s="15" t="str">
        <f t="shared" si="91"/>
        <v>高级神器2配件3-龙印Lvs28</v>
      </c>
      <c r="AL841" s="60" t="s">
        <v>644</v>
      </c>
      <c r="AM841" s="15">
        <f t="shared" si="92"/>
        <v>28</v>
      </c>
      <c r="AN841" s="15" t="str">
        <f t="shared" si="93"/>
        <v>高级神器2配件3</v>
      </c>
      <c r="AO841" s="15">
        <f>INDEX(芦花古楼!$BY$19:$BY$58,神器!AM841)</f>
        <v>25</v>
      </c>
      <c r="AP841" s="15" t="s">
        <v>88</v>
      </c>
      <c r="AQ841" s="15">
        <f t="shared" si="94"/>
        <v>10015</v>
      </c>
      <c r="AR841" s="15" t="s">
        <v>653</v>
      </c>
      <c r="AS841" s="15">
        <f t="shared" si="95"/>
        <v>230</v>
      </c>
    </row>
    <row r="842" spans="35:45" ht="16.5" x14ac:dyDescent="0.2">
      <c r="AI842" s="60">
        <v>829</v>
      </c>
      <c r="AJ842" s="15">
        <f t="shared" si="90"/>
        <v>1606023</v>
      </c>
      <c r="AK842" s="15" t="str">
        <f t="shared" si="91"/>
        <v>高级神器2配件3-龙印Lvs29</v>
      </c>
      <c r="AL842" s="60" t="s">
        <v>644</v>
      </c>
      <c r="AM842" s="15">
        <f t="shared" si="92"/>
        <v>29</v>
      </c>
      <c r="AN842" s="15" t="str">
        <f t="shared" si="93"/>
        <v>高级神器2配件3</v>
      </c>
      <c r="AO842" s="15">
        <f>INDEX(芦花古楼!$BY$19:$BY$58,神器!AM842)</f>
        <v>25</v>
      </c>
      <c r="AP842" s="15" t="s">
        <v>88</v>
      </c>
      <c r="AQ842" s="15">
        <f t="shared" si="94"/>
        <v>10390</v>
      </c>
      <c r="AR842" s="15" t="s">
        <v>653</v>
      </c>
      <c r="AS842" s="15">
        <f t="shared" si="95"/>
        <v>244</v>
      </c>
    </row>
    <row r="843" spans="35:45" ht="16.5" x14ac:dyDescent="0.2">
      <c r="AI843" s="60">
        <v>830</v>
      </c>
      <c r="AJ843" s="15">
        <f t="shared" si="90"/>
        <v>1606023</v>
      </c>
      <c r="AK843" s="15" t="str">
        <f t="shared" si="91"/>
        <v>高级神器2配件3-龙印Lvs30</v>
      </c>
      <c r="AL843" s="60" t="s">
        <v>644</v>
      </c>
      <c r="AM843" s="15">
        <f t="shared" si="92"/>
        <v>30</v>
      </c>
      <c r="AN843" s="15" t="str">
        <f t="shared" si="93"/>
        <v>高级神器2配件3</v>
      </c>
      <c r="AO843" s="15">
        <f>INDEX(芦花古楼!$BY$19:$BY$58,神器!AM843)</f>
        <v>25</v>
      </c>
      <c r="AP843" s="15" t="s">
        <v>88</v>
      </c>
      <c r="AQ843" s="15">
        <f t="shared" si="94"/>
        <v>11130</v>
      </c>
      <c r="AR843" s="15" t="s">
        <v>653</v>
      </c>
      <c r="AS843" s="15">
        <f t="shared" si="95"/>
        <v>260</v>
      </c>
    </row>
    <row r="844" spans="35:45" ht="16.5" x14ac:dyDescent="0.2">
      <c r="AI844" s="60">
        <v>831</v>
      </c>
      <c r="AJ844" s="15">
        <f t="shared" si="90"/>
        <v>1606023</v>
      </c>
      <c r="AK844" s="15" t="str">
        <f t="shared" si="91"/>
        <v>高级神器2配件3-龙印Lvs31</v>
      </c>
      <c r="AL844" s="60" t="s">
        <v>644</v>
      </c>
      <c r="AM844" s="15">
        <f t="shared" si="92"/>
        <v>31</v>
      </c>
      <c r="AN844" s="15" t="str">
        <f t="shared" si="93"/>
        <v>高级神器2配件3</v>
      </c>
      <c r="AO844" s="15">
        <f>INDEX(芦花古楼!$BY$19:$BY$58,神器!AM844)</f>
        <v>30</v>
      </c>
      <c r="AP844" s="15" t="s">
        <v>88</v>
      </c>
      <c r="AQ844" s="15">
        <f t="shared" si="94"/>
        <v>10850</v>
      </c>
      <c r="AR844" s="15" t="s">
        <v>653</v>
      </c>
      <c r="AS844" s="15">
        <f t="shared" si="95"/>
        <v>276</v>
      </c>
    </row>
    <row r="845" spans="35:45" ht="16.5" x14ac:dyDescent="0.2">
      <c r="AI845" s="60">
        <v>832</v>
      </c>
      <c r="AJ845" s="15">
        <f t="shared" si="90"/>
        <v>1606023</v>
      </c>
      <c r="AK845" s="15" t="str">
        <f t="shared" si="91"/>
        <v>高级神器2配件3-龙印Lvs32</v>
      </c>
      <c r="AL845" s="60" t="s">
        <v>644</v>
      </c>
      <c r="AM845" s="15">
        <f t="shared" si="92"/>
        <v>32</v>
      </c>
      <c r="AN845" s="15" t="str">
        <f t="shared" si="93"/>
        <v>高级神器2配件3</v>
      </c>
      <c r="AO845" s="15">
        <f>INDEX(芦花古楼!$BY$19:$BY$58,神器!AM845)</f>
        <v>30</v>
      </c>
      <c r="AP845" s="15" t="s">
        <v>88</v>
      </c>
      <c r="AQ845" s="15">
        <f t="shared" si="94"/>
        <v>16275</v>
      </c>
      <c r="AR845" s="15" t="s">
        <v>653</v>
      </c>
      <c r="AS845" s="15">
        <f t="shared" si="95"/>
        <v>293</v>
      </c>
    </row>
    <row r="846" spans="35:45" ht="16.5" x14ac:dyDescent="0.2">
      <c r="AI846" s="60">
        <v>833</v>
      </c>
      <c r="AJ846" s="15">
        <f t="shared" si="90"/>
        <v>1606023</v>
      </c>
      <c r="AK846" s="15" t="str">
        <f t="shared" si="91"/>
        <v>高级神器2配件3-龙印Lvs33</v>
      </c>
      <c r="AL846" s="60" t="s">
        <v>644</v>
      </c>
      <c r="AM846" s="15">
        <f t="shared" si="92"/>
        <v>33</v>
      </c>
      <c r="AN846" s="15" t="str">
        <f t="shared" si="93"/>
        <v>高级神器2配件3</v>
      </c>
      <c r="AO846" s="15">
        <f>INDEX(芦花古楼!$BY$19:$BY$58,神器!AM846)</f>
        <v>30</v>
      </c>
      <c r="AP846" s="15" t="s">
        <v>88</v>
      </c>
      <c r="AQ846" s="15">
        <f t="shared" si="94"/>
        <v>21700</v>
      </c>
      <c r="AR846" s="15" t="s">
        <v>653</v>
      </c>
      <c r="AS846" s="15">
        <f t="shared" si="95"/>
        <v>312</v>
      </c>
    </row>
    <row r="847" spans="35:45" ht="16.5" x14ac:dyDescent="0.2">
      <c r="AI847" s="60">
        <v>834</v>
      </c>
      <c r="AJ847" s="15">
        <f t="shared" ref="AJ847:AJ910" si="96">INDEX($AC$4:$AC$33,INT((AI847-1)/40)+1)</f>
        <v>1606023</v>
      </c>
      <c r="AK847" s="15" t="str">
        <f t="shared" ref="AK847:AK910" si="97">INDEX($AF$4:$AF$33,INT((AI847-1)/40)+1)&amp;AL847&amp;AM847</f>
        <v>高级神器2配件3-龙印Lvs34</v>
      </c>
      <c r="AL847" s="60" t="s">
        <v>644</v>
      </c>
      <c r="AM847" s="15">
        <f t="shared" ref="AM847:AM910" si="98">MOD(AI847-1,40)+1</f>
        <v>34</v>
      </c>
      <c r="AN847" s="15" t="str">
        <f t="shared" ref="AN847:AN910" si="99">INDEX($AD$4:$AD$33,INT((AI847-1)/40)+1)</f>
        <v>高级神器2配件3</v>
      </c>
      <c r="AO847" s="15">
        <f>INDEX(芦花古楼!$BY$19:$BY$58,神器!AM847)</f>
        <v>30</v>
      </c>
      <c r="AP847" s="15" t="s">
        <v>88</v>
      </c>
      <c r="AQ847" s="15">
        <f t="shared" ref="AQ847:AQ910" si="100">INDEX($F$14:$L$53,AM847,INDEX($AB$4:$AB$33,INT((AI847-1)/40)+1))</f>
        <v>27125</v>
      </c>
      <c r="AR847" s="15" t="s">
        <v>653</v>
      </c>
      <c r="AS847" s="15">
        <f t="shared" ref="AS847:AS910" si="101">INDEX($P$14:$V$53,AM847,INDEX($AB$4:$AB$33,INT((AI847-1)/40)+1))</f>
        <v>330</v>
      </c>
    </row>
    <row r="848" spans="35:45" ht="16.5" x14ac:dyDescent="0.2">
      <c r="AI848" s="60">
        <v>835</v>
      </c>
      <c r="AJ848" s="15">
        <f t="shared" si="96"/>
        <v>1606023</v>
      </c>
      <c r="AK848" s="15" t="str">
        <f t="shared" si="97"/>
        <v>高级神器2配件3-龙印Lvs35</v>
      </c>
      <c r="AL848" s="60" t="s">
        <v>644</v>
      </c>
      <c r="AM848" s="15">
        <f t="shared" si="98"/>
        <v>35</v>
      </c>
      <c r="AN848" s="15" t="str">
        <f t="shared" si="99"/>
        <v>高级神器2配件3</v>
      </c>
      <c r="AO848" s="15">
        <f>INDEX(芦花古楼!$BY$19:$BY$58,神器!AM848)</f>
        <v>30</v>
      </c>
      <c r="AP848" s="15" t="s">
        <v>88</v>
      </c>
      <c r="AQ848" s="15">
        <f t="shared" si="100"/>
        <v>32550</v>
      </c>
      <c r="AR848" s="15" t="s">
        <v>653</v>
      </c>
      <c r="AS848" s="15">
        <f t="shared" si="101"/>
        <v>350</v>
      </c>
    </row>
    <row r="849" spans="35:45" ht="16.5" x14ac:dyDescent="0.2">
      <c r="AI849" s="60">
        <v>836</v>
      </c>
      <c r="AJ849" s="15">
        <f t="shared" si="96"/>
        <v>1606023</v>
      </c>
      <c r="AK849" s="15" t="str">
        <f t="shared" si="97"/>
        <v>高级神器2配件3-龙印Lvs36</v>
      </c>
      <c r="AL849" s="60" t="s">
        <v>644</v>
      </c>
      <c r="AM849" s="15">
        <f t="shared" si="98"/>
        <v>36</v>
      </c>
      <c r="AN849" s="15" t="str">
        <f t="shared" si="99"/>
        <v>高级神器2配件3</v>
      </c>
      <c r="AO849" s="15">
        <f>INDEX(芦花古楼!$BY$19:$BY$58,神器!AM849)</f>
        <v>40</v>
      </c>
      <c r="AP849" s="15" t="s">
        <v>88</v>
      </c>
      <c r="AQ849" s="15">
        <f t="shared" si="100"/>
        <v>37975</v>
      </c>
      <c r="AR849" s="15" t="s">
        <v>653</v>
      </c>
      <c r="AS849" s="15">
        <f t="shared" si="101"/>
        <v>371</v>
      </c>
    </row>
    <row r="850" spans="35:45" ht="16.5" x14ac:dyDescent="0.2">
      <c r="AI850" s="60">
        <v>837</v>
      </c>
      <c r="AJ850" s="15">
        <f t="shared" si="96"/>
        <v>1606023</v>
      </c>
      <c r="AK850" s="15" t="str">
        <f t="shared" si="97"/>
        <v>高级神器2配件3-龙印Lvs37</v>
      </c>
      <c r="AL850" s="60" t="s">
        <v>644</v>
      </c>
      <c r="AM850" s="15">
        <f t="shared" si="98"/>
        <v>37</v>
      </c>
      <c r="AN850" s="15" t="str">
        <f t="shared" si="99"/>
        <v>高级神器2配件3</v>
      </c>
      <c r="AO850" s="15">
        <f>INDEX(芦花古楼!$BY$19:$BY$58,神器!AM850)</f>
        <v>40</v>
      </c>
      <c r="AP850" s="15" t="s">
        <v>88</v>
      </c>
      <c r="AQ850" s="15">
        <f t="shared" si="100"/>
        <v>43400</v>
      </c>
      <c r="AR850" s="15" t="s">
        <v>653</v>
      </c>
      <c r="AS850" s="15">
        <f t="shared" si="101"/>
        <v>393</v>
      </c>
    </row>
    <row r="851" spans="35:45" ht="16.5" x14ac:dyDescent="0.2">
      <c r="AI851" s="60">
        <v>838</v>
      </c>
      <c r="AJ851" s="15">
        <f t="shared" si="96"/>
        <v>1606023</v>
      </c>
      <c r="AK851" s="15" t="str">
        <f t="shared" si="97"/>
        <v>高级神器2配件3-龙印Lvs38</v>
      </c>
      <c r="AL851" s="60" t="s">
        <v>644</v>
      </c>
      <c r="AM851" s="15">
        <f t="shared" si="98"/>
        <v>38</v>
      </c>
      <c r="AN851" s="15" t="str">
        <f t="shared" si="99"/>
        <v>高级神器2配件3</v>
      </c>
      <c r="AO851" s="15">
        <f>INDEX(芦花古楼!$BY$19:$BY$58,神器!AM851)</f>
        <v>40</v>
      </c>
      <c r="AP851" s="15" t="s">
        <v>88</v>
      </c>
      <c r="AQ851" s="15">
        <f t="shared" si="100"/>
        <v>48825</v>
      </c>
      <c r="AR851" s="15" t="s">
        <v>653</v>
      </c>
      <c r="AS851" s="15">
        <f t="shared" si="101"/>
        <v>416</v>
      </c>
    </row>
    <row r="852" spans="35:45" ht="16.5" x14ac:dyDescent="0.2">
      <c r="AI852" s="60">
        <v>839</v>
      </c>
      <c r="AJ852" s="15">
        <f t="shared" si="96"/>
        <v>1606023</v>
      </c>
      <c r="AK852" s="15" t="str">
        <f t="shared" si="97"/>
        <v>高级神器2配件3-龙印Lvs39</v>
      </c>
      <c r="AL852" s="60" t="s">
        <v>644</v>
      </c>
      <c r="AM852" s="15">
        <f t="shared" si="98"/>
        <v>39</v>
      </c>
      <c r="AN852" s="15" t="str">
        <f t="shared" si="99"/>
        <v>高级神器2配件3</v>
      </c>
      <c r="AO852" s="15">
        <f>INDEX(芦花古楼!$BY$19:$BY$58,神器!AM852)</f>
        <v>40</v>
      </c>
      <c r="AP852" s="15" t="s">
        <v>88</v>
      </c>
      <c r="AQ852" s="15">
        <f t="shared" si="100"/>
        <v>54250</v>
      </c>
      <c r="AR852" s="15" t="s">
        <v>653</v>
      </c>
      <c r="AS852" s="15">
        <f t="shared" si="101"/>
        <v>440</v>
      </c>
    </row>
    <row r="853" spans="35:45" ht="16.5" x14ac:dyDescent="0.2">
      <c r="AI853" s="60">
        <v>840</v>
      </c>
      <c r="AJ853" s="15">
        <f t="shared" si="96"/>
        <v>1606023</v>
      </c>
      <c r="AK853" s="15" t="str">
        <f t="shared" si="97"/>
        <v>高级神器2配件3-龙印Lvs40</v>
      </c>
      <c r="AL853" s="60" t="s">
        <v>644</v>
      </c>
      <c r="AM853" s="15">
        <f t="shared" si="98"/>
        <v>40</v>
      </c>
      <c r="AN853" s="15" t="str">
        <f t="shared" si="99"/>
        <v>高级神器2配件3</v>
      </c>
      <c r="AO853" s="15">
        <f>INDEX(芦花古楼!$BY$19:$BY$58,神器!AM853)</f>
        <v>40</v>
      </c>
      <c r="AP853" s="15" t="s">
        <v>88</v>
      </c>
      <c r="AQ853" s="15">
        <f t="shared" si="100"/>
        <v>65100</v>
      </c>
      <c r="AR853" s="15" t="s">
        <v>653</v>
      </c>
      <c r="AS853" s="15">
        <f t="shared" si="101"/>
        <v>465</v>
      </c>
    </row>
    <row r="854" spans="35:45" ht="16.5" x14ac:dyDescent="0.2">
      <c r="AI854" s="60">
        <v>841</v>
      </c>
      <c r="AJ854" s="15">
        <f t="shared" si="96"/>
        <v>1606024</v>
      </c>
      <c r="AK854" s="15" t="str">
        <f t="shared" si="97"/>
        <v>高级神器2配件4-上古篆文Lvs1</v>
      </c>
      <c r="AL854" s="60" t="s">
        <v>644</v>
      </c>
      <c r="AM854" s="15">
        <f t="shared" si="98"/>
        <v>1</v>
      </c>
      <c r="AN854" s="15" t="str">
        <f t="shared" si="99"/>
        <v>高级神器2配件4</v>
      </c>
      <c r="AO854" s="15">
        <f>INDEX(芦花古楼!$BY$19:$BY$58,神器!AM854)</f>
        <v>1</v>
      </c>
      <c r="AP854" s="15" t="s">
        <v>88</v>
      </c>
      <c r="AQ854" s="15">
        <f t="shared" si="100"/>
        <v>465</v>
      </c>
      <c r="AR854" s="15" t="s">
        <v>653</v>
      </c>
      <c r="AS854" s="15">
        <f t="shared" si="101"/>
        <v>18</v>
      </c>
    </row>
    <row r="855" spans="35:45" ht="16.5" x14ac:dyDescent="0.2">
      <c r="AI855" s="60">
        <v>842</v>
      </c>
      <c r="AJ855" s="15">
        <f t="shared" si="96"/>
        <v>1606024</v>
      </c>
      <c r="AK855" s="15" t="str">
        <f t="shared" si="97"/>
        <v>高级神器2配件4-上古篆文Lvs2</v>
      </c>
      <c r="AL855" s="60" t="s">
        <v>644</v>
      </c>
      <c r="AM855" s="15">
        <f t="shared" si="98"/>
        <v>2</v>
      </c>
      <c r="AN855" s="15" t="str">
        <f t="shared" si="99"/>
        <v>高级神器2配件4</v>
      </c>
      <c r="AO855" s="15">
        <f>INDEX(芦花古楼!$BY$19:$BY$58,神器!AM855)</f>
        <v>1</v>
      </c>
      <c r="AP855" s="15" t="s">
        <v>88</v>
      </c>
      <c r="AQ855" s="15">
        <f t="shared" si="100"/>
        <v>700</v>
      </c>
      <c r="AR855" s="15" t="s">
        <v>653</v>
      </c>
      <c r="AS855" s="15">
        <f t="shared" si="101"/>
        <v>24</v>
      </c>
    </row>
    <row r="856" spans="35:45" ht="16.5" x14ac:dyDescent="0.2">
      <c r="AI856" s="60">
        <v>843</v>
      </c>
      <c r="AJ856" s="15">
        <f t="shared" si="96"/>
        <v>1606024</v>
      </c>
      <c r="AK856" s="15" t="str">
        <f t="shared" si="97"/>
        <v>高级神器2配件4-上古篆文Lvs3</v>
      </c>
      <c r="AL856" s="60" t="s">
        <v>644</v>
      </c>
      <c r="AM856" s="15">
        <f t="shared" si="98"/>
        <v>3</v>
      </c>
      <c r="AN856" s="15" t="str">
        <f t="shared" si="99"/>
        <v>高级神器2配件4</v>
      </c>
      <c r="AO856" s="15">
        <f>INDEX(芦花古楼!$BY$19:$BY$58,神器!AM856)</f>
        <v>2</v>
      </c>
      <c r="AP856" s="15" t="s">
        <v>88</v>
      </c>
      <c r="AQ856" s="15">
        <f t="shared" si="100"/>
        <v>935</v>
      </c>
      <c r="AR856" s="15" t="s">
        <v>653</v>
      </c>
      <c r="AS856" s="15">
        <f t="shared" si="101"/>
        <v>29</v>
      </c>
    </row>
    <row r="857" spans="35:45" ht="16.5" x14ac:dyDescent="0.2">
      <c r="AI857" s="60">
        <v>844</v>
      </c>
      <c r="AJ857" s="15">
        <f t="shared" si="96"/>
        <v>1606024</v>
      </c>
      <c r="AK857" s="15" t="str">
        <f t="shared" si="97"/>
        <v>高级神器2配件4-上古篆文Lvs4</v>
      </c>
      <c r="AL857" s="60" t="s">
        <v>644</v>
      </c>
      <c r="AM857" s="15">
        <f t="shared" si="98"/>
        <v>4</v>
      </c>
      <c r="AN857" s="15" t="str">
        <f t="shared" si="99"/>
        <v>高级神器2配件4</v>
      </c>
      <c r="AO857" s="15">
        <f>INDEX(芦花古楼!$BY$19:$BY$58,神器!AM857)</f>
        <v>3</v>
      </c>
      <c r="AP857" s="15" t="s">
        <v>88</v>
      </c>
      <c r="AQ857" s="15">
        <f t="shared" si="100"/>
        <v>1170</v>
      </c>
      <c r="AR857" s="15" t="s">
        <v>653</v>
      </c>
      <c r="AS857" s="15">
        <f t="shared" si="101"/>
        <v>36</v>
      </c>
    </row>
    <row r="858" spans="35:45" ht="16.5" x14ac:dyDescent="0.2">
      <c r="AI858" s="60">
        <v>845</v>
      </c>
      <c r="AJ858" s="15">
        <f t="shared" si="96"/>
        <v>1606024</v>
      </c>
      <c r="AK858" s="15" t="str">
        <f t="shared" si="97"/>
        <v>高级神器2配件4-上古篆文Lvs5</v>
      </c>
      <c r="AL858" s="60" t="s">
        <v>644</v>
      </c>
      <c r="AM858" s="15">
        <f t="shared" si="98"/>
        <v>5</v>
      </c>
      <c r="AN858" s="15" t="str">
        <f t="shared" si="99"/>
        <v>高级神器2配件4</v>
      </c>
      <c r="AO858" s="15">
        <f>INDEX(芦花古楼!$BY$19:$BY$58,神器!AM858)</f>
        <v>3</v>
      </c>
      <c r="AP858" s="15" t="s">
        <v>88</v>
      </c>
      <c r="AQ858" s="15">
        <f t="shared" si="100"/>
        <v>1405</v>
      </c>
      <c r="AR858" s="15" t="s">
        <v>653</v>
      </c>
      <c r="AS858" s="15">
        <f t="shared" si="101"/>
        <v>42</v>
      </c>
    </row>
    <row r="859" spans="35:45" ht="16.5" x14ac:dyDescent="0.2">
      <c r="AI859" s="60">
        <v>846</v>
      </c>
      <c r="AJ859" s="15">
        <f t="shared" si="96"/>
        <v>1606024</v>
      </c>
      <c r="AK859" s="15" t="str">
        <f t="shared" si="97"/>
        <v>高级神器2配件4-上古篆文Lvs6</v>
      </c>
      <c r="AL859" s="60" t="s">
        <v>644</v>
      </c>
      <c r="AM859" s="15">
        <f t="shared" si="98"/>
        <v>6</v>
      </c>
      <c r="AN859" s="15" t="str">
        <f t="shared" si="99"/>
        <v>高级神器2配件4</v>
      </c>
      <c r="AO859" s="15">
        <f>INDEX(芦花古楼!$BY$19:$BY$58,神器!AM859)</f>
        <v>5</v>
      </c>
      <c r="AP859" s="15" t="s">
        <v>88</v>
      </c>
      <c r="AQ859" s="15">
        <f t="shared" si="100"/>
        <v>1640</v>
      </c>
      <c r="AR859" s="15" t="s">
        <v>653</v>
      </c>
      <c r="AS859" s="15">
        <f t="shared" si="101"/>
        <v>49</v>
      </c>
    </row>
    <row r="860" spans="35:45" ht="16.5" x14ac:dyDescent="0.2">
      <c r="AI860" s="60">
        <v>847</v>
      </c>
      <c r="AJ860" s="15">
        <f t="shared" si="96"/>
        <v>1606024</v>
      </c>
      <c r="AK860" s="15" t="str">
        <f t="shared" si="97"/>
        <v>高级神器2配件4-上古篆文Lvs7</v>
      </c>
      <c r="AL860" s="60" t="s">
        <v>644</v>
      </c>
      <c r="AM860" s="15">
        <f t="shared" si="98"/>
        <v>7</v>
      </c>
      <c r="AN860" s="15" t="str">
        <f t="shared" si="99"/>
        <v>高级神器2配件4</v>
      </c>
      <c r="AO860" s="15">
        <f>INDEX(芦花古楼!$BY$19:$BY$58,神器!AM860)</f>
        <v>5</v>
      </c>
      <c r="AP860" s="15" t="s">
        <v>88</v>
      </c>
      <c r="AQ860" s="15">
        <f t="shared" si="100"/>
        <v>1870</v>
      </c>
      <c r="AR860" s="15" t="s">
        <v>653</v>
      </c>
      <c r="AS860" s="15">
        <f t="shared" si="101"/>
        <v>56</v>
      </c>
    </row>
    <row r="861" spans="35:45" ht="16.5" x14ac:dyDescent="0.2">
      <c r="AI861" s="60">
        <v>848</v>
      </c>
      <c r="AJ861" s="15">
        <f t="shared" si="96"/>
        <v>1606024</v>
      </c>
      <c r="AK861" s="15" t="str">
        <f t="shared" si="97"/>
        <v>高级神器2配件4-上古篆文Lvs8</v>
      </c>
      <c r="AL861" s="60" t="s">
        <v>644</v>
      </c>
      <c r="AM861" s="15">
        <f t="shared" si="98"/>
        <v>8</v>
      </c>
      <c r="AN861" s="15" t="str">
        <f t="shared" si="99"/>
        <v>高级神器2配件4</v>
      </c>
      <c r="AO861" s="15">
        <f>INDEX(芦花古楼!$BY$19:$BY$58,神器!AM861)</f>
        <v>5</v>
      </c>
      <c r="AP861" s="15" t="s">
        <v>88</v>
      </c>
      <c r="AQ861" s="15">
        <f t="shared" si="100"/>
        <v>2105</v>
      </c>
      <c r="AR861" s="15" t="s">
        <v>653</v>
      </c>
      <c r="AS861" s="15">
        <f t="shared" si="101"/>
        <v>63</v>
      </c>
    </row>
    <row r="862" spans="35:45" ht="16.5" x14ac:dyDescent="0.2">
      <c r="AI862" s="60">
        <v>849</v>
      </c>
      <c r="AJ862" s="15">
        <f t="shared" si="96"/>
        <v>1606024</v>
      </c>
      <c r="AK862" s="15" t="str">
        <f t="shared" si="97"/>
        <v>高级神器2配件4-上古篆文Lvs9</v>
      </c>
      <c r="AL862" s="60" t="s">
        <v>644</v>
      </c>
      <c r="AM862" s="15">
        <f t="shared" si="98"/>
        <v>9</v>
      </c>
      <c r="AN862" s="15" t="str">
        <f t="shared" si="99"/>
        <v>高级神器2配件4</v>
      </c>
      <c r="AO862" s="15">
        <f>INDEX(芦花古楼!$BY$19:$BY$58,神器!AM862)</f>
        <v>5</v>
      </c>
      <c r="AP862" s="15" t="s">
        <v>88</v>
      </c>
      <c r="AQ862" s="15">
        <f t="shared" si="100"/>
        <v>2340</v>
      </c>
      <c r="AR862" s="15" t="s">
        <v>653</v>
      </c>
      <c r="AS862" s="15">
        <f t="shared" si="101"/>
        <v>71</v>
      </c>
    </row>
    <row r="863" spans="35:45" ht="16.5" x14ac:dyDescent="0.2">
      <c r="AI863" s="60">
        <v>850</v>
      </c>
      <c r="AJ863" s="15">
        <f t="shared" si="96"/>
        <v>1606024</v>
      </c>
      <c r="AK863" s="15" t="str">
        <f t="shared" si="97"/>
        <v>高级神器2配件4-上古篆文Lvs10</v>
      </c>
      <c r="AL863" s="60" t="s">
        <v>644</v>
      </c>
      <c r="AM863" s="15">
        <f t="shared" si="98"/>
        <v>10</v>
      </c>
      <c r="AN863" s="15" t="str">
        <f t="shared" si="99"/>
        <v>高级神器2配件4</v>
      </c>
      <c r="AO863" s="15">
        <f>INDEX(芦花古楼!$BY$19:$BY$58,神器!AM863)</f>
        <v>7</v>
      </c>
      <c r="AP863" s="15" t="s">
        <v>88</v>
      </c>
      <c r="AQ863" s="15">
        <f t="shared" si="100"/>
        <v>2810</v>
      </c>
      <c r="AR863" s="15" t="s">
        <v>653</v>
      </c>
      <c r="AS863" s="15">
        <f t="shared" si="101"/>
        <v>79</v>
      </c>
    </row>
    <row r="864" spans="35:45" ht="16.5" x14ac:dyDescent="0.2">
      <c r="AI864" s="60">
        <v>851</v>
      </c>
      <c r="AJ864" s="15">
        <f t="shared" si="96"/>
        <v>1606024</v>
      </c>
      <c r="AK864" s="15" t="str">
        <f t="shared" si="97"/>
        <v>高级神器2配件4-上古篆文Lvs11</v>
      </c>
      <c r="AL864" s="60" t="s">
        <v>644</v>
      </c>
      <c r="AM864" s="15">
        <f t="shared" si="98"/>
        <v>11</v>
      </c>
      <c r="AN864" s="15" t="str">
        <f t="shared" si="99"/>
        <v>高级神器2配件4</v>
      </c>
      <c r="AO864" s="15">
        <f>INDEX(芦花古楼!$BY$19:$BY$58,神器!AM864)</f>
        <v>7</v>
      </c>
      <c r="AP864" s="15" t="s">
        <v>88</v>
      </c>
      <c r="AQ864" s="15">
        <f t="shared" si="100"/>
        <v>3525</v>
      </c>
      <c r="AR864" s="15" t="s">
        <v>653</v>
      </c>
      <c r="AS864" s="15">
        <f t="shared" si="101"/>
        <v>88</v>
      </c>
    </row>
    <row r="865" spans="35:45" ht="16.5" x14ac:dyDescent="0.2">
      <c r="AI865" s="60">
        <v>852</v>
      </c>
      <c r="AJ865" s="15">
        <f t="shared" si="96"/>
        <v>1606024</v>
      </c>
      <c r="AK865" s="15" t="str">
        <f t="shared" si="97"/>
        <v>高级神器2配件4-上古篆文Lvs12</v>
      </c>
      <c r="AL865" s="60" t="s">
        <v>644</v>
      </c>
      <c r="AM865" s="15">
        <f t="shared" si="98"/>
        <v>12</v>
      </c>
      <c r="AN865" s="15" t="str">
        <f t="shared" si="99"/>
        <v>高级神器2配件4</v>
      </c>
      <c r="AO865" s="15">
        <f>INDEX(芦花古楼!$BY$19:$BY$58,神器!AM865)</f>
        <v>7</v>
      </c>
      <c r="AP865" s="15" t="s">
        <v>88</v>
      </c>
      <c r="AQ865" s="15">
        <f t="shared" si="100"/>
        <v>4115</v>
      </c>
      <c r="AR865" s="15" t="s">
        <v>653</v>
      </c>
      <c r="AS865" s="15">
        <f t="shared" si="101"/>
        <v>97</v>
      </c>
    </row>
    <row r="866" spans="35:45" ht="16.5" x14ac:dyDescent="0.2">
      <c r="AI866" s="60">
        <v>853</v>
      </c>
      <c r="AJ866" s="15">
        <f t="shared" si="96"/>
        <v>1606024</v>
      </c>
      <c r="AK866" s="15" t="str">
        <f t="shared" si="97"/>
        <v>高级神器2配件4-上古篆文Lvs13</v>
      </c>
      <c r="AL866" s="60" t="s">
        <v>644</v>
      </c>
      <c r="AM866" s="15">
        <f t="shared" si="98"/>
        <v>13</v>
      </c>
      <c r="AN866" s="15" t="str">
        <f t="shared" si="99"/>
        <v>高级神器2配件4</v>
      </c>
      <c r="AO866" s="15">
        <f>INDEX(芦花古楼!$BY$19:$BY$58,神器!AM866)</f>
        <v>7</v>
      </c>
      <c r="AP866" s="15" t="s">
        <v>88</v>
      </c>
      <c r="AQ866" s="15">
        <f t="shared" si="100"/>
        <v>4705</v>
      </c>
      <c r="AR866" s="15" t="s">
        <v>653</v>
      </c>
      <c r="AS866" s="15">
        <f t="shared" si="101"/>
        <v>106</v>
      </c>
    </row>
    <row r="867" spans="35:45" ht="16.5" x14ac:dyDescent="0.2">
      <c r="AI867" s="60">
        <v>854</v>
      </c>
      <c r="AJ867" s="15">
        <f t="shared" si="96"/>
        <v>1606024</v>
      </c>
      <c r="AK867" s="15" t="str">
        <f t="shared" si="97"/>
        <v>高级神器2配件4-上古篆文Lvs14</v>
      </c>
      <c r="AL867" s="60" t="s">
        <v>644</v>
      </c>
      <c r="AM867" s="15">
        <f t="shared" si="98"/>
        <v>14</v>
      </c>
      <c r="AN867" s="15" t="str">
        <f t="shared" si="99"/>
        <v>高级神器2配件4</v>
      </c>
      <c r="AO867" s="15">
        <f>INDEX(芦花古楼!$BY$19:$BY$58,神器!AM867)</f>
        <v>7</v>
      </c>
      <c r="AP867" s="15" t="s">
        <v>88</v>
      </c>
      <c r="AQ867" s="15">
        <f t="shared" si="100"/>
        <v>5290</v>
      </c>
      <c r="AR867" s="15" t="s">
        <v>653</v>
      </c>
      <c r="AS867" s="15">
        <f t="shared" si="101"/>
        <v>116</v>
      </c>
    </row>
    <row r="868" spans="35:45" ht="16.5" x14ac:dyDescent="0.2">
      <c r="AI868" s="60">
        <v>855</v>
      </c>
      <c r="AJ868" s="15">
        <f t="shared" si="96"/>
        <v>1606024</v>
      </c>
      <c r="AK868" s="15" t="str">
        <f t="shared" si="97"/>
        <v>高级神器2配件4-上古篆文Lvs15</v>
      </c>
      <c r="AL868" s="60" t="s">
        <v>644</v>
      </c>
      <c r="AM868" s="15">
        <f t="shared" si="98"/>
        <v>15</v>
      </c>
      <c r="AN868" s="15" t="str">
        <f t="shared" si="99"/>
        <v>高级神器2配件4</v>
      </c>
      <c r="AO868" s="15">
        <f>INDEX(芦花古楼!$BY$19:$BY$58,神器!AM868)</f>
        <v>10</v>
      </c>
      <c r="AP868" s="15" t="s">
        <v>88</v>
      </c>
      <c r="AQ868" s="15">
        <f t="shared" si="100"/>
        <v>5880</v>
      </c>
      <c r="AR868" s="15" t="s">
        <v>653</v>
      </c>
      <c r="AS868" s="15">
        <f t="shared" si="101"/>
        <v>127</v>
      </c>
    </row>
    <row r="869" spans="35:45" ht="16.5" x14ac:dyDescent="0.2">
      <c r="AI869" s="60">
        <v>856</v>
      </c>
      <c r="AJ869" s="15">
        <f t="shared" si="96"/>
        <v>1606024</v>
      </c>
      <c r="AK869" s="15" t="str">
        <f t="shared" si="97"/>
        <v>高级神器2配件4-上古篆文Lvs16</v>
      </c>
      <c r="AL869" s="60" t="s">
        <v>644</v>
      </c>
      <c r="AM869" s="15">
        <f t="shared" si="98"/>
        <v>16</v>
      </c>
      <c r="AN869" s="15" t="str">
        <f t="shared" si="99"/>
        <v>高级神器2配件4</v>
      </c>
      <c r="AO869" s="15">
        <f>INDEX(芦花古楼!$BY$19:$BY$58,神器!AM869)</f>
        <v>10</v>
      </c>
      <c r="AP869" s="15" t="s">
        <v>88</v>
      </c>
      <c r="AQ869" s="15">
        <f t="shared" si="100"/>
        <v>6465</v>
      </c>
      <c r="AR869" s="15" t="s">
        <v>653</v>
      </c>
      <c r="AS869" s="15">
        <f t="shared" si="101"/>
        <v>138</v>
      </c>
    </row>
    <row r="870" spans="35:45" ht="16.5" x14ac:dyDescent="0.2">
      <c r="AI870" s="60">
        <v>857</v>
      </c>
      <c r="AJ870" s="15">
        <f t="shared" si="96"/>
        <v>1606024</v>
      </c>
      <c r="AK870" s="15" t="str">
        <f t="shared" si="97"/>
        <v>高级神器2配件4-上古篆文Lvs17</v>
      </c>
      <c r="AL870" s="60" t="s">
        <v>644</v>
      </c>
      <c r="AM870" s="15">
        <f t="shared" si="98"/>
        <v>17</v>
      </c>
      <c r="AN870" s="15" t="str">
        <f t="shared" si="99"/>
        <v>高级神器2配件4</v>
      </c>
      <c r="AO870" s="15">
        <f>INDEX(芦花古楼!$BY$19:$BY$58,神器!AM870)</f>
        <v>10</v>
      </c>
      <c r="AP870" s="15" t="s">
        <v>88</v>
      </c>
      <c r="AQ870" s="15">
        <f t="shared" si="100"/>
        <v>7055</v>
      </c>
      <c r="AR870" s="15" t="s">
        <v>653</v>
      </c>
      <c r="AS870" s="15">
        <f t="shared" si="101"/>
        <v>149</v>
      </c>
    </row>
    <row r="871" spans="35:45" ht="16.5" x14ac:dyDescent="0.2">
      <c r="AI871" s="60">
        <v>858</v>
      </c>
      <c r="AJ871" s="15">
        <f t="shared" si="96"/>
        <v>1606024</v>
      </c>
      <c r="AK871" s="15" t="str">
        <f t="shared" si="97"/>
        <v>高级神器2配件4-上古篆文Lvs18</v>
      </c>
      <c r="AL871" s="60" t="s">
        <v>644</v>
      </c>
      <c r="AM871" s="15">
        <f t="shared" si="98"/>
        <v>18</v>
      </c>
      <c r="AN871" s="15" t="str">
        <f t="shared" si="99"/>
        <v>高级神器2配件4</v>
      </c>
      <c r="AO871" s="15">
        <f>INDEX(芦花古楼!$BY$19:$BY$58,神器!AM871)</f>
        <v>10</v>
      </c>
      <c r="AP871" s="15" t="s">
        <v>88</v>
      </c>
      <c r="AQ871" s="15">
        <f t="shared" si="100"/>
        <v>7645</v>
      </c>
      <c r="AR871" s="15" t="s">
        <v>653</v>
      </c>
      <c r="AS871" s="15">
        <f t="shared" si="101"/>
        <v>162</v>
      </c>
    </row>
    <row r="872" spans="35:45" ht="16.5" x14ac:dyDescent="0.2">
      <c r="AI872" s="60">
        <v>859</v>
      </c>
      <c r="AJ872" s="15">
        <f t="shared" si="96"/>
        <v>1606024</v>
      </c>
      <c r="AK872" s="15" t="str">
        <f t="shared" si="97"/>
        <v>高级神器2配件4-上古篆文Lvs19</v>
      </c>
      <c r="AL872" s="60" t="s">
        <v>644</v>
      </c>
      <c r="AM872" s="15">
        <f t="shared" si="98"/>
        <v>19</v>
      </c>
      <c r="AN872" s="15" t="str">
        <f t="shared" si="99"/>
        <v>高级神器2配件4</v>
      </c>
      <c r="AO872" s="15">
        <f>INDEX(芦花古楼!$BY$19:$BY$58,神器!AM872)</f>
        <v>10</v>
      </c>
      <c r="AP872" s="15" t="s">
        <v>88</v>
      </c>
      <c r="AQ872" s="15">
        <f t="shared" si="100"/>
        <v>8230</v>
      </c>
      <c r="AR872" s="15" t="s">
        <v>653</v>
      </c>
      <c r="AS872" s="15">
        <f t="shared" si="101"/>
        <v>174</v>
      </c>
    </row>
    <row r="873" spans="35:45" ht="16.5" x14ac:dyDescent="0.2">
      <c r="AI873" s="60">
        <v>860</v>
      </c>
      <c r="AJ873" s="15">
        <f t="shared" si="96"/>
        <v>1606024</v>
      </c>
      <c r="AK873" s="15" t="str">
        <f t="shared" si="97"/>
        <v>高级神器2配件4-上古篆文Lvs20</v>
      </c>
      <c r="AL873" s="60" t="s">
        <v>644</v>
      </c>
      <c r="AM873" s="15">
        <f t="shared" si="98"/>
        <v>20</v>
      </c>
      <c r="AN873" s="15" t="str">
        <f t="shared" si="99"/>
        <v>高级神器2配件4</v>
      </c>
      <c r="AO873" s="15">
        <f>INDEX(芦花古楼!$BY$19:$BY$58,神器!AM873)</f>
        <v>10</v>
      </c>
      <c r="AP873" s="15" t="s">
        <v>88</v>
      </c>
      <c r="AQ873" s="15">
        <f t="shared" si="100"/>
        <v>9410</v>
      </c>
      <c r="AR873" s="15" t="s">
        <v>653</v>
      </c>
      <c r="AS873" s="15">
        <f t="shared" si="101"/>
        <v>188</v>
      </c>
    </row>
    <row r="874" spans="35:45" ht="16.5" x14ac:dyDescent="0.2">
      <c r="AI874" s="60">
        <v>861</v>
      </c>
      <c r="AJ874" s="15">
        <f t="shared" si="96"/>
        <v>1606024</v>
      </c>
      <c r="AK874" s="15" t="str">
        <f t="shared" si="97"/>
        <v>高级神器2配件4-上古篆文Lvs21</v>
      </c>
      <c r="AL874" s="60" t="s">
        <v>644</v>
      </c>
      <c r="AM874" s="15">
        <f t="shared" si="98"/>
        <v>21</v>
      </c>
      <c r="AN874" s="15" t="str">
        <f t="shared" si="99"/>
        <v>高级神器2配件4</v>
      </c>
      <c r="AO874" s="15">
        <f>INDEX(芦花古楼!$BY$19:$BY$58,神器!AM874)</f>
        <v>15</v>
      </c>
      <c r="AP874" s="15" t="s">
        <v>88</v>
      </c>
      <c r="AQ874" s="15">
        <f t="shared" si="100"/>
        <v>10390</v>
      </c>
      <c r="AR874" s="15" t="s">
        <v>653</v>
      </c>
      <c r="AS874" s="15">
        <f t="shared" si="101"/>
        <v>202</v>
      </c>
    </row>
    <row r="875" spans="35:45" ht="16.5" x14ac:dyDescent="0.2">
      <c r="AI875" s="60">
        <v>862</v>
      </c>
      <c r="AJ875" s="15">
        <f t="shared" si="96"/>
        <v>1606024</v>
      </c>
      <c r="AK875" s="15" t="str">
        <f t="shared" si="97"/>
        <v>高级神器2配件4-上古篆文Lvs22</v>
      </c>
      <c r="AL875" s="60" t="s">
        <v>644</v>
      </c>
      <c r="AM875" s="15">
        <f t="shared" si="98"/>
        <v>22</v>
      </c>
      <c r="AN875" s="15" t="str">
        <f t="shared" si="99"/>
        <v>高级神器2配件4</v>
      </c>
      <c r="AO875" s="15">
        <f>INDEX(芦花古楼!$BY$19:$BY$58,神器!AM875)</f>
        <v>15</v>
      </c>
      <c r="AP875" s="15" t="s">
        <v>88</v>
      </c>
      <c r="AQ875" s="15">
        <f t="shared" si="100"/>
        <v>10910</v>
      </c>
      <c r="AR875" s="15" t="s">
        <v>653</v>
      </c>
      <c r="AS875" s="15">
        <f t="shared" si="101"/>
        <v>216</v>
      </c>
    </row>
    <row r="876" spans="35:45" ht="16.5" x14ac:dyDescent="0.2">
      <c r="AI876" s="60">
        <v>863</v>
      </c>
      <c r="AJ876" s="15">
        <f t="shared" si="96"/>
        <v>1606024</v>
      </c>
      <c r="AK876" s="15" t="str">
        <f t="shared" si="97"/>
        <v>高级神器2配件4-上古篆文Lvs23</v>
      </c>
      <c r="AL876" s="60" t="s">
        <v>644</v>
      </c>
      <c r="AM876" s="15">
        <f t="shared" si="98"/>
        <v>23</v>
      </c>
      <c r="AN876" s="15" t="str">
        <f t="shared" si="99"/>
        <v>高级神器2配件4</v>
      </c>
      <c r="AO876" s="15">
        <f>INDEX(芦花古楼!$BY$19:$BY$58,神器!AM876)</f>
        <v>15</v>
      </c>
      <c r="AP876" s="15" t="s">
        <v>88</v>
      </c>
      <c r="AQ876" s="15">
        <f t="shared" si="100"/>
        <v>11425</v>
      </c>
      <c r="AR876" s="15" t="s">
        <v>653</v>
      </c>
      <c r="AS876" s="15">
        <f t="shared" si="101"/>
        <v>232</v>
      </c>
    </row>
    <row r="877" spans="35:45" ht="16.5" x14ac:dyDescent="0.2">
      <c r="AI877" s="60">
        <v>864</v>
      </c>
      <c r="AJ877" s="15">
        <f t="shared" si="96"/>
        <v>1606024</v>
      </c>
      <c r="AK877" s="15" t="str">
        <f t="shared" si="97"/>
        <v>高级神器2配件4-上古篆文Lvs24</v>
      </c>
      <c r="AL877" s="60" t="s">
        <v>644</v>
      </c>
      <c r="AM877" s="15">
        <f t="shared" si="98"/>
        <v>24</v>
      </c>
      <c r="AN877" s="15" t="str">
        <f t="shared" si="99"/>
        <v>高级神器2配件4</v>
      </c>
      <c r="AO877" s="15">
        <f>INDEX(芦花古楼!$BY$19:$BY$58,神器!AM877)</f>
        <v>15</v>
      </c>
      <c r="AP877" s="15" t="s">
        <v>88</v>
      </c>
      <c r="AQ877" s="15">
        <f t="shared" si="100"/>
        <v>11945</v>
      </c>
      <c r="AR877" s="15" t="s">
        <v>653</v>
      </c>
      <c r="AS877" s="15">
        <f t="shared" si="101"/>
        <v>248</v>
      </c>
    </row>
    <row r="878" spans="35:45" ht="16.5" x14ac:dyDescent="0.2">
      <c r="AI878" s="60">
        <v>865</v>
      </c>
      <c r="AJ878" s="15">
        <f t="shared" si="96"/>
        <v>1606024</v>
      </c>
      <c r="AK878" s="15" t="str">
        <f t="shared" si="97"/>
        <v>高级神器2配件4-上古篆文Lvs25</v>
      </c>
      <c r="AL878" s="60" t="s">
        <v>644</v>
      </c>
      <c r="AM878" s="15">
        <f t="shared" si="98"/>
        <v>25</v>
      </c>
      <c r="AN878" s="15" t="str">
        <f t="shared" si="99"/>
        <v>高级神器2配件4</v>
      </c>
      <c r="AO878" s="15">
        <f>INDEX(芦花古楼!$BY$19:$BY$58,神器!AM878)</f>
        <v>15</v>
      </c>
      <c r="AP878" s="15" t="s">
        <v>88</v>
      </c>
      <c r="AQ878" s="15">
        <f t="shared" si="100"/>
        <v>12465</v>
      </c>
      <c r="AR878" s="15" t="s">
        <v>653</v>
      </c>
      <c r="AS878" s="15">
        <f t="shared" si="101"/>
        <v>265</v>
      </c>
    </row>
    <row r="879" spans="35:45" ht="16.5" x14ac:dyDescent="0.2">
      <c r="AI879" s="60">
        <v>866</v>
      </c>
      <c r="AJ879" s="15">
        <f t="shared" si="96"/>
        <v>1606024</v>
      </c>
      <c r="AK879" s="15" t="str">
        <f t="shared" si="97"/>
        <v>高级神器2配件4-上古篆文Lvs26</v>
      </c>
      <c r="AL879" s="60" t="s">
        <v>644</v>
      </c>
      <c r="AM879" s="15">
        <f t="shared" si="98"/>
        <v>26</v>
      </c>
      <c r="AN879" s="15" t="str">
        <f t="shared" si="99"/>
        <v>高级神器2配件4</v>
      </c>
      <c r="AO879" s="15">
        <f>INDEX(芦花古楼!$BY$19:$BY$58,神器!AM879)</f>
        <v>25</v>
      </c>
      <c r="AP879" s="15" t="s">
        <v>88</v>
      </c>
      <c r="AQ879" s="15">
        <f t="shared" si="100"/>
        <v>12985</v>
      </c>
      <c r="AR879" s="15" t="s">
        <v>653</v>
      </c>
      <c r="AS879" s="15">
        <f t="shared" si="101"/>
        <v>283</v>
      </c>
    </row>
    <row r="880" spans="35:45" ht="16.5" x14ac:dyDescent="0.2">
      <c r="AI880" s="60">
        <v>867</v>
      </c>
      <c r="AJ880" s="15">
        <f t="shared" si="96"/>
        <v>1606024</v>
      </c>
      <c r="AK880" s="15" t="str">
        <f t="shared" si="97"/>
        <v>高级神器2配件4-上古篆文Lvs27</v>
      </c>
      <c r="AL880" s="60" t="s">
        <v>644</v>
      </c>
      <c r="AM880" s="15">
        <f t="shared" si="98"/>
        <v>27</v>
      </c>
      <c r="AN880" s="15" t="str">
        <f t="shared" si="99"/>
        <v>高级神器2配件4</v>
      </c>
      <c r="AO880" s="15">
        <f>INDEX(芦花古楼!$BY$19:$BY$58,神器!AM880)</f>
        <v>25</v>
      </c>
      <c r="AP880" s="15" t="s">
        <v>88</v>
      </c>
      <c r="AQ880" s="15">
        <f t="shared" si="100"/>
        <v>13505</v>
      </c>
      <c r="AR880" s="15" t="s">
        <v>653</v>
      </c>
      <c r="AS880" s="15">
        <f t="shared" si="101"/>
        <v>302</v>
      </c>
    </row>
    <row r="881" spans="35:45" ht="16.5" x14ac:dyDescent="0.2">
      <c r="AI881" s="60">
        <v>868</v>
      </c>
      <c r="AJ881" s="15">
        <f t="shared" si="96"/>
        <v>1606024</v>
      </c>
      <c r="AK881" s="15" t="str">
        <f t="shared" si="97"/>
        <v>高级神器2配件4-上古篆文Lvs28</v>
      </c>
      <c r="AL881" s="60" t="s">
        <v>644</v>
      </c>
      <c r="AM881" s="15">
        <f t="shared" si="98"/>
        <v>28</v>
      </c>
      <c r="AN881" s="15" t="str">
        <f t="shared" si="99"/>
        <v>高级神器2配件4</v>
      </c>
      <c r="AO881" s="15">
        <f>INDEX(芦花古楼!$BY$19:$BY$58,神器!AM881)</f>
        <v>25</v>
      </c>
      <c r="AP881" s="15" t="s">
        <v>88</v>
      </c>
      <c r="AQ881" s="15">
        <f t="shared" si="100"/>
        <v>14025</v>
      </c>
      <c r="AR881" s="15" t="s">
        <v>653</v>
      </c>
      <c r="AS881" s="15">
        <f t="shared" si="101"/>
        <v>322</v>
      </c>
    </row>
    <row r="882" spans="35:45" ht="16.5" x14ac:dyDescent="0.2">
      <c r="AI882" s="60">
        <v>869</v>
      </c>
      <c r="AJ882" s="15">
        <f t="shared" si="96"/>
        <v>1606024</v>
      </c>
      <c r="AK882" s="15" t="str">
        <f t="shared" si="97"/>
        <v>高级神器2配件4-上古篆文Lvs29</v>
      </c>
      <c r="AL882" s="60" t="s">
        <v>644</v>
      </c>
      <c r="AM882" s="15">
        <f t="shared" si="98"/>
        <v>29</v>
      </c>
      <c r="AN882" s="15" t="str">
        <f t="shared" si="99"/>
        <v>高级神器2配件4</v>
      </c>
      <c r="AO882" s="15">
        <f>INDEX(芦花古楼!$BY$19:$BY$58,神器!AM882)</f>
        <v>25</v>
      </c>
      <c r="AP882" s="15" t="s">
        <v>88</v>
      </c>
      <c r="AQ882" s="15">
        <f t="shared" si="100"/>
        <v>14545</v>
      </c>
      <c r="AR882" s="15" t="s">
        <v>653</v>
      </c>
      <c r="AS882" s="15">
        <f t="shared" si="101"/>
        <v>342</v>
      </c>
    </row>
    <row r="883" spans="35:45" ht="16.5" x14ac:dyDescent="0.2">
      <c r="AI883" s="60">
        <v>870</v>
      </c>
      <c r="AJ883" s="15">
        <f t="shared" si="96"/>
        <v>1606024</v>
      </c>
      <c r="AK883" s="15" t="str">
        <f t="shared" si="97"/>
        <v>高级神器2配件4-上古篆文Lvs30</v>
      </c>
      <c r="AL883" s="60" t="s">
        <v>644</v>
      </c>
      <c r="AM883" s="15">
        <f t="shared" si="98"/>
        <v>30</v>
      </c>
      <c r="AN883" s="15" t="str">
        <f t="shared" si="99"/>
        <v>高级神器2配件4</v>
      </c>
      <c r="AO883" s="15">
        <f>INDEX(芦花古楼!$BY$19:$BY$58,神器!AM883)</f>
        <v>25</v>
      </c>
      <c r="AP883" s="15" t="s">
        <v>88</v>
      </c>
      <c r="AQ883" s="15">
        <f t="shared" si="100"/>
        <v>15585</v>
      </c>
      <c r="AR883" s="15" t="s">
        <v>653</v>
      </c>
      <c r="AS883" s="15">
        <f t="shared" si="101"/>
        <v>364</v>
      </c>
    </row>
    <row r="884" spans="35:45" ht="16.5" x14ac:dyDescent="0.2">
      <c r="AI884" s="60">
        <v>871</v>
      </c>
      <c r="AJ884" s="15">
        <f t="shared" si="96"/>
        <v>1606024</v>
      </c>
      <c r="AK884" s="15" t="str">
        <f t="shared" si="97"/>
        <v>高级神器2配件4-上古篆文Lvs31</v>
      </c>
      <c r="AL884" s="60" t="s">
        <v>644</v>
      </c>
      <c r="AM884" s="15">
        <f t="shared" si="98"/>
        <v>31</v>
      </c>
      <c r="AN884" s="15" t="str">
        <f t="shared" si="99"/>
        <v>高级神器2配件4</v>
      </c>
      <c r="AO884" s="15">
        <f>INDEX(芦花古楼!$BY$19:$BY$58,神器!AM884)</f>
        <v>30</v>
      </c>
      <c r="AP884" s="15" t="s">
        <v>88</v>
      </c>
      <c r="AQ884" s="15">
        <f t="shared" si="100"/>
        <v>15190</v>
      </c>
      <c r="AR884" s="15" t="s">
        <v>653</v>
      </c>
      <c r="AS884" s="15">
        <f t="shared" si="101"/>
        <v>387</v>
      </c>
    </row>
    <row r="885" spans="35:45" ht="16.5" x14ac:dyDescent="0.2">
      <c r="AI885" s="60">
        <v>872</v>
      </c>
      <c r="AJ885" s="15">
        <f t="shared" si="96"/>
        <v>1606024</v>
      </c>
      <c r="AK885" s="15" t="str">
        <f t="shared" si="97"/>
        <v>高级神器2配件4-上古篆文Lvs32</v>
      </c>
      <c r="AL885" s="60" t="s">
        <v>644</v>
      </c>
      <c r="AM885" s="15">
        <f t="shared" si="98"/>
        <v>32</v>
      </c>
      <c r="AN885" s="15" t="str">
        <f t="shared" si="99"/>
        <v>高级神器2配件4</v>
      </c>
      <c r="AO885" s="15">
        <f>INDEX(芦花古楼!$BY$19:$BY$58,神器!AM885)</f>
        <v>30</v>
      </c>
      <c r="AP885" s="15" t="s">
        <v>88</v>
      </c>
      <c r="AQ885" s="15">
        <f t="shared" si="100"/>
        <v>22785</v>
      </c>
      <c r="AR885" s="15" t="s">
        <v>653</v>
      </c>
      <c r="AS885" s="15">
        <f t="shared" si="101"/>
        <v>411</v>
      </c>
    </row>
    <row r="886" spans="35:45" ht="16.5" x14ac:dyDescent="0.2">
      <c r="AI886" s="60">
        <v>873</v>
      </c>
      <c r="AJ886" s="15">
        <f t="shared" si="96"/>
        <v>1606024</v>
      </c>
      <c r="AK886" s="15" t="str">
        <f t="shared" si="97"/>
        <v>高级神器2配件4-上古篆文Lvs33</v>
      </c>
      <c r="AL886" s="60" t="s">
        <v>644</v>
      </c>
      <c r="AM886" s="15">
        <f t="shared" si="98"/>
        <v>33</v>
      </c>
      <c r="AN886" s="15" t="str">
        <f t="shared" si="99"/>
        <v>高级神器2配件4</v>
      </c>
      <c r="AO886" s="15">
        <f>INDEX(芦花古楼!$BY$19:$BY$58,神器!AM886)</f>
        <v>30</v>
      </c>
      <c r="AP886" s="15" t="s">
        <v>88</v>
      </c>
      <c r="AQ886" s="15">
        <f t="shared" si="100"/>
        <v>30380</v>
      </c>
      <c r="AR886" s="15" t="s">
        <v>653</v>
      </c>
      <c r="AS886" s="15">
        <f t="shared" si="101"/>
        <v>436</v>
      </c>
    </row>
    <row r="887" spans="35:45" ht="16.5" x14ac:dyDescent="0.2">
      <c r="AI887" s="60">
        <v>874</v>
      </c>
      <c r="AJ887" s="15">
        <f t="shared" si="96"/>
        <v>1606024</v>
      </c>
      <c r="AK887" s="15" t="str">
        <f t="shared" si="97"/>
        <v>高级神器2配件4-上古篆文Lvs34</v>
      </c>
      <c r="AL887" s="60" t="s">
        <v>644</v>
      </c>
      <c r="AM887" s="15">
        <f t="shared" si="98"/>
        <v>34</v>
      </c>
      <c r="AN887" s="15" t="str">
        <f t="shared" si="99"/>
        <v>高级神器2配件4</v>
      </c>
      <c r="AO887" s="15">
        <f>INDEX(芦花古楼!$BY$19:$BY$58,神器!AM887)</f>
        <v>30</v>
      </c>
      <c r="AP887" s="15" t="s">
        <v>88</v>
      </c>
      <c r="AQ887" s="15">
        <f t="shared" si="100"/>
        <v>37975</v>
      </c>
      <c r="AR887" s="15" t="s">
        <v>653</v>
      </c>
      <c r="AS887" s="15">
        <f t="shared" si="101"/>
        <v>463</v>
      </c>
    </row>
    <row r="888" spans="35:45" ht="16.5" x14ac:dyDescent="0.2">
      <c r="AI888" s="60">
        <v>875</v>
      </c>
      <c r="AJ888" s="15">
        <f t="shared" si="96"/>
        <v>1606024</v>
      </c>
      <c r="AK888" s="15" t="str">
        <f t="shared" si="97"/>
        <v>高级神器2配件4-上古篆文Lvs35</v>
      </c>
      <c r="AL888" s="60" t="s">
        <v>644</v>
      </c>
      <c r="AM888" s="15">
        <f t="shared" si="98"/>
        <v>35</v>
      </c>
      <c r="AN888" s="15" t="str">
        <f t="shared" si="99"/>
        <v>高级神器2配件4</v>
      </c>
      <c r="AO888" s="15">
        <f>INDEX(芦花古楼!$BY$19:$BY$58,神器!AM888)</f>
        <v>30</v>
      </c>
      <c r="AP888" s="15" t="s">
        <v>88</v>
      </c>
      <c r="AQ888" s="15">
        <f t="shared" si="100"/>
        <v>45570</v>
      </c>
      <c r="AR888" s="15" t="s">
        <v>653</v>
      </c>
      <c r="AS888" s="15">
        <f t="shared" si="101"/>
        <v>491</v>
      </c>
    </row>
    <row r="889" spans="35:45" ht="16.5" x14ac:dyDescent="0.2">
      <c r="AI889" s="60">
        <v>876</v>
      </c>
      <c r="AJ889" s="15">
        <f t="shared" si="96"/>
        <v>1606024</v>
      </c>
      <c r="AK889" s="15" t="str">
        <f t="shared" si="97"/>
        <v>高级神器2配件4-上古篆文Lvs36</v>
      </c>
      <c r="AL889" s="60" t="s">
        <v>644</v>
      </c>
      <c r="AM889" s="15">
        <f t="shared" si="98"/>
        <v>36</v>
      </c>
      <c r="AN889" s="15" t="str">
        <f t="shared" si="99"/>
        <v>高级神器2配件4</v>
      </c>
      <c r="AO889" s="15">
        <f>INDEX(芦花古楼!$BY$19:$BY$58,神器!AM889)</f>
        <v>40</v>
      </c>
      <c r="AP889" s="15" t="s">
        <v>88</v>
      </c>
      <c r="AQ889" s="15">
        <f t="shared" si="100"/>
        <v>53165</v>
      </c>
      <c r="AR889" s="15" t="s">
        <v>653</v>
      </c>
      <c r="AS889" s="15">
        <f t="shared" si="101"/>
        <v>520</v>
      </c>
    </row>
    <row r="890" spans="35:45" ht="16.5" x14ac:dyDescent="0.2">
      <c r="AI890" s="60">
        <v>877</v>
      </c>
      <c r="AJ890" s="15">
        <f t="shared" si="96"/>
        <v>1606024</v>
      </c>
      <c r="AK890" s="15" t="str">
        <f t="shared" si="97"/>
        <v>高级神器2配件4-上古篆文Lvs37</v>
      </c>
      <c r="AL890" s="60" t="s">
        <v>644</v>
      </c>
      <c r="AM890" s="15">
        <f t="shared" si="98"/>
        <v>37</v>
      </c>
      <c r="AN890" s="15" t="str">
        <f t="shared" si="99"/>
        <v>高级神器2配件4</v>
      </c>
      <c r="AO890" s="15">
        <f>INDEX(芦花古楼!$BY$19:$BY$58,神器!AM890)</f>
        <v>40</v>
      </c>
      <c r="AP890" s="15" t="s">
        <v>88</v>
      </c>
      <c r="AQ890" s="15">
        <f t="shared" si="100"/>
        <v>60760</v>
      </c>
      <c r="AR890" s="15" t="s">
        <v>653</v>
      </c>
      <c r="AS890" s="15">
        <f t="shared" si="101"/>
        <v>550</v>
      </c>
    </row>
    <row r="891" spans="35:45" ht="16.5" x14ac:dyDescent="0.2">
      <c r="AI891" s="60">
        <v>878</v>
      </c>
      <c r="AJ891" s="15">
        <f t="shared" si="96"/>
        <v>1606024</v>
      </c>
      <c r="AK891" s="15" t="str">
        <f t="shared" si="97"/>
        <v>高级神器2配件4-上古篆文Lvs38</v>
      </c>
      <c r="AL891" s="60" t="s">
        <v>644</v>
      </c>
      <c r="AM891" s="15">
        <f t="shared" si="98"/>
        <v>38</v>
      </c>
      <c r="AN891" s="15" t="str">
        <f t="shared" si="99"/>
        <v>高级神器2配件4</v>
      </c>
      <c r="AO891" s="15">
        <f>INDEX(芦花古楼!$BY$19:$BY$58,神器!AM891)</f>
        <v>40</v>
      </c>
      <c r="AP891" s="15" t="s">
        <v>88</v>
      </c>
      <c r="AQ891" s="15">
        <f t="shared" si="100"/>
        <v>68355</v>
      </c>
      <c r="AR891" s="15" t="s">
        <v>653</v>
      </c>
      <c r="AS891" s="15">
        <f t="shared" si="101"/>
        <v>583</v>
      </c>
    </row>
    <row r="892" spans="35:45" ht="16.5" x14ac:dyDescent="0.2">
      <c r="AI892" s="60">
        <v>879</v>
      </c>
      <c r="AJ892" s="15">
        <f t="shared" si="96"/>
        <v>1606024</v>
      </c>
      <c r="AK892" s="15" t="str">
        <f t="shared" si="97"/>
        <v>高级神器2配件4-上古篆文Lvs39</v>
      </c>
      <c r="AL892" s="60" t="s">
        <v>644</v>
      </c>
      <c r="AM892" s="15">
        <f t="shared" si="98"/>
        <v>39</v>
      </c>
      <c r="AN892" s="15" t="str">
        <f t="shared" si="99"/>
        <v>高级神器2配件4</v>
      </c>
      <c r="AO892" s="15">
        <f>INDEX(芦花古楼!$BY$19:$BY$58,神器!AM892)</f>
        <v>40</v>
      </c>
      <c r="AP892" s="15" t="s">
        <v>88</v>
      </c>
      <c r="AQ892" s="15">
        <f t="shared" si="100"/>
        <v>75950</v>
      </c>
      <c r="AR892" s="15" t="s">
        <v>653</v>
      </c>
      <c r="AS892" s="15">
        <f t="shared" si="101"/>
        <v>616</v>
      </c>
    </row>
    <row r="893" spans="35:45" ht="16.5" x14ac:dyDescent="0.2">
      <c r="AI893" s="60">
        <v>880</v>
      </c>
      <c r="AJ893" s="15">
        <f t="shared" si="96"/>
        <v>1606024</v>
      </c>
      <c r="AK893" s="15" t="str">
        <f t="shared" si="97"/>
        <v>高级神器2配件4-上古篆文Lvs40</v>
      </c>
      <c r="AL893" s="60" t="s">
        <v>644</v>
      </c>
      <c r="AM893" s="15">
        <f t="shared" si="98"/>
        <v>40</v>
      </c>
      <c r="AN893" s="15" t="str">
        <f t="shared" si="99"/>
        <v>高级神器2配件4</v>
      </c>
      <c r="AO893" s="15">
        <f>INDEX(芦花古楼!$BY$19:$BY$58,神器!AM893)</f>
        <v>40</v>
      </c>
      <c r="AP893" s="15" t="s">
        <v>88</v>
      </c>
      <c r="AQ893" s="15">
        <f t="shared" si="100"/>
        <v>91145</v>
      </c>
      <c r="AR893" s="15" t="s">
        <v>653</v>
      </c>
      <c r="AS893" s="15">
        <f t="shared" si="101"/>
        <v>652</v>
      </c>
    </row>
    <row r="894" spans="35:45" ht="16.5" x14ac:dyDescent="0.2">
      <c r="AI894" s="60">
        <v>881</v>
      </c>
      <c r="AJ894" s="15">
        <f t="shared" si="96"/>
        <v>1606025</v>
      </c>
      <c r="AK894" s="15" t="str">
        <f t="shared" si="97"/>
        <v>高级神器2配件5-吸魂石Lvs1</v>
      </c>
      <c r="AL894" s="60" t="s">
        <v>644</v>
      </c>
      <c r="AM894" s="15">
        <f t="shared" si="98"/>
        <v>1</v>
      </c>
      <c r="AN894" s="15" t="str">
        <f t="shared" si="99"/>
        <v>高级神器2配件5</v>
      </c>
      <c r="AO894" s="15">
        <f>INDEX(芦花古楼!$BY$19:$BY$58,神器!AM894)</f>
        <v>1</v>
      </c>
      <c r="AP894" s="15" t="s">
        <v>88</v>
      </c>
      <c r="AQ894" s="15">
        <f t="shared" si="100"/>
        <v>665</v>
      </c>
      <c r="AR894" s="15" t="s">
        <v>653</v>
      </c>
      <c r="AS894" s="15">
        <f t="shared" si="101"/>
        <v>25</v>
      </c>
    </row>
    <row r="895" spans="35:45" ht="16.5" x14ac:dyDescent="0.2">
      <c r="AI895" s="60">
        <v>882</v>
      </c>
      <c r="AJ895" s="15">
        <f t="shared" si="96"/>
        <v>1606025</v>
      </c>
      <c r="AK895" s="15" t="str">
        <f t="shared" si="97"/>
        <v>高级神器2配件5-吸魂石Lvs2</v>
      </c>
      <c r="AL895" s="60" t="s">
        <v>644</v>
      </c>
      <c r="AM895" s="15">
        <f t="shared" si="98"/>
        <v>2</v>
      </c>
      <c r="AN895" s="15" t="str">
        <f t="shared" si="99"/>
        <v>高级神器2配件5</v>
      </c>
      <c r="AO895" s="15">
        <f>INDEX(芦花古楼!$BY$19:$BY$58,神器!AM895)</f>
        <v>1</v>
      </c>
      <c r="AP895" s="15" t="s">
        <v>88</v>
      </c>
      <c r="AQ895" s="15">
        <f t="shared" si="100"/>
        <v>1000</v>
      </c>
      <c r="AR895" s="15" t="s">
        <v>653</v>
      </c>
      <c r="AS895" s="15">
        <f t="shared" si="101"/>
        <v>30</v>
      </c>
    </row>
    <row r="896" spans="35:45" ht="16.5" x14ac:dyDescent="0.2">
      <c r="AI896" s="60">
        <v>883</v>
      </c>
      <c r="AJ896" s="15">
        <f t="shared" si="96"/>
        <v>1606025</v>
      </c>
      <c r="AK896" s="15" t="str">
        <f t="shared" si="97"/>
        <v>高级神器2配件5-吸魂石Lvs3</v>
      </c>
      <c r="AL896" s="60" t="s">
        <v>644</v>
      </c>
      <c r="AM896" s="15">
        <f t="shared" si="98"/>
        <v>3</v>
      </c>
      <c r="AN896" s="15" t="str">
        <f t="shared" si="99"/>
        <v>高级神器2配件5</v>
      </c>
      <c r="AO896" s="15">
        <f>INDEX(芦花古楼!$BY$19:$BY$58,神器!AM896)</f>
        <v>2</v>
      </c>
      <c r="AP896" s="15" t="s">
        <v>88</v>
      </c>
      <c r="AQ896" s="15">
        <f t="shared" si="100"/>
        <v>1335</v>
      </c>
      <c r="AR896" s="15" t="s">
        <v>653</v>
      </c>
      <c r="AS896" s="15">
        <f t="shared" si="101"/>
        <v>40</v>
      </c>
    </row>
    <row r="897" spans="35:45" ht="16.5" x14ac:dyDescent="0.2">
      <c r="AI897" s="60">
        <v>884</v>
      </c>
      <c r="AJ897" s="15">
        <f t="shared" si="96"/>
        <v>1606025</v>
      </c>
      <c r="AK897" s="15" t="str">
        <f t="shared" si="97"/>
        <v>高级神器2配件5-吸魂石Lvs4</v>
      </c>
      <c r="AL897" s="60" t="s">
        <v>644</v>
      </c>
      <c r="AM897" s="15">
        <f t="shared" si="98"/>
        <v>4</v>
      </c>
      <c r="AN897" s="15" t="str">
        <f t="shared" si="99"/>
        <v>高级神器2配件5</v>
      </c>
      <c r="AO897" s="15">
        <f>INDEX(芦花古楼!$BY$19:$BY$58,神器!AM897)</f>
        <v>3</v>
      </c>
      <c r="AP897" s="15" t="s">
        <v>88</v>
      </c>
      <c r="AQ897" s="15">
        <f t="shared" si="100"/>
        <v>1670</v>
      </c>
      <c r="AR897" s="15" t="s">
        <v>653</v>
      </c>
      <c r="AS897" s="15">
        <f t="shared" si="101"/>
        <v>50</v>
      </c>
    </row>
    <row r="898" spans="35:45" ht="16.5" x14ac:dyDescent="0.2">
      <c r="AI898" s="60">
        <v>885</v>
      </c>
      <c r="AJ898" s="15">
        <f t="shared" si="96"/>
        <v>1606025</v>
      </c>
      <c r="AK898" s="15" t="str">
        <f t="shared" si="97"/>
        <v>高级神器2配件5-吸魂石Lvs5</v>
      </c>
      <c r="AL898" s="60" t="s">
        <v>644</v>
      </c>
      <c r="AM898" s="15">
        <f t="shared" si="98"/>
        <v>5</v>
      </c>
      <c r="AN898" s="15" t="str">
        <f t="shared" si="99"/>
        <v>高级神器2配件5</v>
      </c>
      <c r="AO898" s="15">
        <f>INDEX(芦花古楼!$BY$19:$BY$58,神器!AM898)</f>
        <v>3</v>
      </c>
      <c r="AP898" s="15" t="s">
        <v>88</v>
      </c>
      <c r="AQ898" s="15">
        <f t="shared" si="100"/>
        <v>2005</v>
      </c>
      <c r="AR898" s="15" t="s">
        <v>653</v>
      </c>
      <c r="AS898" s="15">
        <f t="shared" si="101"/>
        <v>60</v>
      </c>
    </row>
    <row r="899" spans="35:45" ht="16.5" x14ac:dyDescent="0.2">
      <c r="AI899" s="60">
        <v>886</v>
      </c>
      <c r="AJ899" s="15">
        <f t="shared" si="96"/>
        <v>1606025</v>
      </c>
      <c r="AK899" s="15" t="str">
        <f t="shared" si="97"/>
        <v>高级神器2配件5-吸魂石Lvs6</v>
      </c>
      <c r="AL899" s="60" t="s">
        <v>644</v>
      </c>
      <c r="AM899" s="15">
        <f t="shared" si="98"/>
        <v>6</v>
      </c>
      <c r="AN899" s="15" t="str">
        <f t="shared" si="99"/>
        <v>高级神器2配件5</v>
      </c>
      <c r="AO899" s="15">
        <f>INDEX(芦花古楼!$BY$19:$BY$58,神器!AM899)</f>
        <v>5</v>
      </c>
      <c r="AP899" s="15" t="s">
        <v>88</v>
      </c>
      <c r="AQ899" s="15">
        <f t="shared" si="100"/>
        <v>2340</v>
      </c>
      <c r="AR899" s="15" t="s">
        <v>653</v>
      </c>
      <c r="AS899" s="15">
        <f t="shared" si="101"/>
        <v>70</v>
      </c>
    </row>
    <row r="900" spans="35:45" ht="16.5" x14ac:dyDescent="0.2">
      <c r="AI900" s="60">
        <v>887</v>
      </c>
      <c r="AJ900" s="15">
        <f t="shared" si="96"/>
        <v>1606025</v>
      </c>
      <c r="AK900" s="15" t="str">
        <f t="shared" si="97"/>
        <v>高级神器2配件5-吸魂石Lvs7</v>
      </c>
      <c r="AL900" s="60" t="s">
        <v>644</v>
      </c>
      <c r="AM900" s="15">
        <f t="shared" si="98"/>
        <v>7</v>
      </c>
      <c r="AN900" s="15" t="str">
        <f t="shared" si="99"/>
        <v>高级神器2配件5</v>
      </c>
      <c r="AO900" s="15">
        <f>INDEX(芦花古楼!$BY$19:$BY$58,神器!AM900)</f>
        <v>5</v>
      </c>
      <c r="AP900" s="15" t="s">
        <v>88</v>
      </c>
      <c r="AQ900" s="15">
        <f t="shared" si="100"/>
        <v>2675</v>
      </c>
      <c r="AR900" s="15" t="s">
        <v>653</v>
      </c>
      <c r="AS900" s="15">
        <f t="shared" si="101"/>
        <v>80</v>
      </c>
    </row>
    <row r="901" spans="35:45" ht="16.5" x14ac:dyDescent="0.2">
      <c r="AI901" s="60">
        <v>888</v>
      </c>
      <c r="AJ901" s="15">
        <f t="shared" si="96"/>
        <v>1606025</v>
      </c>
      <c r="AK901" s="15" t="str">
        <f t="shared" si="97"/>
        <v>高级神器2配件5-吸魂石Lvs8</v>
      </c>
      <c r="AL901" s="60" t="s">
        <v>644</v>
      </c>
      <c r="AM901" s="15">
        <f t="shared" si="98"/>
        <v>8</v>
      </c>
      <c r="AN901" s="15" t="str">
        <f t="shared" si="99"/>
        <v>高级神器2配件5</v>
      </c>
      <c r="AO901" s="15">
        <f>INDEX(芦花古楼!$BY$19:$BY$58,神器!AM901)</f>
        <v>5</v>
      </c>
      <c r="AP901" s="15" t="s">
        <v>88</v>
      </c>
      <c r="AQ901" s="15">
        <f t="shared" si="100"/>
        <v>3010</v>
      </c>
      <c r="AR901" s="15" t="s">
        <v>653</v>
      </c>
      <c r="AS901" s="15">
        <f t="shared" si="101"/>
        <v>90</v>
      </c>
    </row>
    <row r="902" spans="35:45" ht="16.5" x14ac:dyDescent="0.2">
      <c r="AI902" s="60">
        <v>889</v>
      </c>
      <c r="AJ902" s="15">
        <f t="shared" si="96"/>
        <v>1606025</v>
      </c>
      <c r="AK902" s="15" t="str">
        <f t="shared" si="97"/>
        <v>高级神器2配件5-吸魂石Lvs9</v>
      </c>
      <c r="AL902" s="60" t="s">
        <v>644</v>
      </c>
      <c r="AM902" s="15">
        <f t="shared" si="98"/>
        <v>9</v>
      </c>
      <c r="AN902" s="15" t="str">
        <f t="shared" si="99"/>
        <v>高级神器2配件5</v>
      </c>
      <c r="AO902" s="15">
        <f>INDEX(芦花古楼!$BY$19:$BY$58,神器!AM902)</f>
        <v>5</v>
      </c>
      <c r="AP902" s="15" t="s">
        <v>88</v>
      </c>
      <c r="AQ902" s="15">
        <f t="shared" si="100"/>
        <v>3345</v>
      </c>
      <c r="AR902" s="15" t="s">
        <v>653</v>
      </c>
      <c r="AS902" s="15">
        <f t="shared" si="101"/>
        <v>100</v>
      </c>
    </row>
    <row r="903" spans="35:45" ht="16.5" x14ac:dyDescent="0.2">
      <c r="AI903" s="60">
        <v>890</v>
      </c>
      <c r="AJ903" s="15">
        <f t="shared" si="96"/>
        <v>1606025</v>
      </c>
      <c r="AK903" s="15" t="str">
        <f t="shared" si="97"/>
        <v>高级神器2配件5-吸魂石Lvs10</v>
      </c>
      <c r="AL903" s="60" t="s">
        <v>644</v>
      </c>
      <c r="AM903" s="15">
        <f t="shared" si="98"/>
        <v>10</v>
      </c>
      <c r="AN903" s="15" t="str">
        <f t="shared" si="99"/>
        <v>高级神器2配件5</v>
      </c>
      <c r="AO903" s="15">
        <f>INDEX(芦花古楼!$BY$19:$BY$58,神器!AM903)</f>
        <v>7</v>
      </c>
      <c r="AP903" s="15" t="s">
        <v>88</v>
      </c>
      <c r="AQ903" s="15">
        <f t="shared" si="100"/>
        <v>4015</v>
      </c>
      <c r="AR903" s="15" t="s">
        <v>653</v>
      </c>
      <c r="AS903" s="15">
        <f t="shared" si="101"/>
        <v>110</v>
      </c>
    </row>
    <row r="904" spans="35:45" ht="16.5" x14ac:dyDescent="0.2">
      <c r="AI904" s="60">
        <v>891</v>
      </c>
      <c r="AJ904" s="15">
        <f t="shared" si="96"/>
        <v>1606025</v>
      </c>
      <c r="AK904" s="15" t="str">
        <f t="shared" si="97"/>
        <v>高级神器2配件5-吸魂石Lvs11</v>
      </c>
      <c r="AL904" s="60" t="s">
        <v>644</v>
      </c>
      <c r="AM904" s="15">
        <f t="shared" si="98"/>
        <v>11</v>
      </c>
      <c r="AN904" s="15" t="str">
        <f t="shared" si="99"/>
        <v>高级神器2配件5</v>
      </c>
      <c r="AO904" s="15">
        <f>INDEX(芦花古楼!$BY$19:$BY$58,神器!AM904)</f>
        <v>7</v>
      </c>
      <c r="AP904" s="15" t="s">
        <v>88</v>
      </c>
      <c r="AQ904" s="15">
        <f t="shared" si="100"/>
        <v>5040</v>
      </c>
      <c r="AR904" s="15" t="s">
        <v>653</v>
      </c>
      <c r="AS904" s="15">
        <f t="shared" si="101"/>
        <v>125</v>
      </c>
    </row>
    <row r="905" spans="35:45" ht="16.5" x14ac:dyDescent="0.2">
      <c r="AI905" s="60">
        <v>892</v>
      </c>
      <c r="AJ905" s="15">
        <f t="shared" si="96"/>
        <v>1606025</v>
      </c>
      <c r="AK905" s="15" t="str">
        <f t="shared" si="97"/>
        <v>高级神器2配件5-吸魂石Lvs12</v>
      </c>
      <c r="AL905" s="60" t="s">
        <v>644</v>
      </c>
      <c r="AM905" s="15">
        <f t="shared" si="98"/>
        <v>12</v>
      </c>
      <c r="AN905" s="15" t="str">
        <f t="shared" si="99"/>
        <v>高级神器2配件5</v>
      </c>
      <c r="AO905" s="15">
        <f>INDEX(芦花古楼!$BY$19:$BY$58,神器!AM905)</f>
        <v>7</v>
      </c>
      <c r="AP905" s="15" t="s">
        <v>88</v>
      </c>
      <c r="AQ905" s="15">
        <f t="shared" si="100"/>
        <v>5880</v>
      </c>
      <c r="AR905" s="15" t="s">
        <v>653</v>
      </c>
      <c r="AS905" s="15">
        <f t="shared" si="101"/>
        <v>135</v>
      </c>
    </row>
    <row r="906" spans="35:45" ht="16.5" x14ac:dyDescent="0.2">
      <c r="AI906" s="60">
        <v>893</v>
      </c>
      <c r="AJ906" s="15">
        <f t="shared" si="96"/>
        <v>1606025</v>
      </c>
      <c r="AK906" s="15" t="str">
        <f t="shared" si="97"/>
        <v>高级神器2配件5-吸魂石Lvs13</v>
      </c>
      <c r="AL906" s="60" t="s">
        <v>644</v>
      </c>
      <c r="AM906" s="15">
        <f t="shared" si="98"/>
        <v>13</v>
      </c>
      <c r="AN906" s="15" t="str">
        <f t="shared" si="99"/>
        <v>高级神器2配件5</v>
      </c>
      <c r="AO906" s="15">
        <f>INDEX(芦花古楼!$BY$19:$BY$58,神器!AM906)</f>
        <v>7</v>
      </c>
      <c r="AP906" s="15" t="s">
        <v>88</v>
      </c>
      <c r="AQ906" s="15">
        <f t="shared" si="100"/>
        <v>6720</v>
      </c>
      <c r="AR906" s="15" t="s">
        <v>653</v>
      </c>
      <c r="AS906" s="15">
        <f t="shared" si="101"/>
        <v>150</v>
      </c>
    </row>
    <row r="907" spans="35:45" ht="16.5" x14ac:dyDescent="0.2">
      <c r="AI907" s="60">
        <v>894</v>
      </c>
      <c r="AJ907" s="15">
        <f t="shared" si="96"/>
        <v>1606025</v>
      </c>
      <c r="AK907" s="15" t="str">
        <f t="shared" si="97"/>
        <v>高级神器2配件5-吸魂石Lvs14</v>
      </c>
      <c r="AL907" s="60" t="s">
        <v>644</v>
      </c>
      <c r="AM907" s="15">
        <f t="shared" si="98"/>
        <v>14</v>
      </c>
      <c r="AN907" s="15" t="str">
        <f t="shared" si="99"/>
        <v>高级神器2配件5</v>
      </c>
      <c r="AO907" s="15">
        <f>INDEX(芦花古楼!$BY$19:$BY$58,神器!AM907)</f>
        <v>7</v>
      </c>
      <c r="AP907" s="15" t="s">
        <v>88</v>
      </c>
      <c r="AQ907" s="15">
        <f t="shared" si="100"/>
        <v>7560</v>
      </c>
      <c r="AR907" s="15" t="s">
        <v>653</v>
      </c>
      <c r="AS907" s="15">
        <f t="shared" si="101"/>
        <v>165</v>
      </c>
    </row>
    <row r="908" spans="35:45" ht="16.5" x14ac:dyDescent="0.2">
      <c r="AI908" s="60">
        <v>895</v>
      </c>
      <c r="AJ908" s="15">
        <f t="shared" si="96"/>
        <v>1606025</v>
      </c>
      <c r="AK908" s="15" t="str">
        <f t="shared" si="97"/>
        <v>高级神器2配件5-吸魂石Lvs15</v>
      </c>
      <c r="AL908" s="60" t="s">
        <v>644</v>
      </c>
      <c r="AM908" s="15">
        <f t="shared" si="98"/>
        <v>15</v>
      </c>
      <c r="AN908" s="15" t="str">
        <f t="shared" si="99"/>
        <v>高级神器2配件5</v>
      </c>
      <c r="AO908" s="15">
        <f>INDEX(芦花古楼!$BY$19:$BY$58,神器!AM908)</f>
        <v>10</v>
      </c>
      <c r="AP908" s="15" t="s">
        <v>88</v>
      </c>
      <c r="AQ908" s="15">
        <f t="shared" si="100"/>
        <v>8400</v>
      </c>
      <c r="AR908" s="15" t="s">
        <v>653</v>
      </c>
      <c r="AS908" s="15">
        <f t="shared" si="101"/>
        <v>180</v>
      </c>
    </row>
    <row r="909" spans="35:45" ht="16.5" x14ac:dyDescent="0.2">
      <c r="AI909" s="60">
        <v>896</v>
      </c>
      <c r="AJ909" s="15">
        <f t="shared" si="96"/>
        <v>1606025</v>
      </c>
      <c r="AK909" s="15" t="str">
        <f t="shared" si="97"/>
        <v>高级神器2配件5-吸魂石Lvs16</v>
      </c>
      <c r="AL909" s="60" t="s">
        <v>644</v>
      </c>
      <c r="AM909" s="15">
        <f t="shared" si="98"/>
        <v>16</v>
      </c>
      <c r="AN909" s="15" t="str">
        <f t="shared" si="99"/>
        <v>高级神器2配件5</v>
      </c>
      <c r="AO909" s="15">
        <f>INDEX(芦花古楼!$BY$19:$BY$58,神器!AM909)</f>
        <v>10</v>
      </c>
      <c r="AP909" s="15" t="s">
        <v>88</v>
      </c>
      <c r="AQ909" s="15">
        <f t="shared" si="100"/>
        <v>9240</v>
      </c>
      <c r="AR909" s="15" t="s">
        <v>653</v>
      </c>
      <c r="AS909" s="15">
        <f t="shared" si="101"/>
        <v>195</v>
      </c>
    </row>
    <row r="910" spans="35:45" ht="16.5" x14ac:dyDescent="0.2">
      <c r="AI910" s="60">
        <v>897</v>
      </c>
      <c r="AJ910" s="15">
        <f t="shared" si="96"/>
        <v>1606025</v>
      </c>
      <c r="AK910" s="15" t="str">
        <f t="shared" si="97"/>
        <v>高级神器2配件5-吸魂石Lvs17</v>
      </c>
      <c r="AL910" s="60" t="s">
        <v>644</v>
      </c>
      <c r="AM910" s="15">
        <f t="shared" si="98"/>
        <v>17</v>
      </c>
      <c r="AN910" s="15" t="str">
        <f t="shared" si="99"/>
        <v>高级神器2配件5</v>
      </c>
      <c r="AO910" s="15">
        <f>INDEX(芦花古楼!$BY$19:$BY$58,神器!AM910)</f>
        <v>10</v>
      </c>
      <c r="AP910" s="15" t="s">
        <v>88</v>
      </c>
      <c r="AQ910" s="15">
        <f t="shared" si="100"/>
        <v>10080</v>
      </c>
      <c r="AR910" s="15" t="s">
        <v>653</v>
      </c>
      <c r="AS910" s="15">
        <f t="shared" si="101"/>
        <v>210</v>
      </c>
    </row>
    <row r="911" spans="35:45" ht="16.5" x14ac:dyDescent="0.2">
      <c r="AI911" s="60">
        <v>898</v>
      </c>
      <c r="AJ911" s="15">
        <f t="shared" ref="AJ911:AJ974" si="102">INDEX($AC$4:$AC$33,INT((AI911-1)/40)+1)</f>
        <v>1606025</v>
      </c>
      <c r="AK911" s="15" t="str">
        <f t="shared" ref="AK911:AK974" si="103">INDEX($AF$4:$AF$33,INT((AI911-1)/40)+1)&amp;AL911&amp;AM911</f>
        <v>高级神器2配件5-吸魂石Lvs18</v>
      </c>
      <c r="AL911" s="60" t="s">
        <v>644</v>
      </c>
      <c r="AM911" s="15">
        <f t="shared" ref="AM911:AM974" si="104">MOD(AI911-1,40)+1</f>
        <v>18</v>
      </c>
      <c r="AN911" s="15" t="str">
        <f t="shared" ref="AN911:AN974" si="105">INDEX($AD$4:$AD$33,INT((AI911-1)/40)+1)</f>
        <v>高级神器2配件5</v>
      </c>
      <c r="AO911" s="15">
        <f>INDEX(芦花古楼!$BY$19:$BY$58,神器!AM911)</f>
        <v>10</v>
      </c>
      <c r="AP911" s="15" t="s">
        <v>88</v>
      </c>
      <c r="AQ911" s="15">
        <f t="shared" ref="AQ911:AQ974" si="106">INDEX($F$14:$L$53,AM911,INDEX($AB$4:$AB$33,INT((AI911-1)/40)+1))</f>
        <v>10920</v>
      </c>
      <c r="AR911" s="15" t="s">
        <v>653</v>
      </c>
      <c r="AS911" s="15">
        <f t="shared" ref="AS911:AS974" si="107">INDEX($P$14:$V$53,AM911,INDEX($AB$4:$AB$33,INT((AI911-1)/40)+1))</f>
        <v>230</v>
      </c>
    </row>
    <row r="912" spans="35:45" ht="16.5" x14ac:dyDescent="0.2">
      <c r="AI912" s="60">
        <v>899</v>
      </c>
      <c r="AJ912" s="15">
        <f t="shared" si="102"/>
        <v>1606025</v>
      </c>
      <c r="AK912" s="15" t="str">
        <f t="shared" si="103"/>
        <v>高级神器2配件5-吸魂石Lvs19</v>
      </c>
      <c r="AL912" s="60" t="s">
        <v>644</v>
      </c>
      <c r="AM912" s="15">
        <f t="shared" si="104"/>
        <v>19</v>
      </c>
      <c r="AN912" s="15" t="str">
        <f t="shared" si="105"/>
        <v>高级神器2配件5</v>
      </c>
      <c r="AO912" s="15">
        <f>INDEX(芦花古楼!$BY$19:$BY$58,神器!AM912)</f>
        <v>10</v>
      </c>
      <c r="AP912" s="15" t="s">
        <v>88</v>
      </c>
      <c r="AQ912" s="15">
        <f t="shared" si="106"/>
        <v>11760</v>
      </c>
      <c r="AR912" s="15" t="s">
        <v>653</v>
      </c>
      <c r="AS912" s="15">
        <f t="shared" si="107"/>
        <v>245</v>
      </c>
    </row>
    <row r="913" spans="35:45" ht="16.5" x14ac:dyDescent="0.2">
      <c r="AI913" s="60">
        <v>900</v>
      </c>
      <c r="AJ913" s="15">
        <f t="shared" si="102"/>
        <v>1606025</v>
      </c>
      <c r="AK913" s="15" t="str">
        <f t="shared" si="103"/>
        <v>高级神器2配件5-吸魂石Lvs20</v>
      </c>
      <c r="AL913" s="60" t="s">
        <v>644</v>
      </c>
      <c r="AM913" s="15">
        <f t="shared" si="104"/>
        <v>20</v>
      </c>
      <c r="AN913" s="15" t="str">
        <f t="shared" si="105"/>
        <v>高级神器2配件5</v>
      </c>
      <c r="AO913" s="15">
        <f>INDEX(芦花古楼!$BY$19:$BY$58,神器!AM913)</f>
        <v>10</v>
      </c>
      <c r="AP913" s="15" t="s">
        <v>88</v>
      </c>
      <c r="AQ913" s="15">
        <f t="shared" si="106"/>
        <v>13440</v>
      </c>
      <c r="AR913" s="15" t="s">
        <v>653</v>
      </c>
      <c r="AS913" s="15">
        <f t="shared" si="107"/>
        <v>265</v>
      </c>
    </row>
    <row r="914" spans="35:45" ht="16.5" x14ac:dyDescent="0.2">
      <c r="AI914" s="60">
        <v>901</v>
      </c>
      <c r="AJ914" s="15">
        <f t="shared" si="102"/>
        <v>1606025</v>
      </c>
      <c r="AK914" s="15" t="str">
        <f t="shared" si="103"/>
        <v>高级神器2配件5-吸魂石Lvs21</v>
      </c>
      <c r="AL914" s="60" t="s">
        <v>644</v>
      </c>
      <c r="AM914" s="15">
        <f t="shared" si="104"/>
        <v>21</v>
      </c>
      <c r="AN914" s="15" t="str">
        <f t="shared" si="105"/>
        <v>高级神器2配件5</v>
      </c>
      <c r="AO914" s="15">
        <f>INDEX(芦花古楼!$BY$19:$BY$58,神器!AM914)</f>
        <v>15</v>
      </c>
      <c r="AP914" s="15" t="s">
        <v>88</v>
      </c>
      <c r="AQ914" s="15">
        <f t="shared" si="106"/>
        <v>14840</v>
      </c>
      <c r="AR914" s="15" t="s">
        <v>653</v>
      </c>
      <c r="AS914" s="15">
        <f t="shared" si="107"/>
        <v>285</v>
      </c>
    </row>
    <row r="915" spans="35:45" ht="16.5" x14ac:dyDescent="0.2">
      <c r="AI915" s="60">
        <v>902</v>
      </c>
      <c r="AJ915" s="15">
        <f t="shared" si="102"/>
        <v>1606025</v>
      </c>
      <c r="AK915" s="15" t="str">
        <f t="shared" si="103"/>
        <v>高级神器2配件5-吸魂石Lvs22</v>
      </c>
      <c r="AL915" s="60" t="s">
        <v>644</v>
      </c>
      <c r="AM915" s="15">
        <f t="shared" si="104"/>
        <v>22</v>
      </c>
      <c r="AN915" s="15" t="str">
        <f t="shared" si="105"/>
        <v>高级神器2配件5</v>
      </c>
      <c r="AO915" s="15">
        <f>INDEX(芦花古楼!$BY$19:$BY$58,神器!AM915)</f>
        <v>15</v>
      </c>
      <c r="AP915" s="15" t="s">
        <v>88</v>
      </c>
      <c r="AQ915" s="15">
        <f t="shared" si="106"/>
        <v>15585</v>
      </c>
      <c r="AR915" s="15" t="s">
        <v>653</v>
      </c>
      <c r="AS915" s="15">
        <f t="shared" si="107"/>
        <v>305</v>
      </c>
    </row>
    <row r="916" spans="35:45" ht="16.5" x14ac:dyDescent="0.2">
      <c r="AI916" s="60">
        <v>903</v>
      </c>
      <c r="AJ916" s="15">
        <f t="shared" si="102"/>
        <v>1606025</v>
      </c>
      <c r="AK916" s="15" t="str">
        <f t="shared" si="103"/>
        <v>高级神器2配件5-吸魂石Lvs23</v>
      </c>
      <c r="AL916" s="60" t="s">
        <v>644</v>
      </c>
      <c r="AM916" s="15">
        <f t="shared" si="104"/>
        <v>23</v>
      </c>
      <c r="AN916" s="15" t="str">
        <f t="shared" si="105"/>
        <v>高级神器2配件5</v>
      </c>
      <c r="AO916" s="15">
        <f>INDEX(芦花古楼!$BY$19:$BY$58,神器!AM916)</f>
        <v>15</v>
      </c>
      <c r="AP916" s="15" t="s">
        <v>88</v>
      </c>
      <c r="AQ916" s="15">
        <f t="shared" si="106"/>
        <v>16325</v>
      </c>
      <c r="AR916" s="15" t="s">
        <v>653</v>
      </c>
      <c r="AS916" s="15">
        <f t="shared" si="107"/>
        <v>330</v>
      </c>
    </row>
    <row r="917" spans="35:45" ht="16.5" x14ac:dyDescent="0.2">
      <c r="AI917" s="60">
        <v>904</v>
      </c>
      <c r="AJ917" s="15">
        <f t="shared" si="102"/>
        <v>1606025</v>
      </c>
      <c r="AK917" s="15" t="str">
        <f t="shared" si="103"/>
        <v>高级神器2配件5-吸魂石Lvs24</v>
      </c>
      <c r="AL917" s="60" t="s">
        <v>644</v>
      </c>
      <c r="AM917" s="15">
        <f t="shared" si="104"/>
        <v>24</v>
      </c>
      <c r="AN917" s="15" t="str">
        <f t="shared" si="105"/>
        <v>高级神器2配件5</v>
      </c>
      <c r="AO917" s="15">
        <f>INDEX(芦花古楼!$BY$19:$BY$58,神器!AM917)</f>
        <v>15</v>
      </c>
      <c r="AP917" s="15" t="s">
        <v>88</v>
      </c>
      <c r="AQ917" s="15">
        <f t="shared" si="106"/>
        <v>17070</v>
      </c>
      <c r="AR917" s="15" t="s">
        <v>653</v>
      </c>
      <c r="AS917" s="15">
        <f t="shared" si="107"/>
        <v>355</v>
      </c>
    </row>
    <row r="918" spans="35:45" ht="16.5" x14ac:dyDescent="0.2">
      <c r="AI918" s="60">
        <v>905</v>
      </c>
      <c r="AJ918" s="15">
        <f t="shared" si="102"/>
        <v>1606025</v>
      </c>
      <c r="AK918" s="15" t="str">
        <f t="shared" si="103"/>
        <v>高级神器2配件5-吸魂石Lvs25</v>
      </c>
      <c r="AL918" s="60" t="s">
        <v>644</v>
      </c>
      <c r="AM918" s="15">
        <f t="shared" si="104"/>
        <v>25</v>
      </c>
      <c r="AN918" s="15" t="str">
        <f t="shared" si="105"/>
        <v>高级神器2配件5</v>
      </c>
      <c r="AO918" s="15">
        <f>INDEX(芦花古楼!$BY$19:$BY$58,神器!AM918)</f>
        <v>15</v>
      </c>
      <c r="AP918" s="15" t="s">
        <v>88</v>
      </c>
      <c r="AQ918" s="15">
        <f t="shared" si="106"/>
        <v>17810</v>
      </c>
      <c r="AR918" s="15" t="s">
        <v>653</v>
      </c>
      <c r="AS918" s="15">
        <f t="shared" si="107"/>
        <v>375</v>
      </c>
    </row>
    <row r="919" spans="35:45" ht="16.5" x14ac:dyDescent="0.2">
      <c r="AI919" s="60">
        <v>906</v>
      </c>
      <c r="AJ919" s="15">
        <f t="shared" si="102"/>
        <v>1606025</v>
      </c>
      <c r="AK919" s="15" t="str">
        <f t="shared" si="103"/>
        <v>高级神器2配件5-吸魂石Lvs26</v>
      </c>
      <c r="AL919" s="60" t="s">
        <v>644</v>
      </c>
      <c r="AM919" s="15">
        <f t="shared" si="104"/>
        <v>26</v>
      </c>
      <c r="AN919" s="15" t="str">
        <f t="shared" si="105"/>
        <v>高级神器2配件5</v>
      </c>
      <c r="AO919" s="15">
        <f>INDEX(芦花古楼!$BY$19:$BY$58,神器!AM919)</f>
        <v>25</v>
      </c>
      <c r="AP919" s="15" t="s">
        <v>88</v>
      </c>
      <c r="AQ919" s="15">
        <f t="shared" si="106"/>
        <v>18550</v>
      </c>
      <c r="AR919" s="15" t="s">
        <v>653</v>
      </c>
      <c r="AS919" s="15">
        <f t="shared" si="107"/>
        <v>405</v>
      </c>
    </row>
    <row r="920" spans="35:45" ht="16.5" x14ac:dyDescent="0.2">
      <c r="AI920" s="60">
        <v>907</v>
      </c>
      <c r="AJ920" s="15">
        <f t="shared" si="102"/>
        <v>1606025</v>
      </c>
      <c r="AK920" s="15" t="str">
        <f t="shared" si="103"/>
        <v>高级神器2配件5-吸魂石Lvs27</v>
      </c>
      <c r="AL920" s="60" t="s">
        <v>644</v>
      </c>
      <c r="AM920" s="15">
        <f t="shared" si="104"/>
        <v>27</v>
      </c>
      <c r="AN920" s="15" t="str">
        <f t="shared" si="105"/>
        <v>高级神器2配件5</v>
      </c>
      <c r="AO920" s="15">
        <f>INDEX(芦花古楼!$BY$19:$BY$58,神器!AM920)</f>
        <v>25</v>
      </c>
      <c r="AP920" s="15" t="s">
        <v>88</v>
      </c>
      <c r="AQ920" s="15">
        <f t="shared" si="106"/>
        <v>19295</v>
      </c>
      <c r="AR920" s="15" t="s">
        <v>653</v>
      </c>
      <c r="AS920" s="15">
        <f t="shared" si="107"/>
        <v>430</v>
      </c>
    </row>
    <row r="921" spans="35:45" ht="16.5" x14ac:dyDescent="0.2">
      <c r="AI921" s="60">
        <v>908</v>
      </c>
      <c r="AJ921" s="15">
        <f t="shared" si="102"/>
        <v>1606025</v>
      </c>
      <c r="AK921" s="15" t="str">
        <f t="shared" si="103"/>
        <v>高级神器2配件5-吸魂石Lvs28</v>
      </c>
      <c r="AL921" s="60" t="s">
        <v>644</v>
      </c>
      <c r="AM921" s="15">
        <f t="shared" si="104"/>
        <v>28</v>
      </c>
      <c r="AN921" s="15" t="str">
        <f t="shared" si="105"/>
        <v>高级神器2配件5</v>
      </c>
      <c r="AO921" s="15">
        <f>INDEX(芦花古楼!$BY$19:$BY$58,神器!AM921)</f>
        <v>25</v>
      </c>
      <c r="AP921" s="15" t="s">
        <v>88</v>
      </c>
      <c r="AQ921" s="15">
        <f t="shared" si="106"/>
        <v>20035</v>
      </c>
      <c r="AR921" s="15" t="s">
        <v>653</v>
      </c>
      <c r="AS921" s="15">
        <f t="shared" si="107"/>
        <v>460</v>
      </c>
    </row>
    <row r="922" spans="35:45" ht="16.5" x14ac:dyDescent="0.2">
      <c r="AI922" s="60">
        <v>909</v>
      </c>
      <c r="AJ922" s="15">
        <f t="shared" si="102"/>
        <v>1606025</v>
      </c>
      <c r="AK922" s="15" t="str">
        <f t="shared" si="103"/>
        <v>高级神器2配件5-吸魂石Lvs29</v>
      </c>
      <c r="AL922" s="60" t="s">
        <v>644</v>
      </c>
      <c r="AM922" s="15">
        <f t="shared" si="104"/>
        <v>29</v>
      </c>
      <c r="AN922" s="15" t="str">
        <f t="shared" si="105"/>
        <v>高级神器2配件5</v>
      </c>
      <c r="AO922" s="15">
        <f>INDEX(芦花古楼!$BY$19:$BY$58,神器!AM922)</f>
        <v>25</v>
      </c>
      <c r="AP922" s="15" t="s">
        <v>88</v>
      </c>
      <c r="AQ922" s="15">
        <f t="shared" si="106"/>
        <v>20780</v>
      </c>
      <c r="AR922" s="15" t="s">
        <v>653</v>
      </c>
      <c r="AS922" s="15">
        <f t="shared" si="107"/>
        <v>485</v>
      </c>
    </row>
    <row r="923" spans="35:45" ht="16.5" x14ac:dyDescent="0.2">
      <c r="AI923" s="60">
        <v>910</v>
      </c>
      <c r="AJ923" s="15">
        <f t="shared" si="102"/>
        <v>1606025</v>
      </c>
      <c r="AK923" s="15" t="str">
        <f t="shared" si="103"/>
        <v>高级神器2配件5-吸魂石Lvs30</v>
      </c>
      <c r="AL923" s="60" t="s">
        <v>644</v>
      </c>
      <c r="AM923" s="15">
        <f t="shared" si="104"/>
        <v>30</v>
      </c>
      <c r="AN923" s="15" t="str">
        <f t="shared" si="105"/>
        <v>高级神器2配件5</v>
      </c>
      <c r="AO923" s="15">
        <f>INDEX(芦花古楼!$BY$19:$BY$58,神器!AM923)</f>
        <v>25</v>
      </c>
      <c r="AP923" s="15" t="s">
        <v>88</v>
      </c>
      <c r="AQ923" s="15">
        <f t="shared" si="106"/>
        <v>22265</v>
      </c>
      <c r="AR923" s="15" t="s">
        <v>653</v>
      </c>
      <c r="AS923" s="15">
        <f t="shared" si="107"/>
        <v>520</v>
      </c>
    </row>
    <row r="924" spans="35:45" ht="16.5" x14ac:dyDescent="0.2">
      <c r="AI924" s="60">
        <v>911</v>
      </c>
      <c r="AJ924" s="15">
        <f t="shared" si="102"/>
        <v>1606025</v>
      </c>
      <c r="AK924" s="15" t="str">
        <f t="shared" si="103"/>
        <v>高级神器2配件5-吸魂石Lvs31</v>
      </c>
      <c r="AL924" s="60" t="s">
        <v>644</v>
      </c>
      <c r="AM924" s="15">
        <f t="shared" si="104"/>
        <v>31</v>
      </c>
      <c r="AN924" s="15" t="str">
        <f t="shared" si="105"/>
        <v>高级神器2配件5</v>
      </c>
      <c r="AO924" s="15">
        <f>INDEX(芦花古楼!$BY$19:$BY$58,神器!AM924)</f>
        <v>30</v>
      </c>
      <c r="AP924" s="15" t="s">
        <v>88</v>
      </c>
      <c r="AQ924" s="15">
        <f t="shared" si="106"/>
        <v>21700</v>
      </c>
      <c r="AR924" s="15" t="s">
        <v>653</v>
      </c>
      <c r="AS924" s="15">
        <f t="shared" si="107"/>
        <v>550</v>
      </c>
    </row>
    <row r="925" spans="35:45" ht="16.5" x14ac:dyDescent="0.2">
      <c r="AI925" s="60">
        <v>912</v>
      </c>
      <c r="AJ925" s="15">
        <f t="shared" si="102"/>
        <v>1606025</v>
      </c>
      <c r="AK925" s="15" t="str">
        <f t="shared" si="103"/>
        <v>高级神器2配件5-吸魂石Lvs32</v>
      </c>
      <c r="AL925" s="60" t="s">
        <v>644</v>
      </c>
      <c r="AM925" s="15">
        <f t="shared" si="104"/>
        <v>32</v>
      </c>
      <c r="AN925" s="15" t="str">
        <f t="shared" si="105"/>
        <v>高级神器2配件5</v>
      </c>
      <c r="AO925" s="15">
        <f>INDEX(芦花古楼!$BY$19:$BY$58,神器!AM925)</f>
        <v>30</v>
      </c>
      <c r="AP925" s="15" t="s">
        <v>88</v>
      </c>
      <c r="AQ925" s="15">
        <f t="shared" si="106"/>
        <v>32550</v>
      </c>
      <c r="AR925" s="15" t="s">
        <v>653</v>
      </c>
      <c r="AS925" s="15">
        <f t="shared" si="107"/>
        <v>585</v>
      </c>
    </row>
    <row r="926" spans="35:45" ht="16.5" x14ac:dyDescent="0.2">
      <c r="AI926" s="60">
        <v>913</v>
      </c>
      <c r="AJ926" s="15">
        <f t="shared" si="102"/>
        <v>1606025</v>
      </c>
      <c r="AK926" s="15" t="str">
        <f t="shared" si="103"/>
        <v>高级神器2配件5-吸魂石Lvs33</v>
      </c>
      <c r="AL926" s="60" t="s">
        <v>644</v>
      </c>
      <c r="AM926" s="15">
        <f t="shared" si="104"/>
        <v>33</v>
      </c>
      <c r="AN926" s="15" t="str">
        <f t="shared" si="105"/>
        <v>高级神器2配件5</v>
      </c>
      <c r="AO926" s="15">
        <f>INDEX(芦花古楼!$BY$19:$BY$58,神器!AM926)</f>
        <v>30</v>
      </c>
      <c r="AP926" s="15" t="s">
        <v>88</v>
      </c>
      <c r="AQ926" s="15">
        <f t="shared" si="106"/>
        <v>43400</v>
      </c>
      <c r="AR926" s="15" t="s">
        <v>653</v>
      </c>
      <c r="AS926" s="15">
        <f t="shared" si="107"/>
        <v>620</v>
      </c>
    </row>
    <row r="927" spans="35:45" ht="16.5" x14ac:dyDescent="0.2">
      <c r="AI927" s="60">
        <v>914</v>
      </c>
      <c r="AJ927" s="15">
        <f t="shared" si="102"/>
        <v>1606025</v>
      </c>
      <c r="AK927" s="15" t="str">
        <f t="shared" si="103"/>
        <v>高级神器2配件5-吸魂石Lvs34</v>
      </c>
      <c r="AL927" s="60" t="s">
        <v>644</v>
      </c>
      <c r="AM927" s="15">
        <f t="shared" si="104"/>
        <v>34</v>
      </c>
      <c r="AN927" s="15" t="str">
        <f t="shared" si="105"/>
        <v>高级神器2配件5</v>
      </c>
      <c r="AO927" s="15">
        <f>INDEX(芦花古楼!$BY$19:$BY$58,神器!AM927)</f>
        <v>30</v>
      </c>
      <c r="AP927" s="15" t="s">
        <v>88</v>
      </c>
      <c r="AQ927" s="15">
        <f t="shared" si="106"/>
        <v>54250</v>
      </c>
      <c r="AR927" s="15" t="s">
        <v>653</v>
      </c>
      <c r="AS927" s="15">
        <f t="shared" si="107"/>
        <v>660</v>
      </c>
    </row>
    <row r="928" spans="35:45" ht="16.5" x14ac:dyDescent="0.2">
      <c r="AI928" s="60">
        <v>915</v>
      </c>
      <c r="AJ928" s="15">
        <f t="shared" si="102"/>
        <v>1606025</v>
      </c>
      <c r="AK928" s="15" t="str">
        <f t="shared" si="103"/>
        <v>高级神器2配件5-吸魂石Lvs35</v>
      </c>
      <c r="AL928" s="60" t="s">
        <v>644</v>
      </c>
      <c r="AM928" s="15">
        <f t="shared" si="104"/>
        <v>35</v>
      </c>
      <c r="AN928" s="15" t="str">
        <f t="shared" si="105"/>
        <v>高级神器2配件5</v>
      </c>
      <c r="AO928" s="15">
        <f>INDEX(芦花古楼!$BY$19:$BY$58,神器!AM928)</f>
        <v>30</v>
      </c>
      <c r="AP928" s="15" t="s">
        <v>88</v>
      </c>
      <c r="AQ928" s="15">
        <f t="shared" si="106"/>
        <v>65100</v>
      </c>
      <c r="AR928" s="15" t="s">
        <v>653</v>
      </c>
      <c r="AS928" s="15">
        <f t="shared" si="107"/>
        <v>700</v>
      </c>
    </row>
    <row r="929" spans="35:45" ht="16.5" x14ac:dyDescent="0.2">
      <c r="AI929" s="60">
        <v>916</v>
      </c>
      <c r="AJ929" s="15">
        <f t="shared" si="102"/>
        <v>1606025</v>
      </c>
      <c r="AK929" s="15" t="str">
        <f t="shared" si="103"/>
        <v>高级神器2配件5-吸魂石Lvs36</v>
      </c>
      <c r="AL929" s="60" t="s">
        <v>644</v>
      </c>
      <c r="AM929" s="15">
        <f t="shared" si="104"/>
        <v>36</v>
      </c>
      <c r="AN929" s="15" t="str">
        <f t="shared" si="105"/>
        <v>高级神器2配件5</v>
      </c>
      <c r="AO929" s="15">
        <f>INDEX(芦花古楼!$BY$19:$BY$58,神器!AM929)</f>
        <v>40</v>
      </c>
      <c r="AP929" s="15" t="s">
        <v>88</v>
      </c>
      <c r="AQ929" s="15">
        <f t="shared" si="106"/>
        <v>75950</v>
      </c>
      <c r="AR929" s="15" t="s">
        <v>653</v>
      </c>
      <c r="AS929" s="15">
        <f t="shared" si="107"/>
        <v>740</v>
      </c>
    </row>
    <row r="930" spans="35:45" ht="16.5" x14ac:dyDescent="0.2">
      <c r="AI930" s="60">
        <v>917</v>
      </c>
      <c r="AJ930" s="15">
        <f t="shared" si="102"/>
        <v>1606025</v>
      </c>
      <c r="AK930" s="15" t="str">
        <f t="shared" si="103"/>
        <v>高级神器2配件5-吸魂石Lvs37</v>
      </c>
      <c r="AL930" s="60" t="s">
        <v>644</v>
      </c>
      <c r="AM930" s="15">
        <f t="shared" si="104"/>
        <v>37</v>
      </c>
      <c r="AN930" s="15" t="str">
        <f t="shared" si="105"/>
        <v>高级神器2配件5</v>
      </c>
      <c r="AO930" s="15">
        <f>INDEX(芦花古楼!$BY$19:$BY$58,神器!AM930)</f>
        <v>40</v>
      </c>
      <c r="AP930" s="15" t="s">
        <v>88</v>
      </c>
      <c r="AQ930" s="15">
        <f t="shared" si="106"/>
        <v>86805</v>
      </c>
      <c r="AR930" s="15" t="s">
        <v>653</v>
      </c>
      <c r="AS930" s="15">
        <f t="shared" si="107"/>
        <v>785</v>
      </c>
    </row>
    <row r="931" spans="35:45" ht="16.5" x14ac:dyDescent="0.2">
      <c r="AI931" s="60">
        <v>918</v>
      </c>
      <c r="AJ931" s="15">
        <f t="shared" si="102"/>
        <v>1606025</v>
      </c>
      <c r="AK931" s="15" t="str">
        <f t="shared" si="103"/>
        <v>高级神器2配件5-吸魂石Lvs38</v>
      </c>
      <c r="AL931" s="60" t="s">
        <v>644</v>
      </c>
      <c r="AM931" s="15">
        <f t="shared" si="104"/>
        <v>38</v>
      </c>
      <c r="AN931" s="15" t="str">
        <f t="shared" si="105"/>
        <v>高级神器2配件5</v>
      </c>
      <c r="AO931" s="15">
        <f>INDEX(芦花古楼!$BY$19:$BY$58,神器!AM931)</f>
        <v>40</v>
      </c>
      <c r="AP931" s="15" t="s">
        <v>88</v>
      </c>
      <c r="AQ931" s="15">
        <f t="shared" si="106"/>
        <v>97655</v>
      </c>
      <c r="AR931" s="15" t="s">
        <v>653</v>
      </c>
      <c r="AS931" s="15">
        <f t="shared" si="107"/>
        <v>830</v>
      </c>
    </row>
    <row r="932" spans="35:45" ht="16.5" x14ac:dyDescent="0.2">
      <c r="AI932" s="60">
        <v>919</v>
      </c>
      <c r="AJ932" s="15">
        <f t="shared" si="102"/>
        <v>1606025</v>
      </c>
      <c r="AK932" s="15" t="str">
        <f t="shared" si="103"/>
        <v>高级神器2配件5-吸魂石Lvs39</v>
      </c>
      <c r="AL932" s="60" t="s">
        <v>644</v>
      </c>
      <c r="AM932" s="15">
        <f t="shared" si="104"/>
        <v>39</v>
      </c>
      <c r="AN932" s="15" t="str">
        <f t="shared" si="105"/>
        <v>高级神器2配件5</v>
      </c>
      <c r="AO932" s="15">
        <f>INDEX(芦花古楼!$BY$19:$BY$58,神器!AM932)</f>
        <v>40</v>
      </c>
      <c r="AP932" s="15" t="s">
        <v>88</v>
      </c>
      <c r="AQ932" s="15">
        <f t="shared" si="106"/>
        <v>108505</v>
      </c>
      <c r="AR932" s="15" t="s">
        <v>653</v>
      </c>
      <c r="AS932" s="15">
        <f t="shared" si="107"/>
        <v>880</v>
      </c>
    </row>
    <row r="933" spans="35:45" ht="16.5" x14ac:dyDescent="0.2">
      <c r="AI933" s="60">
        <v>920</v>
      </c>
      <c r="AJ933" s="15">
        <f t="shared" si="102"/>
        <v>1606025</v>
      </c>
      <c r="AK933" s="15" t="str">
        <f t="shared" si="103"/>
        <v>高级神器2配件5-吸魂石Lvs40</v>
      </c>
      <c r="AL933" s="60" t="s">
        <v>644</v>
      </c>
      <c r="AM933" s="15">
        <f t="shared" si="104"/>
        <v>40</v>
      </c>
      <c r="AN933" s="15" t="str">
        <f t="shared" si="105"/>
        <v>高级神器2配件5</v>
      </c>
      <c r="AO933" s="15">
        <f>INDEX(芦花古楼!$BY$19:$BY$58,神器!AM933)</f>
        <v>40</v>
      </c>
      <c r="AP933" s="15" t="s">
        <v>88</v>
      </c>
      <c r="AQ933" s="15">
        <f t="shared" si="106"/>
        <v>130205</v>
      </c>
      <c r="AR933" s="15" t="s">
        <v>653</v>
      </c>
      <c r="AS933" s="15">
        <f t="shared" si="107"/>
        <v>930</v>
      </c>
    </row>
    <row r="934" spans="35:45" ht="16.5" x14ac:dyDescent="0.2">
      <c r="AI934" s="60">
        <v>921</v>
      </c>
      <c r="AJ934" s="15">
        <f t="shared" si="102"/>
        <v>1606026</v>
      </c>
      <c r="AK934" s="15" t="str">
        <f t="shared" si="103"/>
        <v>高级神器2配件6-卷云链Lvs1</v>
      </c>
      <c r="AL934" s="60" t="s">
        <v>644</v>
      </c>
      <c r="AM934" s="15">
        <f t="shared" si="104"/>
        <v>1</v>
      </c>
      <c r="AN934" s="15" t="str">
        <f t="shared" si="105"/>
        <v>高级神器2配件6</v>
      </c>
      <c r="AO934" s="15">
        <f>INDEX(芦花古楼!$BY$19:$BY$58,神器!AM934)</f>
        <v>1</v>
      </c>
      <c r="AP934" s="15" t="s">
        <v>88</v>
      </c>
      <c r="AQ934" s="15">
        <f t="shared" si="106"/>
        <v>665</v>
      </c>
      <c r="AR934" s="15" t="s">
        <v>653</v>
      </c>
      <c r="AS934" s="15">
        <f t="shared" si="107"/>
        <v>25</v>
      </c>
    </row>
    <row r="935" spans="35:45" ht="16.5" x14ac:dyDescent="0.2">
      <c r="AI935" s="60">
        <v>922</v>
      </c>
      <c r="AJ935" s="15">
        <f t="shared" si="102"/>
        <v>1606026</v>
      </c>
      <c r="AK935" s="15" t="str">
        <f t="shared" si="103"/>
        <v>高级神器2配件6-卷云链Lvs2</v>
      </c>
      <c r="AL935" s="60" t="s">
        <v>644</v>
      </c>
      <c r="AM935" s="15">
        <f t="shared" si="104"/>
        <v>2</v>
      </c>
      <c r="AN935" s="15" t="str">
        <f t="shared" si="105"/>
        <v>高级神器2配件6</v>
      </c>
      <c r="AO935" s="15">
        <f>INDEX(芦花古楼!$BY$19:$BY$58,神器!AM935)</f>
        <v>1</v>
      </c>
      <c r="AP935" s="15" t="s">
        <v>88</v>
      </c>
      <c r="AQ935" s="15">
        <f t="shared" si="106"/>
        <v>1000</v>
      </c>
      <c r="AR935" s="15" t="s">
        <v>653</v>
      </c>
      <c r="AS935" s="15">
        <f t="shared" si="107"/>
        <v>30</v>
      </c>
    </row>
    <row r="936" spans="35:45" ht="16.5" x14ac:dyDescent="0.2">
      <c r="AI936" s="60">
        <v>923</v>
      </c>
      <c r="AJ936" s="15">
        <f t="shared" si="102"/>
        <v>1606026</v>
      </c>
      <c r="AK936" s="15" t="str">
        <f t="shared" si="103"/>
        <v>高级神器2配件6-卷云链Lvs3</v>
      </c>
      <c r="AL936" s="60" t="s">
        <v>644</v>
      </c>
      <c r="AM936" s="15">
        <f t="shared" si="104"/>
        <v>3</v>
      </c>
      <c r="AN936" s="15" t="str">
        <f t="shared" si="105"/>
        <v>高级神器2配件6</v>
      </c>
      <c r="AO936" s="15">
        <f>INDEX(芦花古楼!$BY$19:$BY$58,神器!AM936)</f>
        <v>2</v>
      </c>
      <c r="AP936" s="15" t="s">
        <v>88</v>
      </c>
      <c r="AQ936" s="15">
        <f t="shared" si="106"/>
        <v>1335</v>
      </c>
      <c r="AR936" s="15" t="s">
        <v>653</v>
      </c>
      <c r="AS936" s="15">
        <f t="shared" si="107"/>
        <v>40</v>
      </c>
    </row>
    <row r="937" spans="35:45" ht="16.5" x14ac:dyDescent="0.2">
      <c r="AI937" s="60">
        <v>924</v>
      </c>
      <c r="AJ937" s="15">
        <f t="shared" si="102"/>
        <v>1606026</v>
      </c>
      <c r="AK937" s="15" t="str">
        <f t="shared" si="103"/>
        <v>高级神器2配件6-卷云链Lvs4</v>
      </c>
      <c r="AL937" s="60" t="s">
        <v>644</v>
      </c>
      <c r="AM937" s="15">
        <f t="shared" si="104"/>
        <v>4</v>
      </c>
      <c r="AN937" s="15" t="str">
        <f t="shared" si="105"/>
        <v>高级神器2配件6</v>
      </c>
      <c r="AO937" s="15">
        <f>INDEX(芦花古楼!$BY$19:$BY$58,神器!AM937)</f>
        <v>3</v>
      </c>
      <c r="AP937" s="15" t="s">
        <v>88</v>
      </c>
      <c r="AQ937" s="15">
        <f t="shared" si="106"/>
        <v>1670</v>
      </c>
      <c r="AR937" s="15" t="s">
        <v>653</v>
      </c>
      <c r="AS937" s="15">
        <f t="shared" si="107"/>
        <v>50</v>
      </c>
    </row>
    <row r="938" spans="35:45" ht="16.5" x14ac:dyDescent="0.2">
      <c r="AI938" s="60">
        <v>925</v>
      </c>
      <c r="AJ938" s="15">
        <f t="shared" si="102"/>
        <v>1606026</v>
      </c>
      <c r="AK938" s="15" t="str">
        <f t="shared" si="103"/>
        <v>高级神器2配件6-卷云链Lvs5</v>
      </c>
      <c r="AL938" s="60" t="s">
        <v>644</v>
      </c>
      <c r="AM938" s="15">
        <f t="shared" si="104"/>
        <v>5</v>
      </c>
      <c r="AN938" s="15" t="str">
        <f t="shared" si="105"/>
        <v>高级神器2配件6</v>
      </c>
      <c r="AO938" s="15">
        <f>INDEX(芦花古楼!$BY$19:$BY$58,神器!AM938)</f>
        <v>3</v>
      </c>
      <c r="AP938" s="15" t="s">
        <v>88</v>
      </c>
      <c r="AQ938" s="15">
        <f t="shared" si="106"/>
        <v>2005</v>
      </c>
      <c r="AR938" s="15" t="s">
        <v>653</v>
      </c>
      <c r="AS938" s="15">
        <f t="shared" si="107"/>
        <v>60</v>
      </c>
    </row>
    <row r="939" spans="35:45" ht="16.5" x14ac:dyDescent="0.2">
      <c r="AI939" s="60">
        <v>926</v>
      </c>
      <c r="AJ939" s="15">
        <f t="shared" si="102"/>
        <v>1606026</v>
      </c>
      <c r="AK939" s="15" t="str">
        <f t="shared" si="103"/>
        <v>高级神器2配件6-卷云链Lvs6</v>
      </c>
      <c r="AL939" s="60" t="s">
        <v>644</v>
      </c>
      <c r="AM939" s="15">
        <f t="shared" si="104"/>
        <v>6</v>
      </c>
      <c r="AN939" s="15" t="str">
        <f t="shared" si="105"/>
        <v>高级神器2配件6</v>
      </c>
      <c r="AO939" s="15">
        <f>INDEX(芦花古楼!$BY$19:$BY$58,神器!AM939)</f>
        <v>5</v>
      </c>
      <c r="AP939" s="15" t="s">
        <v>88</v>
      </c>
      <c r="AQ939" s="15">
        <f t="shared" si="106"/>
        <v>2340</v>
      </c>
      <c r="AR939" s="15" t="s">
        <v>653</v>
      </c>
      <c r="AS939" s="15">
        <f t="shared" si="107"/>
        <v>70</v>
      </c>
    </row>
    <row r="940" spans="35:45" ht="16.5" x14ac:dyDescent="0.2">
      <c r="AI940" s="60">
        <v>927</v>
      </c>
      <c r="AJ940" s="15">
        <f t="shared" si="102"/>
        <v>1606026</v>
      </c>
      <c r="AK940" s="15" t="str">
        <f t="shared" si="103"/>
        <v>高级神器2配件6-卷云链Lvs7</v>
      </c>
      <c r="AL940" s="60" t="s">
        <v>644</v>
      </c>
      <c r="AM940" s="15">
        <f t="shared" si="104"/>
        <v>7</v>
      </c>
      <c r="AN940" s="15" t="str">
        <f t="shared" si="105"/>
        <v>高级神器2配件6</v>
      </c>
      <c r="AO940" s="15">
        <f>INDEX(芦花古楼!$BY$19:$BY$58,神器!AM940)</f>
        <v>5</v>
      </c>
      <c r="AP940" s="15" t="s">
        <v>88</v>
      </c>
      <c r="AQ940" s="15">
        <f t="shared" si="106"/>
        <v>2675</v>
      </c>
      <c r="AR940" s="15" t="s">
        <v>653</v>
      </c>
      <c r="AS940" s="15">
        <f t="shared" si="107"/>
        <v>80</v>
      </c>
    </row>
    <row r="941" spans="35:45" ht="16.5" x14ac:dyDescent="0.2">
      <c r="AI941" s="60">
        <v>928</v>
      </c>
      <c r="AJ941" s="15">
        <f t="shared" si="102"/>
        <v>1606026</v>
      </c>
      <c r="AK941" s="15" t="str">
        <f t="shared" si="103"/>
        <v>高级神器2配件6-卷云链Lvs8</v>
      </c>
      <c r="AL941" s="60" t="s">
        <v>644</v>
      </c>
      <c r="AM941" s="15">
        <f t="shared" si="104"/>
        <v>8</v>
      </c>
      <c r="AN941" s="15" t="str">
        <f t="shared" si="105"/>
        <v>高级神器2配件6</v>
      </c>
      <c r="AO941" s="15">
        <f>INDEX(芦花古楼!$BY$19:$BY$58,神器!AM941)</f>
        <v>5</v>
      </c>
      <c r="AP941" s="15" t="s">
        <v>88</v>
      </c>
      <c r="AQ941" s="15">
        <f t="shared" si="106"/>
        <v>3010</v>
      </c>
      <c r="AR941" s="15" t="s">
        <v>653</v>
      </c>
      <c r="AS941" s="15">
        <f t="shared" si="107"/>
        <v>90</v>
      </c>
    </row>
    <row r="942" spans="35:45" ht="16.5" x14ac:dyDescent="0.2">
      <c r="AI942" s="60">
        <v>929</v>
      </c>
      <c r="AJ942" s="15">
        <f t="shared" si="102"/>
        <v>1606026</v>
      </c>
      <c r="AK942" s="15" t="str">
        <f t="shared" si="103"/>
        <v>高级神器2配件6-卷云链Lvs9</v>
      </c>
      <c r="AL942" s="60" t="s">
        <v>644</v>
      </c>
      <c r="AM942" s="15">
        <f t="shared" si="104"/>
        <v>9</v>
      </c>
      <c r="AN942" s="15" t="str">
        <f t="shared" si="105"/>
        <v>高级神器2配件6</v>
      </c>
      <c r="AO942" s="15">
        <f>INDEX(芦花古楼!$BY$19:$BY$58,神器!AM942)</f>
        <v>5</v>
      </c>
      <c r="AP942" s="15" t="s">
        <v>88</v>
      </c>
      <c r="AQ942" s="15">
        <f t="shared" si="106"/>
        <v>3345</v>
      </c>
      <c r="AR942" s="15" t="s">
        <v>653</v>
      </c>
      <c r="AS942" s="15">
        <f t="shared" si="107"/>
        <v>100</v>
      </c>
    </row>
    <row r="943" spans="35:45" ht="16.5" x14ac:dyDescent="0.2">
      <c r="AI943" s="60">
        <v>930</v>
      </c>
      <c r="AJ943" s="15">
        <f t="shared" si="102"/>
        <v>1606026</v>
      </c>
      <c r="AK943" s="15" t="str">
        <f t="shared" si="103"/>
        <v>高级神器2配件6-卷云链Lvs10</v>
      </c>
      <c r="AL943" s="60" t="s">
        <v>644</v>
      </c>
      <c r="AM943" s="15">
        <f t="shared" si="104"/>
        <v>10</v>
      </c>
      <c r="AN943" s="15" t="str">
        <f t="shared" si="105"/>
        <v>高级神器2配件6</v>
      </c>
      <c r="AO943" s="15">
        <f>INDEX(芦花古楼!$BY$19:$BY$58,神器!AM943)</f>
        <v>7</v>
      </c>
      <c r="AP943" s="15" t="s">
        <v>88</v>
      </c>
      <c r="AQ943" s="15">
        <f t="shared" si="106"/>
        <v>4015</v>
      </c>
      <c r="AR943" s="15" t="s">
        <v>653</v>
      </c>
      <c r="AS943" s="15">
        <f t="shared" si="107"/>
        <v>110</v>
      </c>
    </row>
    <row r="944" spans="35:45" ht="16.5" x14ac:dyDescent="0.2">
      <c r="AI944" s="60">
        <v>931</v>
      </c>
      <c r="AJ944" s="15">
        <f t="shared" si="102"/>
        <v>1606026</v>
      </c>
      <c r="AK944" s="15" t="str">
        <f t="shared" si="103"/>
        <v>高级神器2配件6-卷云链Lvs11</v>
      </c>
      <c r="AL944" s="60" t="s">
        <v>644</v>
      </c>
      <c r="AM944" s="15">
        <f t="shared" si="104"/>
        <v>11</v>
      </c>
      <c r="AN944" s="15" t="str">
        <f t="shared" si="105"/>
        <v>高级神器2配件6</v>
      </c>
      <c r="AO944" s="15">
        <f>INDEX(芦花古楼!$BY$19:$BY$58,神器!AM944)</f>
        <v>7</v>
      </c>
      <c r="AP944" s="15" t="s">
        <v>88</v>
      </c>
      <c r="AQ944" s="15">
        <f t="shared" si="106"/>
        <v>5040</v>
      </c>
      <c r="AR944" s="15" t="s">
        <v>653</v>
      </c>
      <c r="AS944" s="15">
        <f t="shared" si="107"/>
        <v>125</v>
      </c>
    </row>
    <row r="945" spans="35:45" ht="16.5" x14ac:dyDescent="0.2">
      <c r="AI945" s="60">
        <v>932</v>
      </c>
      <c r="AJ945" s="15">
        <f t="shared" si="102"/>
        <v>1606026</v>
      </c>
      <c r="AK945" s="15" t="str">
        <f t="shared" si="103"/>
        <v>高级神器2配件6-卷云链Lvs12</v>
      </c>
      <c r="AL945" s="60" t="s">
        <v>644</v>
      </c>
      <c r="AM945" s="15">
        <f t="shared" si="104"/>
        <v>12</v>
      </c>
      <c r="AN945" s="15" t="str">
        <f t="shared" si="105"/>
        <v>高级神器2配件6</v>
      </c>
      <c r="AO945" s="15">
        <f>INDEX(芦花古楼!$BY$19:$BY$58,神器!AM945)</f>
        <v>7</v>
      </c>
      <c r="AP945" s="15" t="s">
        <v>88</v>
      </c>
      <c r="AQ945" s="15">
        <f t="shared" si="106"/>
        <v>5880</v>
      </c>
      <c r="AR945" s="15" t="s">
        <v>653</v>
      </c>
      <c r="AS945" s="15">
        <f t="shared" si="107"/>
        <v>135</v>
      </c>
    </row>
    <row r="946" spans="35:45" ht="16.5" x14ac:dyDescent="0.2">
      <c r="AI946" s="60">
        <v>933</v>
      </c>
      <c r="AJ946" s="15">
        <f t="shared" si="102"/>
        <v>1606026</v>
      </c>
      <c r="AK946" s="15" t="str">
        <f t="shared" si="103"/>
        <v>高级神器2配件6-卷云链Lvs13</v>
      </c>
      <c r="AL946" s="60" t="s">
        <v>644</v>
      </c>
      <c r="AM946" s="15">
        <f t="shared" si="104"/>
        <v>13</v>
      </c>
      <c r="AN946" s="15" t="str">
        <f t="shared" si="105"/>
        <v>高级神器2配件6</v>
      </c>
      <c r="AO946" s="15">
        <f>INDEX(芦花古楼!$BY$19:$BY$58,神器!AM946)</f>
        <v>7</v>
      </c>
      <c r="AP946" s="15" t="s">
        <v>88</v>
      </c>
      <c r="AQ946" s="15">
        <f t="shared" si="106"/>
        <v>6720</v>
      </c>
      <c r="AR946" s="15" t="s">
        <v>653</v>
      </c>
      <c r="AS946" s="15">
        <f t="shared" si="107"/>
        <v>150</v>
      </c>
    </row>
    <row r="947" spans="35:45" ht="16.5" x14ac:dyDescent="0.2">
      <c r="AI947" s="60">
        <v>934</v>
      </c>
      <c r="AJ947" s="15">
        <f t="shared" si="102"/>
        <v>1606026</v>
      </c>
      <c r="AK947" s="15" t="str">
        <f t="shared" si="103"/>
        <v>高级神器2配件6-卷云链Lvs14</v>
      </c>
      <c r="AL947" s="60" t="s">
        <v>644</v>
      </c>
      <c r="AM947" s="15">
        <f t="shared" si="104"/>
        <v>14</v>
      </c>
      <c r="AN947" s="15" t="str">
        <f t="shared" si="105"/>
        <v>高级神器2配件6</v>
      </c>
      <c r="AO947" s="15">
        <f>INDEX(芦花古楼!$BY$19:$BY$58,神器!AM947)</f>
        <v>7</v>
      </c>
      <c r="AP947" s="15" t="s">
        <v>88</v>
      </c>
      <c r="AQ947" s="15">
        <f t="shared" si="106"/>
        <v>7560</v>
      </c>
      <c r="AR947" s="15" t="s">
        <v>653</v>
      </c>
      <c r="AS947" s="15">
        <f t="shared" si="107"/>
        <v>165</v>
      </c>
    </row>
    <row r="948" spans="35:45" ht="16.5" x14ac:dyDescent="0.2">
      <c r="AI948" s="60">
        <v>935</v>
      </c>
      <c r="AJ948" s="15">
        <f t="shared" si="102"/>
        <v>1606026</v>
      </c>
      <c r="AK948" s="15" t="str">
        <f t="shared" si="103"/>
        <v>高级神器2配件6-卷云链Lvs15</v>
      </c>
      <c r="AL948" s="60" t="s">
        <v>644</v>
      </c>
      <c r="AM948" s="15">
        <f t="shared" si="104"/>
        <v>15</v>
      </c>
      <c r="AN948" s="15" t="str">
        <f t="shared" si="105"/>
        <v>高级神器2配件6</v>
      </c>
      <c r="AO948" s="15">
        <f>INDEX(芦花古楼!$BY$19:$BY$58,神器!AM948)</f>
        <v>10</v>
      </c>
      <c r="AP948" s="15" t="s">
        <v>88</v>
      </c>
      <c r="AQ948" s="15">
        <f t="shared" si="106"/>
        <v>8400</v>
      </c>
      <c r="AR948" s="15" t="s">
        <v>653</v>
      </c>
      <c r="AS948" s="15">
        <f t="shared" si="107"/>
        <v>180</v>
      </c>
    </row>
    <row r="949" spans="35:45" ht="16.5" x14ac:dyDescent="0.2">
      <c r="AI949" s="60">
        <v>936</v>
      </c>
      <c r="AJ949" s="15">
        <f t="shared" si="102"/>
        <v>1606026</v>
      </c>
      <c r="AK949" s="15" t="str">
        <f t="shared" si="103"/>
        <v>高级神器2配件6-卷云链Lvs16</v>
      </c>
      <c r="AL949" s="60" t="s">
        <v>644</v>
      </c>
      <c r="AM949" s="15">
        <f t="shared" si="104"/>
        <v>16</v>
      </c>
      <c r="AN949" s="15" t="str">
        <f t="shared" si="105"/>
        <v>高级神器2配件6</v>
      </c>
      <c r="AO949" s="15">
        <f>INDEX(芦花古楼!$BY$19:$BY$58,神器!AM949)</f>
        <v>10</v>
      </c>
      <c r="AP949" s="15" t="s">
        <v>88</v>
      </c>
      <c r="AQ949" s="15">
        <f t="shared" si="106"/>
        <v>9240</v>
      </c>
      <c r="AR949" s="15" t="s">
        <v>653</v>
      </c>
      <c r="AS949" s="15">
        <f t="shared" si="107"/>
        <v>195</v>
      </c>
    </row>
    <row r="950" spans="35:45" ht="16.5" x14ac:dyDescent="0.2">
      <c r="AI950" s="60">
        <v>937</v>
      </c>
      <c r="AJ950" s="15">
        <f t="shared" si="102"/>
        <v>1606026</v>
      </c>
      <c r="AK950" s="15" t="str">
        <f t="shared" si="103"/>
        <v>高级神器2配件6-卷云链Lvs17</v>
      </c>
      <c r="AL950" s="60" t="s">
        <v>644</v>
      </c>
      <c r="AM950" s="15">
        <f t="shared" si="104"/>
        <v>17</v>
      </c>
      <c r="AN950" s="15" t="str">
        <f t="shared" si="105"/>
        <v>高级神器2配件6</v>
      </c>
      <c r="AO950" s="15">
        <f>INDEX(芦花古楼!$BY$19:$BY$58,神器!AM950)</f>
        <v>10</v>
      </c>
      <c r="AP950" s="15" t="s">
        <v>88</v>
      </c>
      <c r="AQ950" s="15">
        <f t="shared" si="106"/>
        <v>10080</v>
      </c>
      <c r="AR950" s="15" t="s">
        <v>653</v>
      </c>
      <c r="AS950" s="15">
        <f t="shared" si="107"/>
        <v>210</v>
      </c>
    </row>
    <row r="951" spans="35:45" ht="16.5" x14ac:dyDescent="0.2">
      <c r="AI951" s="60">
        <v>938</v>
      </c>
      <c r="AJ951" s="15">
        <f t="shared" si="102"/>
        <v>1606026</v>
      </c>
      <c r="AK951" s="15" t="str">
        <f t="shared" si="103"/>
        <v>高级神器2配件6-卷云链Lvs18</v>
      </c>
      <c r="AL951" s="60" t="s">
        <v>644</v>
      </c>
      <c r="AM951" s="15">
        <f t="shared" si="104"/>
        <v>18</v>
      </c>
      <c r="AN951" s="15" t="str">
        <f t="shared" si="105"/>
        <v>高级神器2配件6</v>
      </c>
      <c r="AO951" s="15">
        <f>INDEX(芦花古楼!$BY$19:$BY$58,神器!AM951)</f>
        <v>10</v>
      </c>
      <c r="AP951" s="15" t="s">
        <v>88</v>
      </c>
      <c r="AQ951" s="15">
        <f t="shared" si="106"/>
        <v>10920</v>
      </c>
      <c r="AR951" s="15" t="s">
        <v>653</v>
      </c>
      <c r="AS951" s="15">
        <f t="shared" si="107"/>
        <v>230</v>
      </c>
    </row>
    <row r="952" spans="35:45" ht="16.5" x14ac:dyDescent="0.2">
      <c r="AI952" s="60">
        <v>939</v>
      </c>
      <c r="AJ952" s="15">
        <f t="shared" si="102"/>
        <v>1606026</v>
      </c>
      <c r="AK952" s="15" t="str">
        <f t="shared" si="103"/>
        <v>高级神器2配件6-卷云链Lvs19</v>
      </c>
      <c r="AL952" s="60" t="s">
        <v>644</v>
      </c>
      <c r="AM952" s="15">
        <f t="shared" si="104"/>
        <v>19</v>
      </c>
      <c r="AN952" s="15" t="str">
        <f t="shared" si="105"/>
        <v>高级神器2配件6</v>
      </c>
      <c r="AO952" s="15">
        <f>INDEX(芦花古楼!$BY$19:$BY$58,神器!AM952)</f>
        <v>10</v>
      </c>
      <c r="AP952" s="15" t="s">
        <v>88</v>
      </c>
      <c r="AQ952" s="15">
        <f t="shared" si="106"/>
        <v>11760</v>
      </c>
      <c r="AR952" s="15" t="s">
        <v>653</v>
      </c>
      <c r="AS952" s="15">
        <f t="shared" si="107"/>
        <v>245</v>
      </c>
    </row>
    <row r="953" spans="35:45" ht="16.5" x14ac:dyDescent="0.2">
      <c r="AI953" s="60">
        <v>940</v>
      </c>
      <c r="AJ953" s="15">
        <f t="shared" si="102"/>
        <v>1606026</v>
      </c>
      <c r="AK953" s="15" t="str">
        <f t="shared" si="103"/>
        <v>高级神器2配件6-卷云链Lvs20</v>
      </c>
      <c r="AL953" s="60" t="s">
        <v>644</v>
      </c>
      <c r="AM953" s="15">
        <f t="shared" si="104"/>
        <v>20</v>
      </c>
      <c r="AN953" s="15" t="str">
        <f t="shared" si="105"/>
        <v>高级神器2配件6</v>
      </c>
      <c r="AO953" s="15">
        <f>INDEX(芦花古楼!$BY$19:$BY$58,神器!AM953)</f>
        <v>10</v>
      </c>
      <c r="AP953" s="15" t="s">
        <v>88</v>
      </c>
      <c r="AQ953" s="15">
        <f t="shared" si="106"/>
        <v>13440</v>
      </c>
      <c r="AR953" s="15" t="s">
        <v>653</v>
      </c>
      <c r="AS953" s="15">
        <f t="shared" si="107"/>
        <v>265</v>
      </c>
    </row>
    <row r="954" spans="35:45" ht="16.5" x14ac:dyDescent="0.2">
      <c r="AI954" s="60">
        <v>941</v>
      </c>
      <c r="AJ954" s="15">
        <f t="shared" si="102"/>
        <v>1606026</v>
      </c>
      <c r="AK954" s="15" t="str">
        <f t="shared" si="103"/>
        <v>高级神器2配件6-卷云链Lvs21</v>
      </c>
      <c r="AL954" s="60" t="s">
        <v>644</v>
      </c>
      <c r="AM954" s="15">
        <f t="shared" si="104"/>
        <v>21</v>
      </c>
      <c r="AN954" s="15" t="str">
        <f t="shared" si="105"/>
        <v>高级神器2配件6</v>
      </c>
      <c r="AO954" s="15">
        <f>INDEX(芦花古楼!$BY$19:$BY$58,神器!AM954)</f>
        <v>15</v>
      </c>
      <c r="AP954" s="15" t="s">
        <v>88</v>
      </c>
      <c r="AQ954" s="15">
        <f t="shared" si="106"/>
        <v>14840</v>
      </c>
      <c r="AR954" s="15" t="s">
        <v>653</v>
      </c>
      <c r="AS954" s="15">
        <f t="shared" si="107"/>
        <v>285</v>
      </c>
    </row>
    <row r="955" spans="35:45" ht="16.5" x14ac:dyDescent="0.2">
      <c r="AI955" s="60">
        <v>942</v>
      </c>
      <c r="AJ955" s="15">
        <f t="shared" si="102"/>
        <v>1606026</v>
      </c>
      <c r="AK955" s="15" t="str">
        <f t="shared" si="103"/>
        <v>高级神器2配件6-卷云链Lvs22</v>
      </c>
      <c r="AL955" s="60" t="s">
        <v>644</v>
      </c>
      <c r="AM955" s="15">
        <f t="shared" si="104"/>
        <v>22</v>
      </c>
      <c r="AN955" s="15" t="str">
        <f t="shared" si="105"/>
        <v>高级神器2配件6</v>
      </c>
      <c r="AO955" s="15">
        <f>INDEX(芦花古楼!$BY$19:$BY$58,神器!AM955)</f>
        <v>15</v>
      </c>
      <c r="AP955" s="15" t="s">
        <v>88</v>
      </c>
      <c r="AQ955" s="15">
        <f t="shared" si="106"/>
        <v>15585</v>
      </c>
      <c r="AR955" s="15" t="s">
        <v>653</v>
      </c>
      <c r="AS955" s="15">
        <f t="shared" si="107"/>
        <v>305</v>
      </c>
    </row>
    <row r="956" spans="35:45" ht="16.5" x14ac:dyDescent="0.2">
      <c r="AI956" s="60">
        <v>943</v>
      </c>
      <c r="AJ956" s="15">
        <f t="shared" si="102"/>
        <v>1606026</v>
      </c>
      <c r="AK956" s="15" t="str">
        <f t="shared" si="103"/>
        <v>高级神器2配件6-卷云链Lvs23</v>
      </c>
      <c r="AL956" s="60" t="s">
        <v>644</v>
      </c>
      <c r="AM956" s="15">
        <f t="shared" si="104"/>
        <v>23</v>
      </c>
      <c r="AN956" s="15" t="str">
        <f t="shared" si="105"/>
        <v>高级神器2配件6</v>
      </c>
      <c r="AO956" s="15">
        <f>INDEX(芦花古楼!$BY$19:$BY$58,神器!AM956)</f>
        <v>15</v>
      </c>
      <c r="AP956" s="15" t="s">
        <v>88</v>
      </c>
      <c r="AQ956" s="15">
        <f t="shared" si="106"/>
        <v>16325</v>
      </c>
      <c r="AR956" s="15" t="s">
        <v>653</v>
      </c>
      <c r="AS956" s="15">
        <f t="shared" si="107"/>
        <v>330</v>
      </c>
    </row>
    <row r="957" spans="35:45" ht="16.5" x14ac:dyDescent="0.2">
      <c r="AI957" s="60">
        <v>944</v>
      </c>
      <c r="AJ957" s="15">
        <f t="shared" si="102"/>
        <v>1606026</v>
      </c>
      <c r="AK957" s="15" t="str">
        <f t="shared" si="103"/>
        <v>高级神器2配件6-卷云链Lvs24</v>
      </c>
      <c r="AL957" s="60" t="s">
        <v>644</v>
      </c>
      <c r="AM957" s="15">
        <f t="shared" si="104"/>
        <v>24</v>
      </c>
      <c r="AN957" s="15" t="str">
        <f t="shared" si="105"/>
        <v>高级神器2配件6</v>
      </c>
      <c r="AO957" s="15">
        <f>INDEX(芦花古楼!$BY$19:$BY$58,神器!AM957)</f>
        <v>15</v>
      </c>
      <c r="AP957" s="15" t="s">
        <v>88</v>
      </c>
      <c r="AQ957" s="15">
        <f t="shared" si="106"/>
        <v>17070</v>
      </c>
      <c r="AR957" s="15" t="s">
        <v>653</v>
      </c>
      <c r="AS957" s="15">
        <f t="shared" si="107"/>
        <v>355</v>
      </c>
    </row>
    <row r="958" spans="35:45" ht="16.5" x14ac:dyDescent="0.2">
      <c r="AI958" s="60">
        <v>945</v>
      </c>
      <c r="AJ958" s="15">
        <f t="shared" si="102"/>
        <v>1606026</v>
      </c>
      <c r="AK958" s="15" t="str">
        <f t="shared" si="103"/>
        <v>高级神器2配件6-卷云链Lvs25</v>
      </c>
      <c r="AL958" s="60" t="s">
        <v>644</v>
      </c>
      <c r="AM958" s="15">
        <f t="shared" si="104"/>
        <v>25</v>
      </c>
      <c r="AN958" s="15" t="str">
        <f t="shared" si="105"/>
        <v>高级神器2配件6</v>
      </c>
      <c r="AO958" s="15">
        <f>INDEX(芦花古楼!$BY$19:$BY$58,神器!AM958)</f>
        <v>15</v>
      </c>
      <c r="AP958" s="15" t="s">
        <v>88</v>
      </c>
      <c r="AQ958" s="15">
        <f t="shared" si="106"/>
        <v>17810</v>
      </c>
      <c r="AR958" s="15" t="s">
        <v>653</v>
      </c>
      <c r="AS958" s="15">
        <f t="shared" si="107"/>
        <v>375</v>
      </c>
    </row>
    <row r="959" spans="35:45" ht="16.5" x14ac:dyDescent="0.2">
      <c r="AI959" s="60">
        <v>946</v>
      </c>
      <c r="AJ959" s="15">
        <f t="shared" si="102"/>
        <v>1606026</v>
      </c>
      <c r="AK959" s="15" t="str">
        <f t="shared" si="103"/>
        <v>高级神器2配件6-卷云链Lvs26</v>
      </c>
      <c r="AL959" s="60" t="s">
        <v>644</v>
      </c>
      <c r="AM959" s="15">
        <f t="shared" si="104"/>
        <v>26</v>
      </c>
      <c r="AN959" s="15" t="str">
        <f t="shared" si="105"/>
        <v>高级神器2配件6</v>
      </c>
      <c r="AO959" s="15">
        <f>INDEX(芦花古楼!$BY$19:$BY$58,神器!AM959)</f>
        <v>25</v>
      </c>
      <c r="AP959" s="15" t="s">
        <v>88</v>
      </c>
      <c r="AQ959" s="15">
        <f t="shared" si="106"/>
        <v>18550</v>
      </c>
      <c r="AR959" s="15" t="s">
        <v>653</v>
      </c>
      <c r="AS959" s="15">
        <f t="shared" si="107"/>
        <v>405</v>
      </c>
    </row>
    <row r="960" spans="35:45" ht="16.5" x14ac:dyDescent="0.2">
      <c r="AI960" s="60">
        <v>947</v>
      </c>
      <c r="AJ960" s="15">
        <f t="shared" si="102"/>
        <v>1606026</v>
      </c>
      <c r="AK960" s="15" t="str">
        <f t="shared" si="103"/>
        <v>高级神器2配件6-卷云链Lvs27</v>
      </c>
      <c r="AL960" s="60" t="s">
        <v>644</v>
      </c>
      <c r="AM960" s="15">
        <f t="shared" si="104"/>
        <v>27</v>
      </c>
      <c r="AN960" s="15" t="str">
        <f t="shared" si="105"/>
        <v>高级神器2配件6</v>
      </c>
      <c r="AO960" s="15">
        <f>INDEX(芦花古楼!$BY$19:$BY$58,神器!AM960)</f>
        <v>25</v>
      </c>
      <c r="AP960" s="15" t="s">
        <v>88</v>
      </c>
      <c r="AQ960" s="15">
        <f t="shared" si="106"/>
        <v>19295</v>
      </c>
      <c r="AR960" s="15" t="s">
        <v>653</v>
      </c>
      <c r="AS960" s="15">
        <f t="shared" si="107"/>
        <v>430</v>
      </c>
    </row>
    <row r="961" spans="35:45" ht="16.5" x14ac:dyDescent="0.2">
      <c r="AI961" s="60">
        <v>948</v>
      </c>
      <c r="AJ961" s="15">
        <f t="shared" si="102"/>
        <v>1606026</v>
      </c>
      <c r="AK961" s="15" t="str">
        <f t="shared" si="103"/>
        <v>高级神器2配件6-卷云链Lvs28</v>
      </c>
      <c r="AL961" s="60" t="s">
        <v>644</v>
      </c>
      <c r="AM961" s="15">
        <f t="shared" si="104"/>
        <v>28</v>
      </c>
      <c r="AN961" s="15" t="str">
        <f t="shared" si="105"/>
        <v>高级神器2配件6</v>
      </c>
      <c r="AO961" s="15">
        <f>INDEX(芦花古楼!$BY$19:$BY$58,神器!AM961)</f>
        <v>25</v>
      </c>
      <c r="AP961" s="15" t="s">
        <v>88</v>
      </c>
      <c r="AQ961" s="15">
        <f t="shared" si="106"/>
        <v>20035</v>
      </c>
      <c r="AR961" s="15" t="s">
        <v>653</v>
      </c>
      <c r="AS961" s="15">
        <f t="shared" si="107"/>
        <v>460</v>
      </c>
    </row>
    <row r="962" spans="35:45" ht="16.5" x14ac:dyDescent="0.2">
      <c r="AI962" s="60">
        <v>949</v>
      </c>
      <c r="AJ962" s="15">
        <f t="shared" si="102"/>
        <v>1606026</v>
      </c>
      <c r="AK962" s="15" t="str">
        <f t="shared" si="103"/>
        <v>高级神器2配件6-卷云链Lvs29</v>
      </c>
      <c r="AL962" s="60" t="s">
        <v>644</v>
      </c>
      <c r="AM962" s="15">
        <f t="shared" si="104"/>
        <v>29</v>
      </c>
      <c r="AN962" s="15" t="str">
        <f t="shared" si="105"/>
        <v>高级神器2配件6</v>
      </c>
      <c r="AO962" s="15">
        <f>INDEX(芦花古楼!$BY$19:$BY$58,神器!AM962)</f>
        <v>25</v>
      </c>
      <c r="AP962" s="15" t="s">
        <v>88</v>
      </c>
      <c r="AQ962" s="15">
        <f t="shared" si="106"/>
        <v>20780</v>
      </c>
      <c r="AR962" s="15" t="s">
        <v>653</v>
      </c>
      <c r="AS962" s="15">
        <f t="shared" si="107"/>
        <v>485</v>
      </c>
    </row>
    <row r="963" spans="35:45" ht="16.5" x14ac:dyDescent="0.2">
      <c r="AI963" s="60">
        <v>950</v>
      </c>
      <c r="AJ963" s="15">
        <f t="shared" si="102"/>
        <v>1606026</v>
      </c>
      <c r="AK963" s="15" t="str">
        <f t="shared" si="103"/>
        <v>高级神器2配件6-卷云链Lvs30</v>
      </c>
      <c r="AL963" s="60" t="s">
        <v>644</v>
      </c>
      <c r="AM963" s="15">
        <f t="shared" si="104"/>
        <v>30</v>
      </c>
      <c r="AN963" s="15" t="str">
        <f t="shared" si="105"/>
        <v>高级神器2配件6</v>
      </c>
      <c r="AO963" s="15">
        <f>INDEX(芦花古楼!$BY$19:$BY$58,神器!AM963)</f>
        <v>25</v>
      </c>
      <c r="AP963" s="15" t="s">
        <v>88</v>
      </c>
      <c r="AQ963" s="15">
        <f t="shared" si="106"/>
        <v>22265</v>
      </c>
      <c r="AR963" s="15" t="s">
        <v>653</v>
      </c>
      <c r="AS963" s="15">
        <f t="shared" si="107"/>
        <v>520</v>
      </c>
    </row>
    <row r="964" spans="35:45" ht="16.5" x14ac:dyDescent="0.2">
      <c r="AI964" s="60">
        <v>951</v>
      </c>
      <c r="AJ964" s="15">
        <f t="shared" si="102"/>
        <v>1606026</v>
      </c>
      <c r="AK964" s="15" t="str">
        <f t="shared" si="103"/>
        <v>高级神器2配件6-卷云链Lvs31</v>
      </c>
      <c r="AL964" s="60" t="s">
        <v>644</v>
      </c>
      <c r="AM964" s="15">
        <f t="shared" si="104"/>
        <v>31</v>
      </c>
      <c r="AN964" s="15" t="str">
        <f t="shared" si="105"/>
        <v>高级神器2配件6</v>
      </c>
      <c r="AO964" s="15">
        <f>INDEX(芦花古楼!$BY$19:$BY$58,神器!AM964)</f>
        <v>30</v>
      </c>
      <c r="AP964" s="15" t="s">
        <v>88</v>
      </c>
      <c r="AQ964" s="15">
        <f t="shared" si="106"/>
        <v>21700</v>
      </c>
      <c r="AR964" s="15" t="s">
        <v>653</v>
      </c>
      <c r="AS964" s="15">
        <f t="shared" si="107"/>
        <v>550</v>
      </c>
    </row>
    <row r="965" spans="35:45" ht="16.5" x14ac:dyDescent="0.2">
      <c r="AI965" s="60">
        <v>952</v>
      </c>
      <c r="AJ965" s="15">
        <f t="shared" si="102"/>
        <v>1606026</v>
      </c>
      <c r="AK965" s="15" t="str">
        <f t="shared" si="103"/>
        <v>高级神器2配件6-卷云链Lvs32</v>
      </c>
      <c r="AL965" s="60" t="s">
        <v>644</v>
      </c>
      <c r="AM965" s="15">
        <f t="shared" si="104"/>
        <v>32</v>
      </c>
      <c r="AN965" s="15" t="str">
        <f t="shared" si="105"/>
        <v>高级神器2配件6</v>
      </c>
      <c r="AO965" s="15">
        <f>INDEX(芦花古楼!$BY$19:$BY$58,神器!AM965)</f>
        <v>30</v>
      </c>
      <c r="AP965" s="15" t="s">
        <v>88</v>
      </c>
      <c r="AQ965" s="15">
        <f t="shared" si="106"/>
        <v>32550</v>
      </c>
      <c r="AR965" s="15" t="s">
        <v>653</v>
      </c>
      <c r="AS965" s="15">
        <f t="shared" si="107"/>
        <v>585</v>
      </c>
    </row>
    <row r="966" spans="35:45" ht="16.5" x14ac:dyDescent="0.2">
      <c r="AI966" s="60">
        <v>953</v>
      </c>
      <c r="AJ966" s="15">
        <f t="shared" si="102"/>
        <v>1606026</v>
      </c>
      <c r="AK966" s="15" t="str">
        <f t="shared" si="103"/>
        <v>高级神器2配件6-卷云链Lvs33</v>
      </c>
      <c r="AL966" s="60" t="s">
        <v>644</v>
      </c>
      <c r="AM966" s="15">
        <f t="shared" si="104"/>
        <v>33</v>
      </c>
      <c r="AN966" s="15" t="str">
        <f t="shared" si="105"/>
        <v>高级神器2配件6</v>
      </c>
      <c r="AO966" s="15">
        <f>INDEX(芦花古楼!$BY$19:$BY$58,神器!AM966)</f>
        <v>30</v>
      </c>
      <c r="AP966" s="15" t="s">
        <v>88</v>
      </c>
      <c r="AQ966" s="15">
        <f t="shared" si="106"/>
        <v>43400</v>
      </c>
      <c r="AR966" s="15" t="s">
        <v>653</v>
      </c>
      <c r="AS966" s="15">
        <f t="shared" si="107"/>
        <v>620</v>
      </c>
    </row>
    <row r="967" spans="35:45" ht="16.5" x14ac:dyDescent="0.2">
      <c r="AI967" s="60">
        <v>954</v>
      </c>
      <c r="AJ967" s="15">
        <f t="shared" si="102"/>
        <v>1606026</v>
      </c>
      <c r="AK967" s="15" t="str">
        <f t="shared" si="103"/>
        <v>高级神器2配件6-卷云链Lvs34</v>
      </c>
      <c r="AL967" s="60" t="s">
        <v>644</v>
      </c>
      <c r="AM967" s="15">
        <f t="shared" si="104"/>
        <v>34</v>
      </c>
      <c r="AN967" s="15" t="str">
        <f t="shared" si="105"/>
        <v>高级神器2配件6</v>
      </c>
      <c r="AO967" s="15">
        <f>INDEX(芦花古楼!$BY$19:$BY$58,神器!AM967)</f>
        <v>30</v>
      </c>
      <c r="AP967" s="15" t="s">
        <v>88</v>
      </c>
      <c r="AQ967" s="15">
        <f t="shared" si="106"/>
        <v>54250</v>
      </c>
      <c r="AR967" s="15" t="s">
        <v>653</v>
      </c>
      <c r="AS967" s="15">
        <f t="shared" si="107"/>
        <v>660</v>
      </c>
    </row>
    <row r="968" spans="35:45" ht="16.5" x14ac:dyDescent="0.2">
      <c r="AI968" s="60">
        <v>955</v>
      </c>
      <c r="AJ968" s="15">
        <f t="shared" si="102"/>
        <v>1606026</v>
      </c>
      <c r="AK968" s="15" t="str">
        <f t="shared" si="103"/>
        <v>高级神器2配件6-卷云链Lvs35</v>
      </c>
      <c r="AL968" s="60" t="s">
        <v>644</v>
      </c>
      <c r="AM968" s="15">
        <f t="shared" si="104"/>
        <v>35</v>
      </c>
      <c r="AN968" s="15" t="str">
        <f t="shared" si="105"/>
        <v>高级神器2配件6</v>
      </c>
      <c r="AO968" s="15">
        <f>INDEX(芦花古楼!$BY$19:$BY$58,神器!AM968)</f>
        <v>30</v>
      </c>
      <c r="AP968" s="15" t="s">
        <v>88</v>
      </c>
      <c r="AQ968" s="15">
        <f t="shared" si="106"/>
        <v>65100</v>
      </c>
      <c r="AR968" s="15" t="s">
        <v>653</v>
      </c>
      <c r="AS968" s="15">
        <f t="shared" si="107"/>
        <v>700</v>
      </c>
    </row>
    <row r="969" spans="35:45" ht="16.5" x14ac:dyDescent="0.2">
      <c r="AI969" s="60">
        <v>956</v>
      </c>
      <c r="AJ969" s="15">
        <f t="shared" si="102"/>
        <v>1606026</v>
      </c>
      <c r="AK969" s="15" t="str">
        <f t="shared" si="103"/>
        <v>高级神器2配件6-卷云链Lvs36</v>
      </c>
      <c r="AL969" s="60" t="s">
        <v>644</v>
      </c>
      <c r="AM969" s="15">
        <f t="shared" si="104"/>
        <v>36</v>
      </c>
      <c r="AN969" s="15" t="str">
        <f t="shared" si="105"/>
        <v>高级神器2配件6</v>
      </c>
      <c r="AO969" s="15">
        <f>INDEX(芦花古楼!$BY$19:$BY$58,神器!AM969)</f>
        <v>40</v>
      </c>
      <c r="AP969" s="15" t="s">
        <v>88</v>
      </c>
      <c r="AQ969" s="15">
        <f t="shared" si="106"/>
        <v>75950</v>
      </c>
      <c r="AR969" s="15" t="s">
        <v>653</v>
      </c>
      <c r="AS969" s="15">
        <f t="shared" si="107"/>
        <v>740</v>
      </c>
    </row>
    <row r="970" spans="35:45" ht="16.5" x14ac:dyDescent="0.2">
      <c r="AI970" s="60">
        <v>957</v>
      </c>
      <c r="AJ970" s="15">
        <f t="shared" si="102"/>
        <v>1606026</v>
      </c>
      <c r="AK970" s="15" t="str">
        <f t="shared" si="103"/>
        <v>高级神器2配件6-卷云链Lvs37</v>
      </c>
      <c r="AL970" s="60" t="s">
        <v>644</v>
      </c>
      <c r="AM970" s="15">
        <f t="shared" si="104"/>
        <v>37</v>
      </c>
      <c r="AN970" s="15" t="str">
        <f t="shared" si="105"/>
        <v>高级神器2配件6</v>
      </c>
      <c r="AO970" s="15">
        <f>INDEX(芦花古楼!$BY$19:$BY$58,神器!AM970)</f>
        <v>40</v>
      </c>
      <c r="AP970" s="15" t="s">
        <v>88</v>
      </c>
      <c r="AQ970" s="15">
        <f t="shared" si="106"/>
        <v>86805</v>
      </c>
      <c r="AR970" s="15" t="s">
        <v>653</v>
      </c>
      <c r="AS970" s="15">
        <f t="shared" si="107"/>
        <v>785</v>
      </c>
    </row>
    <row r="971" spans="35:45" ht="16.5" x14ac:dyDescent="0.2">
      <c r="AI971" s="60">
        <v>958</v>
      </c>
      <c r="AJ971" s="15">
        <f t="shared" si="102"/>
        <v>1606026</v>
      </c>
      <c r="AK971" s="15" t="str">
        <f t="shared" si="103"/>
        <v>高级神器2配件6-卷云链Lvs38</v>
      </c>
      <c r="AL971" s="60" t="s">
        <v>644</v>
      </c>
      <c r="AM971" s="15">
        <f t="shared" si="104"/>
        <v>38</v>
      </c>
      <c r="AN971" s="15" t="str">
        <f t="shared" si="105"/>
        <v>高级神器2配件6</v>
      </c>
      <c r="AO971" s="15">
        <f>INDEX(芦花古楼!$BY$19:$BY$58,神器!AM971)</f>
        <v>40</v>
      </c>
      <c r="AP971" s="15" t="s">
        <v>88</v>
      </c>
      <c r="AQ971" s="15">
        <f t="shared" si="106"/>
        <v>97655</v>
      </c>
      <c r="AR971" s="15" t="s">
        <v>653</v>
      </c>
      <c r="AS971" s="15">
        <f t="shared" si="107"/>
        <v>830</v>
      </c>
    </row>
    <row r="972" spans="35:45" ht="16.5" x14ac:dyDescent="0.2">
      <c r="AI972" s="60">
        <v>959</v>
      </c>
      <c r="AJ972" s="15">
        <f t="shared" si="102"/>
        <v>1606026</v>
      </c>
      <c r="AK972" s="15" t="str">
        <f t="shared" si="103"/>
        <v>高级神器2配件6-卷云链Lvs39</v>
      </c>
      <c r="AL972" s="60" t="s">
        <v>644</v>
      </c>
      <c r="AM972" s="15">
        <f t="shared" si="104"/>
        <v>39</v>
      </c>
      <c r="AN972" s="15" t="str">
        <f t="shared" si="105"/>
        <v>高级神器2配件6</v>
      </c>
      <c r="AO972" s="15">
        <f>INDEX(芦花古楼!$BY$19:$BY$58,神器!AM972)</f>
        <v>40</v>
      </c>
      <c r="AP972" s="15" t="s">
        <v>88</v>
      </c>
      <c r="AQ972" s="15">
        <f t="shared" si="106"/>
        <v>108505</v>
      </c>
      <c r="AR972" s="15" t="s">
        <v>653</v>
      </c>
      <c r="AS972" s="15">
        <f t="shared" si="107"/>
        <v>880</v>
      </c>
    </row>
    <row r="973" spans="35:45" ht="16.5" x14ac:dyDescent="0.2">
      <c r="AI973" s="60">
        <v>960</v>
      </c>
      <c r="AJ973" s="15">
        <f t="shared" si="102"/>
        <v>1606026</v>
      </c>
      <c r="AK973" s="15" t="str">
        <f t="shared" si="103"/>
        <v>高级神器2配件6-卷云链Lvs40</v>
      </c>
      <c r="AL973" s="60" t="s">
        <v>644</v>
      </c>
      <c r="AM973" s="15">
        <f t="shared" si="104"/>
        <v>40</v>
      </c>
      <c r="AN973" s="15" t="str">
        <f t="shared" si="105"/>
        <v>高级神器2配件6</v>
      </c>
      <c r="AO973" s="15">
        <f>INDEX(芦花古楼!$BY$19:$BY$58,神器!AM973)</f>
        <v>40</v>
      </c>
      <c r="AP973" s="15" t="s">
        <v>88</v>
      </c>
      <c r="AQ973" s="15">
        <f t="shared" si="106"/>
        <v>130205</v>
      </c>
      <c r="AR973" s="15" t="s">
        <v>653</v>
      </c>
      <c r="AS973" s="15">
        <f t="shared" si="107"/>
        <v>930</v>
      </c>
    </row>
    <row r="974" spans="35:45" ht="16.5" x14ac:dyDescent="0.2">
      <c r="AI974" s="60">
        <v>961</v>
      </c>
      <c r="AJ974" s="15">
        <f t="shared" si="102"/>
        <v>1606027</v>
      </c>
      <c r="AK974" s="15" t="str">
        <f t="shared" si="103"/>
        <v>高级神器3配件1-毁灭毒素Lvs1</v>
      </c>
      <c r="AL974" s="60" t="s">
        <v>644</v>
      </c>
      <c r="AM974" s="15">
        <f t="shared" si="104"/>
        <v>1</v>
      </c>
      <c r="AN974" s="15" t="str">
        <f t="shared" si="105"/>
        <v>高级神器3配件1</v>
      </c>
      <c r="AO974" s="15">
        <f>INDEX(芦花古楼!$BY$19:$BY$58,神器!AM974)</f>
        <v>1</v>
      </c>
      <c r="AP974" s="15" t="s">
        <v>88</v>
      </c>
      <c r="AQ974" s="15">
        <f t="shared" si="106"/>
        <v>130</v>
      </c>
      <c r="AR974" s="15" t="s">
        <v>653</v>
      </c>
      <c r="AS974" s="15">
        <f t="shared" si="107"/>
        <v>5</v>
      </c>
    </row>
    <row r="975" spans="35:45" ht="16.5" x14ac:dyDescent="0.2">
      <c r="AI975" s="60">
        <v>962</v>
      </c>
      <c r="AJ975" s="15">
        <f t="shared" ref="AJ975:AJ1038" si="108">INDEX($AC$4:$AC$33,INT((AI975-1)/40)+1)</f>
        <v>1606027</v>
      </c>
      <c r="AK975" s="15" t="str">
        <f t="shared" ref="AK975:AK1038" si="109">INDEX($AF$4:$AF$33,INT((AI975-1)/40)+1)&amp;AL975&amp;AM975</f>
        <v>高级神器3配件1-毁灭毒素Lvs2</v>
      </c>
      <c r="AL975" s="60" t="s">
        <v>644</v>
      </c>
      <c r="AM975" s="15">
        <f t="shared" ref="AM975:AM1038" si="110">MOD(AI975-1,40)+1</f>
        <v>2</v>
      </c>
      <c r="AN975" s="15" t="str">
        <f t="shared" ref="AN975:AN1038" si="111">INDEX($AD$4:$AD$33,INT((AI975-1)/40)+1)</f>
        <v>高级神器3配件1</v>
      </c>
      <c r="AO975" s="15">
        <f>INDEX(芦花古楼!$BY$19:$BY$58,神器!AM975)</f>
        <v>1</v>
      </c>
      <c r="AP975" s="15" t="s">
        <v>88</v>
      </c>
      <c r="AQ975" s="15">
        <f t="shared" ref="AQ975:AQ1038" si="112">INDEX($F$14:$L$53,AM975,INDEX($AB$4:$AB$33,INT((AI975-1)/40)+1))</f>
        <v>200</v>
      </c>
      <c r="AR975" s="15" t="s">
        <v>653</v>
      </c>
      <c r="AS975" s="15">
        <f t="shared" ref="AS975:AS1038" si="113">INDEX($P$14:$V$53,AM975,INDEX($AB$4:$AB$33,INT((AI975-1)/40)+1))</f>
        <v>6</v>
      </c>
    </row>
    <row r="976" spans="35:45" ht="16.5" x14ac:dyDescent="0.2">
      <c r="AI976" s="60">
        <v>963</v>
      </c>
      <c r="AJ976" s="15">
        <f t="shared" si="108"/>
        <v>1606027</v>
      </c>
      <c r="AK976" s="15" t="str">
        <f t="shared" si="109"/>
        <v>高级神器3配件1-毁灭毒素Lvs3</v>
      </c>
      <c r="AL976" s="60" t="s">
        <v>644</v>
      </c>
      <c r="AM976" s="15">
        <f t="shared" si="110"/>
        <v>3</v>
      </c>
      <c r="AN976" s="15" t="str">
        <f t="shared" si="111"/>
        <v>高级神器3配件1</v>
      </c>
      <c r="AO976" s="15">
        <f>INDEX(芦花古楼!$BY$19:$BY$58,神器!AM976)</f>
        <v>2</v>
      </c>
      <c r="AP976" s="15" t="s">
        <v>88</v>
      </c>
      <c r="AQ976" s="15">
        <f t="shared" si="112"/>
        <v>265</v>
      </c>
      <c r="AR976" s="15" t="s">
        <v>653</v>
      </c>
      <c r="AS976" s="15">
        <f t="shared" si="113"/>
        <v>8</v>
      </c>
    </row>
    <row r="977" spans="35:45" ht="16.5" x14ac:dyDescent="0.2">
      <c r="AI977" s="60">
        <v>964</v>
      </c>
      <c r="AJ977" s="15">
        <f t="shared" si="108"/>
        <v>1606027</v>
      </c>
      <c r="AK977" s="15" t="str">
        <f t="shared" si="109"/>
        <v>高级神器3配件1-毁灭毒素Lvs4</v>
      </c>
      <c r="AL977" s="60" t="s">
        <v>644</v>
      </c>
      <c r="AM977" s="15">
        <f t="shared" si="110"/>
        <v>4</v>
      </c>
      <c r="AN977" s="15" t="str">
        <f t="shared" si="111"/>
        <v>高级神器3配件1</v>
      </c>
      <c r="AO977" s="15">
        <f>INDEX(芦花古楼!$BY$19:$BY$58,神器!AM977)</f>
        <v>3</v>
      </c>
      <c r="AP977" s="15" t="s">
        <v>88</v>
      </c>
      <c r="AQ977" s="15">
        <f t="shared" si="112"/>
        <v>330</v>
      </c>
      <c r="AR977" s="15" t="s">
        <v>653</v>
      </c>
      <c r="AS977" s="15">
        <f t="shared" si="113"/>
        <v>10</v>
      </c>
    </row>
    <row r="978" spans="35:45" ht="16.5" x14ac:dyDescent="0.2">
      <c r="AI978" s="60">
        <v>965</v>
      </c>
      <c r="AJ978" s="15">
        <f t="shared" si="108"/>
        <v>1606027</v>
      </c>
      <c r="AK978" s="15" t="str">
        <f t="shared" si="109"/>
        <v>高级神器3配件1-毁灭毒素Lvs5</v>
      </c>
      <c r="AL978" s="60" t="s">
        <v>644</v>
      </c>
      <c r="AM978" s="15">
        <f t="shared" si="110"/>
        <v>5</v>
      </c>
      <c r="AN978" s="15" t="str">
        <f t="shared" si="111"/>
        <v>高级神器3配件1</v>
      </c>
      <c r="AO978" s="15">
        <f>INDEX(芦花古楼!$BY$19:$BY$58,神器!AM978)</f>
        <v>3</v>
      </c>
      <c r="AP978" s="15" t="s">
        <v>88</v>
      </c>
      <c r="AQ978" s="15">
        <f t="shared" si="112"/>
        <v>400</v>
      </c>
      <c r="AR978" s="15" t="s">
        <v>653</v>
      </c>
      <c r="AS978" s="15">
        <f t="shared" si="113"/>
        <v>12</v>
      </c>
    </row>
    <row r="979" spans="35:45" ht="16.5" x14ac:dyDescent="0.2">
      <c r="AI979" s="60">
        <v>966</v>
      </c>
      <c r="AJ979" s="15">
        <f t="shared" si="108"/>
        <v>1606027</v>
      </c>
      <c r="AK979" s="15" t="str">
        <f t="shared" si="109"/>
        <v>高级神器3配件1-毁灭毒素Lvs6</v>
      </c>
      <c r="AL979" s="60" t="s">
        <v>644</v>
      </c>
      <c r="AM979" s="15">
        <f t="shared" si="110"/>
        <v>6</v>
      </c>
      <c r="AN979" s="15" t="str">
        <f t="shared" si="111"/>
        <v>高级神器3配件1</v>
      </c>
      <c r="AO979" s="15">
        <f>INDEX(芦花古楼!$BY$19:$BY$58,神器!AM979)</f>
        <v>5</v>
      </c>
      <c r="AP979" s="15" t="s">
        <v>88</v>
      </c>
      <c r="AQ979" s="15">
        <f t="shared" si="112"/>
        <v>465</v>
      </c>
      <c r="AR979" s="15" t="s">
        <v>653</v>
      </c>
      <c r="AS979" s="15">
        <f t="shared" si="113"/>
        <v>14</v>
      </c>
    </row>
    <row r="980" spans="35:45" ht="16.5" x14ac:dyDescent="0.2">
      <c r="AI980" s="60">
        <v>967</v>
      </c>
      <c r="AJ980" s="15">
        <f t="shared" si="108"/>
        <v>1606027</v>
      </c>
      <c r="AK980" s="15" t="str">
        <f t="shared" si="109"/>
        <v>高级神器3配件1-毁灭毒素Lvs7</v>
      </c>
      <c r="AL980" s="60" t="s">
        <v>644</v>
      </c>
      <c r="AM980" s="15">
        <f t="shared" si="110"/>
        <v>7</v>
      </c>
      <c r="AN980" s="15" t="str">
        <f t="shared" si="111"/>
        <v>高级神器3配件1</v>
      </c>
      <c r="AO980" s="15">
        <f>INDEX(芦花古楼!$BY$19:$BY$58,神器!AM980)</f>
        <v>5</v>
      </c>
      <c r="AP980" s="15" t="s">
        <v>88</v>
      </c>
      <c r="AQ980" s="15">
        <f t="shared" si="112"/>
        <v>535</v>
      </c>
      <c r="AR980" s="15" t="s">
        <v>653</v>
      </c>
      <c r="AS980" s="15">
        <f t="shared" si="113"/>
        <v>16</v>
      </c>
    </row>
    <row r="981" spans="35:45" ht="16.5" x14ac:dyDescent="0.2">
      <c r="AI981" s="60">
        <v>968</v>
      </c>
      <c r="AJ981" s="15">
        <f t="shared" si="108"/>
        <v>1606027</v>
      </c>
      <c r="AK981" s="15" t="str">
        <f t="shared" si="109"/>
        <v>高级神器3配件1-毁灭毒素Lvs8</v>
      </c>
      <c r="AL981" s="60" t="s">
        <v>644</v>
      </c>
      <c r="AM981" s="15">
        <f t="shared" si="110"/>
        <v>8</v>
      </c>
      <c r="AN981" s="15" t="str">
        <f t="shared" si="111"/>
        <v>高级神器3配件1</v>
      </c>
      <c r="AO981" s="15">
        <f>INDEX(芦花古楼!$BY$19:$BY$58,神器!AM981)</f>
        <v>5</v>
      </c>
      <c r="AP981" s="15" t="s">
        <v>88</v>
      </c>
      <c r="AQ981" s="15">
        <f t="shared" si="112"/>
        <v>600</v>
      </c>
      <c r="AR981" s="15" t="s">
        <v>653</v>
      </c>
      <c r="AS981" s="15">
        <f t="shared" si="113"/>
        <v>18</v>
      </c>
    </row>
    <row r="982" spans="35:45" ht="16.5" x14ac:dyDescent="0.2">
      <c r="AI982" s="60">
        <v>969</v>
      </c>
      <c r="AJ982" s="15">
        <f t="shared" si="108"/>
        <v>1606027</v>
      </c>
      <c r="AK982" s="15" t="str">
        <f t="shared" si="109"/>
        <v>高级神器3配件1-毁灭毒素Lvs9</v>
      </c>
      <c r="AL982" s="60" t="s">
        <v>644</v>
      </c>
      <c r="AM982" s="15">
        <f t="shared" si="110"/>
        <v>9</v>
      </c>
      <c r="AN982" s="15" t="str">
        <f t="shared" si="111"/>
        <v>高级神器3配件1</v>
      </c>
      <c r="AO982" s="15">
        <f>INDEX(芦花古楼!$BY$19:$BY$58,神器!AM982)</f>
        <v>5</v>
      </c>
      <c r="AP982" s="15" t="s">
        <v>88</v>
      </c>
      <c r="AQ982" s="15">
        <f t="shared" si="112"/>
        <v>665</v>
      </c>
      <c r="AR982" s="15" t="s">
        <v>653</v>
      </c>
      <c r="AS982" s="15">
        <f t="shared" si="113"/>
        <v>20</v>
      </c>
    </row>
    <row r="983" spans="35:45" ht="16.5" x14ac:dyDescent="0.2">
      <c r="AI983" s="60">
        <v>970</v>
      </c>
      <c r="AJ983" s="15">
        <f t="shared" si="108"/>
        <v>1606027</v>
      </c>
      <c r="AK983" s="15" t="str">
        <f t="shared" si="109"/>
        <v>高级神器3配件1-毁灭毒素Lvs10</v>
      </c>
      <c r="AL983" s="60" t="s">
        <v>644</v>
      </c>
      <c r="AM983" s="15">
        <f t="shared" si="110"/>
        <v>10</v>
      </c>
      <c r="AN983" s="15" t="str">
        <f t="shared" si="111"/>
        <v>高级神器3配件1</v>
      </c>
      <c r="AO983" s="15">
        <f>INDEX(芦花古楼!$BY$19:$BY$58,神器!AM983)</f>
        <v>7</v>
      </c>
      <c r="AP983" s="15" t="s">
        <v>88</v>
      </c>
      <c r="AQ983" s="15">
        <f t="shared" si="112"/>
        <v>800</v>
      </c>
      <c r="AR983" s="15" t="s">
        <v>653</v>
      </c>
      <c r="AS983" s="15">
        <f t="shared" si="113"/>
        <v>22</v>
      </c>
    </row>
    <row r="984" spans="35:45" ht="16.5" x14ac:dyDescent="0.2">
      <c r="AI984" s="60">
        <v>971</v>
      </c>
      <c r="AJ984" s="15">
        <f t="shared" si="108"/>
        <v>1606027</v>
      </c>
      <c r="AK984" s="15" t="str">
        <f t="shared" si="109"/>
        <v>高级神器3配件1-毁灭毒素Lvs11</v>
      </c>
      <c r="AL984" s="60" t="s">
        <v>644</v>
      </c>
      <c r="AM984" s="15">
        <f t="shared" si="110"/>
        <v>11</v>
      </c>
      <c r="AN984" s="15" t="str">
        <f t="shared" si="111"/>
        <v>高级神器3配件1</v>
      </c>
      <c r="AO984" s="15">
        <f>INDEX(芦花古楼!$BY$19:$BY$58,神器!AM984)</f>
        <v>7</v>
      </c>
      <c r="AP984" s="15" t="s">
        <v>88</v>
      </c>
      <c r="AQ984" s="15">
        <f t="shared" si="112"/>
        <v>1005</v>
      </c>
      <c r="AR984" s="15" t="s">
        <v>653</v>
      </c>
      <c r="AS984" s="15">
        <f t="shared" si="113"/>
        <v>25</v>
      </c>
    </row>
    <row r="985" spans="35:45" ht="16.5" x14ac:dyDescent="0.2">
      <c r="AI985" s="60">
        <v>972</v>
      </c>
      <c r="AJ985" s="15">
        <f t="shared" si="108"/>
        <v>1606027</v>
      </c>
      <c r="AK985" s="15" t="str">
        <f t="shared" si="109"/>
        <v>高级神器3配件1-毁灭毒素Lvs12</v>
      </c>
      <c r="AL985" s="60" t="s">
        <v>644</v>
      </c>
      <c r="AM985" s="15">
        <f t="shared" si="110"/>
        <v>12</v>
      </c>
      <c r="AN985" s="15" t="str">
        <f t="shared" si="111"/>
        <v>高级神器3配件1</v>
      </c>
      <c r="AO985" s="15">
        <f>INDEX(芦花古楼!$BY$19:$BY$58,神器!AM985)</f>
        <v>7</v>
      </c>
      <c r="AP985" s="15" t="s">
        <v>88</v>
      </c>
      <c r="AQ985" s="15">
        <f t="shared" si="112"/>
        <v>1175</v>
      </c>
      <c r="AR985" s="15" t="s">
        <v>653</v>
      </c>
      <c r="AS985" s="15">
        <f t="shared" si="113"/>
        <v>27</v>
      </c>
    </row>
    <row r="986" spans="35:45" ht="16.5" x14ac:dyDescent="0.2">
      <c r="AI986" s="60">
        <v>973</v>
      </c>
      <c r="AJ986" s="15">
        <f t="shared" si="108"/>
        <v>1606027</v>
      </c>
      <c r="AK986" s="15" t="str">
        <f t="shared" si="109"/>
        <v>高级神器3配件1-毁灭毒素Lvs13</v>
      </c>
      <c r="AL986" s="60" t="s">
        <v>644</v>
      </c>
      <c r="AM986" s="15">
        <f t="shared" si="110"/>
        <v>13</v>
      </c>
      <c r="AN986" s="15" t="str">
        <f t="shared" si="111"/>
        <v>高级神器3配件1</v>
      </c>
      <c r="AO986" s="15">
        <f>INDEX(芦花古楼!$BY$19:$BY$58,神器!AM986)</f>
        <v>7</v>
      </c>
      <c r="AP986" s="15" t="s">
        <v>88</v>
      </c>
      <c r="AQ986" s="15">
        <f t="shared" si="112"/>
        <v>1340</v>
      </c>
      <c r="AR986" s="15" t="s">
        <v>653</v>
      </c>
      <c r="AS986" s="15">
        <f t="shared" si="113"/>
        <v>30</v>
      </c>
    </row>
    <row r="987" spans="35:45" ht="16.5" x14ac:dyDescent="0.2">
      <c r="AI987" s="60">
        <v>974</v>
      </c>
      <c r="AJ987" s="15">
        <f t="shared" si="108"/>
        <v>1606027</v>
      </c>
      <c r="AK987" s="15" t="str">
        <f t="shared" si="109"/>
        <v>高级神器3配件1-毁灭毒素Lvs14</v>
      </c>
      <c r="AL987" s="60" t="s">
        <v>644</v>
      </c>
      <c r="AM987" s="15">
        <f t="shared" si="110"/>
        <v>14</v>
      </c>
      <c r="AN987" s="15" t="str">
        <f t="shared" si="111"/>
        <v>高级神器3配件1</v>
      </c>
      <c r="AO987" s="15">
        <f>INDEX(芦花古楼!$BY$19:$BY$58,神器!AM987)</f>
        <v>7</v>
      </c>
      <c r="AP987" s="15" t="s">
        <v>88</v>
      </c>
      <c r="AQ987" s="15">
        <f t="shared" si="112"/>
        <v>1510</v>
      </c>
      <c r="AR987" s="15" t="s">
        <v>653</v>
      </c>
      <c r="AS987" s="15">
        <f t="shared" si="113"/>
        <v>33</v>
      </c>
    </row>
    <row r="988" spans="35:45" ht="16.5" x14ac:dyDescent="0.2">
      <c r="AI988" s="60">
        <v>975</v>
      </c>
      <c r="AJ988" s="15">
        <f t="shared" si="108"/>
        <v>1606027</v>
      </c>
      <c r="AK988" s="15" t="str">
        <f t="shared" si="109"/>
        <v>高级神器3配件1-毁灭毒素Lvs15</v>
      </c>
      <c r="AL988" s="60" t="s">
        <v>644</v>
      </c>
      <c r="AM988" s="15">
        <f t="shared" si="110"/>
        <v>15</v>
      </c>
      <c r="AN988" s="15" t="str">
        <f t="shared" si="111"/>
        <v>高级神器3配件1</v>
      </c>
      <c r="AO988" s="15">
        <f>INDEX(芦花古楼!$BY$19:$BY$58,神器!AM988)</f>
        <v>10</v>
      </c>
      <c r="AP988" s="15" t="s">
        <v>88</v>
      </c>
      <c r="AQ988" s="15">
        <f t="shared" si="112"/>
        <v>1680</v>
      </c>
      <c r="AR988" s="15" t="s">
        <v>653</v>
      </c>
      <c r="AS988" s="15">
        <f t="shared" si="113"/>
        <v>36</v>
      </c>
    </row>
    <row r="989" spans="35:45" ht="16.5" x14ac:dyDescent="0.2">
      <c r="AI989" s="60">
        <v>976</v>
      </c>
      <c r="AJ989" s="15">
        <f t="shared" si="108"/>
        <v>1606027</v>
      </c>
      <c r="AK989" s="15" t="str">
        <f t="shared" si="109"/>
        <v>高级神器3配件1-毁灭毒素Lvs16</v>
      </c>
      <c r="AL989" s="60" t="s">
        <v>644</v>
      </c>
      <c r="AM989" s="15">
        <f t="shared" si="110"/>
        <v>16</v>
      </c>
      <c r="AN989" s="15" t="str">
        <f t="shared" si="111"/>
        <v>高级神器3配件1</v>
      </c>
      <c r="AO989" s="15">
        <f>INDEX(芦花古楼!$BY$19:$BY$58,神器!AM989)</f>
        <v>10</v>
      </c>
      <c r="AP989" s="15" t="s">
        <v>88</v>
      </c>
      <c r="AQ989" s="15">
        <f t="shared" si="112"/>
        <v>1845</v>
      </c>
      <c r="AR989" s="15" t="s">
        <v>653</v>
      </c>
      <c r="AS989" s="15">
        <f t="shared" si="113"/>
        <v>39</v>
      </c>
    </row>
    <row r="990" spans="35:45" ht="16.5" x14ac:dyDescent="0.2">
      <c r="AI990" s="60">
        <v>977</v>
      </c>
      <c r="AJ990" s="15">
        <f t="shared" si="108"/>
        <v>1606027</v>
      </c>
      <c r="AK990" s="15" t="str">
        <f t="shared" si="109"/>
        <v>高级神器3配件1-毁灭毒素Lvs17</v>
      </c>
      <c r="AL990" s="60" t="s">
        <v>644</v>
      </c>
      <c r="AM990" s="15">
        <f t="shared" si="110"/>
        <v>17</v>
      </c>
      <c r="AN990" s="15" t="str">
        <f t="shared" si="111"/>
        <v>高级神器3配件1</v>
      </c>
      <c r="AO990" s="15">
        <f>INDEX(芦花古楼!$BY$19:$BY$58,神器!AM990)</f>
        <v>10</v>
      </c>
      <c r="AP990" s="15" t="s">
        <v>88</v>
      </c>
      <c r="AQ990" s="15">
        <f t="shared" si="112"/>
        <v>2015</v>
      </c>
      <c r="AR990" s="15" t="s">
        <v>653</v>
      </c>
      <c r="AS990" s="15">
        <f t="shared" si="113"/>
        <v>42</v>
      </c>
    </row>
    <row r="991" spans="35:45" ht="16.5" x14ac:dyDescent="0.2">
      <c r="AI991" s="60">
        <v>978</v>
      </c>
      <c r="AJ991" s="15">
        <f t="shared" si="108"/>
        <v>1606027</v>
      </c>
      <c r="AK991" s="15" t="str">
        <f t="shared" si="109"/>
        <v>高级神器3配件1-毁灭毒素Lvs18</v>
      </c>
      <c r="AL991" s="60" t="s">
        <v>644</v>
      </c>
      <c r="AM991" s="15">
        <f t="shared" si="110"/>
        <v>18</v>
      </c>
      <c r="AN991" s="15" t="str">
        <f t="shared" si="111"/>
        <v>高级神器3配件1</v>
      </c>
      <c r="AO991" s="15">
        <f>INDEX(芦花古楼!$BY$19:$BY$58,神器!AM991)</f>
        <v>10</v>
      </c>
      <c r="AP991" s="15" t="s">
        <v>88</v>
      </c>
      <c r="AQ991" s="15">
        <f t="shared" si="112"/>
        <v>2180</v>
      </c>
      <c r="AR991" s="15" t="s">
        <v>653</v>
      </c>
      <c r="AS991" s="15">
        <f t="shared" si="113"/>
        <v>46</v>
      </c>
    </row>
    <row r="992" spans="35:45" ht="16.5" x14ac:dyDescent="0.2">
      <c r="AI992" s="60">
        <v>979</v>
      </c>
      <c r="AJ992" s="15">
        <f t="shared" si="108"/>
        <v>1606027</v>
      </c>
      <c r="AK992" s="15" t="str">
        <f t="shared" si="109"/>
        <v>高级神器3配件1-毁灭毒素Lvs19</v>
      </c>
      <c r="AL992" s="60" t="s">
        <v>644</v>
      </c>
      <c r="AM992" s="15">
        <f t="shared" si="110"/>
        <v>19</v>
      </c>
      <c r="AN992" s="15" t="str">
        <f t="shared" si="111"/>
        <v>高级神器3配件1</v>
      </c>
      <c r="AO992" s="15">
        <f>INDEX(芦花古楼!$BY$19:$BY$58,神器!AM992)</f>
        <v>10</v>
      </c>
      <c r="AP992" s="15" t="s">
        <v>88</v>
      </c>
      <c r="AQ992" s="15">
        <f t="shared" si="112"/>
        <v>2350</v>
      </c>
      <c r="AR992" s="15" t="s">
        <v>653</v>
      </c>
      <c r="AS992" s="15">
        <f t="shared" si="113"/>
        <v>49</v>
      </c>
    </row>
    <row r="993" spans="35:45" ht="16.5" x14ac:dyDescent="0.2">
      <c r="AI993" s="60">
        <v>980</v>
      </c>
      <c r="AJ993" s="15">
        <f t="shared" si="108"/>
        <v>1606027</v>
      </c>
      <c r="AK993" s="15" t="str">
        <f t="shared" si="109"/>
        <v>高级神器3配件1-毁灭毒素Lvs20</v>
      </c>
      <c r="AL993" s="60" t="s">
        <v>644</v>
      </c>
      <c r="AM993" s="15">
        <f t="shared" si="110"/>
        <v>20</v>
      </c>
      <c r="AN993" s="15" t="str">
        <f t="shared" si="111"/>
        <v>高级神器3配件1</v>
      </c>
      <c r="AO993" s="15">
        <f>INDEX(芦花古楼!$BY$19:$BY$58,神器!AM993)</f>
        <v>10</v>
      </c>
      <c r="AP993" s="15" t="s">
        <v>88</v>
      </c>
      <c r="AQ993" s="15">
        <f t="shared" si="112"/>
        <v>2685</v>
      </c>
      <c r="AR993" s="15" t="s">
        <v>653</v>
      </c>
      <c r="AS993" s="15">
        <f t="shared" si="113"/>
        <v>53</v>
      </c>
    </row>
    <row r="994" spans="35:45" ht="16.5" x14ac:dyDescent="0.2">
      <c r="AI994" s="60">
        <v>981</v>
      </c>
      <c r="AJ994" s="15">
        <f t="shared" si="108"/>
        <v>1606027</v>
      </c>
      <c r="AK994" s="15" t="str">
        <f t="shared" si="109"/>
        <v>高级神器3配件1-毁灭毒素Lvs21</v>
      </c>
      <c r="AL994" s="60" t="s">
        <v>644</v>
      </c>
      <c r="AM994" s="15">
        <f t="shared" si="110"/>
        <v>21</v>
      </c>
      <c r="AN994" s="15" t="str">
        <f t="shared" si="111"/>
        <v>高级神器3配件1</v>
      </c>
      <c r="AO994" s="15">
        <f>INDEX(芦花古楼!$BY$19:$BY$58,神器!AM994)</f>
        <v>15</v>
      </c>
      <c r="AP994" s="15" t="s">
        <v>88</v>
      </c>
      <c r="AQ994" s="15">
        <f t="shared" si="112"/>
        <v>2965</v>
      </c>
      <c r="AR994" s="15" t="s">
        <v>653</v>
      </c>
      <c r="AS994" s="15">
        <f t="shared" si="113"/>
        <v>57</v>
      </c>
    </row>
    <row r="995" spans="35:45" ht="16.5" x14ac:dyDescent="0.2">
      <c r="AI995" s="60">
        <v>982</v>
      </c>
      <c r="AJ995" s="15">
        <f t="shared" si="108"/>
        <v>1606027</v>
      </c>
      <c r="AK995" s="15" t="str">
        <f t="shared" si="109"/>
        <v>高级神器3配件1-毁灭毒素Lvs22</v>
      </c>
      <c r="AL995" s="60" t="s">
        <v>644</v>
      </c>
      <c r="AM995" s="15">
        <f t="shared" si="110"/>
        <v>22</v>
      </c>
      <c r="AN995" s="15" t="str">
        <f t="shared" si="111"/>
        <v>高级神器3配件1</v>
      </c>
      <c r="AO995" s="15">
        <f>INDEX(芦花古楼!$BY$19:$BY$58,神器!AM995)</f>
        <v>15</v>
      </c>
      <c r="AP995" s="15" t="s">
        <v>88</v>
      </c>
      <c r="AQ995" s="15">
        <f t="shared" si="112"/>
        <v>3115</v>
      </c>
      <c r="AR995" s="15" t="s">
        <v>653</v>
      </c>
      <c r="AS995" s="15">
        <f t="shared" si="113"/>
        <v>61</v>
      </c>
    </row>
    <row r="996" spans="35:45" ht="16.5" x14ac:dyDescent="0.2">
      <c r="AI996" s="60">
        <v>983</v>
      </c>
      <c r="AJ996" s="15">
        <f t="shared" si="108"/>
        <v>1606027</v>
      </c>
      <c r="AK996" s="15" t="str">
        <f t="shared" si="109"/>
        <v>高级神器3配件1-毁灭毒素Lvs23</v>
      </c>
      <c r="AL996" s="60" t="s">
        <v>644</v>
      </c>
      <c r="AM996" s="15">
        <f t="shared" si="110"/>
        <v>23</v>
      </c>
      <c r="AN996" s="15" t="str">
        <f t="shared" si="111"/>
        <v>高级神器3配件1</v>
      </c>
      <c r="AO996" s="15">
        <f>INDEX(芦花古楼!$BY$19:$BY$58,神器!AM996)</f>
        <v>15</v>
      </c>
      <c r="AP996" s="15" t="s">
        <v>88</v>
      </c>
      <c r="AQ996" s="15">
        <f t="shared" si="112"/>
        <v>3265</v>
      </c>
      <c r="AR996" s="15" t="s">
        <v>653</v>
      </c>
      <c r="AS996" s="15">
        <f t="shared" si="113"/>
        <v>66</v>
      </c>
    </row>
    <row r="997" spans="35:45" ht="16.5" x14ac:dyDescent="0.2">
      <c r="AI997" s="60">
        <v>984</v>
      </c>
      <c r="AJ997" s="15">
        <f t="shared" si="108"/>
        <v>1606027</v>
      </c>
      <c r="AK997" s="15" t="str">
        <f t="shared" si="109"/>
        <v>高级神器3配件1-毁灭毒素Lvs24</v>
      </c>
      <c r="AL997" s="60" t="s">
        <v>644</v>
      </c>
      <c r="AM997" s="15">
        <f t="shared" si="110"/>
        <v>24</v>
      </c>
      <c r="AN997" s="15" t="str">
        <f t="shared" si="111"/>
        <v>高级神器3配件1</v>
      </c>
      <c r="AO997" s="15">
        <f>INDEX(芦花古楼!$BY$19:$BY$58,神器!AM997)</f>
        <v>15</v>
      </c>
      <c r="AP997" s="15" t="s">
        <v>88</v>
      </c>
      <c r="AQ997" s="15">
        <f t="shared" si="112"/>
        <v>3410</v>
      </c>
      <c r="AR997" s="15" t="s">
        <v>653</v>
      </c>
      <c r="AS997" s="15">
        <f t="shared" si="113"/>
        <v>71</v>
      </c>
    </row>
    <row r="998" spans="35:45" ht="16.5" x14ac:dyDescent="0.2">
      <c r="AI998" s="60">
        <v>985</v>
      </c>
      <c r="AJ998" s="15">
        <f t="shared" si="108"/>
        <v>1606027</v>
      </c>
      <c r="AK998" s="15" t="str">
        <f t="shared" si="109"/>
        <v>高级神器3配件1-毁灭毒素Lvs25</v>
      </c>
      <c r="AL998" s="60" t="s">
        <v>644</v>
      </c>
      <c r="AM998" s="15">
        <f t="shared" si="110"/>
        <v>25</v>
      </c>
      <c r="AN998" s="15" t="str">
        <f t="shared" si="111"/>
        <v>高级神器3配件1</v>
      </c>
      <c r="AO998" s="15">
        <f>INDEX(芦花古楼!$BY$19:$BY$58,神器!AM998)</f>
        <v>15</v>
      </c>
      <c r="AP998" s="15" t="s">
        <v>88</v>
      </c>
      <c r="AQ998" s="15">
        <f t="shared" si="112"/>
        <v>3560</v>
      </c>
      <c r="AR998" s="15" t="s">
        <v>653</v>
      </c>
      <c r="AS998" s="15">
        <f t="shared" si="113"/>
        <v>75</v>
      </c>
    </row>
    <row r="999" spans="35:45" ht="16.5" x14ac:dyDescent="0.2">
      <c r="AI999" s="60">
        <v>986</v>
      </c>
      <c r="AJ999" s="15">
        <f t="shared" si="108"/>
        <v>1606027</v>
      </c>
      <c r="AK999" s="15" t="str">
        <f t="shared" si="109"/>
        <v>高级神器3配件1-毁灭毒素Lvs26</v>
      </c>
      <c r="AL999" s="60" t="s">
        <v>644</v>
      </c>
      <c r="AM999" s="15">
        <f t="shared" si="110"/>
        <v>26</v>
      </c>
      <c r="AN999" s="15" t="str">
        <f t="shared" si="111"/>
        <v>高级神器3配件1</v>
      </c>
      <c r="AO999" s="15">
        <f>INDEX(芦花古楼!$BY$19:$BY$58,神器!AM999)</f>
        <v>25</v>
      </c>
      <c r="AP999" s="15" t="s">
        <v>88</v>
      </c>
      <c r="AQ999" s="15">
        <f t="shared" si="112"/>
        <v>3710</v>
      </c>
      <c r="AR999" s="15" t="s">
        <v>653</v>
      </c>
      <c r="AS999" s="15">
        <f t="shared" si="113"/>
        <v>81</v>
      </c>
    </row>
    <row r="1000" spans="35:45" ht="16.5" x14ac:dyDescent="0.2">
      <c r="AI1000" s="60">
        <v>987</v>
      </c>
      <c r="AJ1000" s="15">
        <f t="shared" si="108"/>
        <v>1606027</v>
      </c>
      <c r="AK1000" s="15" t="str">
        <f t="shared" si="109"/>
        <v>高级神器3配件1-毁灭毒素Lvs27</v>
      </c>
      <c r="AL1000" s="60" t="s">
        <v>644</v>
      </c>
      <c r="AM1000" s="15">
        <f t="shared" si="110"/>
        <v>27</v>
      </c>
      <c r="AN1000" s="15" t="str">
        <f t="shared" si="111"/>
        <v>高级神器3配件1</v>
      </c>
      <c r="AO1000" s="15">
        <f>INDEX(芦花古楼!$BY$19:$BY$58,神器!AM1000)</f>
        <v>25</v>
      </c>
      <c r="AP1000" s="15" t="s">
        <v>88</v>
      </c>
      <c r="AQ1000" s="15">
        <f t="shared" si="112"/>
        <v>3855</v>
      </c>
      <c r="AR1000" s="15" t="s">
        <v>653</v>
      </c>
      <c r="AS1000" s="15">
        <f t="shared" si="113"/>
        <v>86</v>
      </c>
    </row>
    <row r="1001" spans="35:45" ht="16.5" x14ac:dyDescent="0.2">
      <c r="AI1001" s="60">
        <v>988</v>
      </c>
      <c r="AJ1001" s="15">
        <f t="shared" si="108"/>
        <v>1606027</v>
      </c>
      <c r="AK1001" s="15" t="str">
        <f t="shared" si="109"/>
        <v>高级神器3配件1-毁灭毒素Lvs28</v>
      </c>
      <c r="AL1001" s="60" t="s">
        <v>644</v>
      </c>
      <c r="AM1001" s="15">
        <f t="shared" si="110"/>
        <v>28</v>
      </c>
      <c r="AN1001" s="15" t="str">
        <f t="shared" si="111"/>
        <v>高级神器3配件1</v>
      </c>
      <c r="AO1001" s="15">
        <f>INDEX(芦花古楼!$BY$19:$BY$58,神器!AM1001)</f>
        <v>25</v>
      </c>
      <c r="AP1001" s="15" t="s">
        <v>88</v>
      </c>
      <c r="AQ1001" s="15">
        <f t="shared" si="112"/>
        <v>4005</v>
      </c>
      <c r="AR1001" s="15" t="s">
        <v>653</v>
      </c>
      <c r="AS1001" s="15">
        <f t="shared" si="113"/>
        <v>92</v>
      </c>
    </row>
    <row r="1002" spans="35:45" ht="16.5" x14ac:dyDescent="0.2">
      <c r="AI1002" s="60">
        <v>989</v>
      </c>
      <c r="AJ1002" s="15">
        <f t="shared" si="108"/>
        <v>1606027</v>
      </c>
      <c r="AK1002" s="15" t="str">
        <f t="shared" si="109"/>
        <v>高级神器3配件1-毁灭毒素Lvs29</v>
      </c>
      <c r="AL1002" s="60" t="s">
        <v>644</v>
      </c>
      <c r="AM1002" s="15">
        <f t="shared" si="110"/>
        <v>29</v>
      </c>
      <c r="AN1002" s="15" t="str">
        <f t="shared" si="111"/>
        <v>高级神器3配件1</v>
      </c>
      <c r="AO1002" s="15">
        <f>INDEX(芦花古楼!$BY$19:$BY$58,神器!AM1002)</f>
        <v>25</v>
      </c>
      <c r="AP1002" s="15" t="s">
        <v>88</v>
      </c>
      <c r="AQ1002" s="15">
        <f t="shared" si="112"/>
        <v>4155</v>
      </c>
      <c r="AR1002" s="15" t="s">
        <v>653</v>
      </c>
      <c r="AS1002" s="15">
        <f t="shared" si="113"/>
        <v>97</v>
      </c>
    </row>
    <row r="1003" spans="35:45" ht="16.5" x14ac:dyDescent="0.2">
      <c r="AI1003" s="60">
        <v>990</v>
      </c>
      <c r="AJ1003" s="15">
        <f t="shared" si="108"/>
        <v>1606027</v>
      </c>
      <c r="AK1003" s="15" t="str">
        <f t="shared" si="109"/>
        <v>高级神器3配件1-毁灭毒素Lvs30</v>
      </c>
      <c r="AL1003" s="60" t="s">
        <v>644</v>
      </c>
      <c r="AM1003" s="15">
        <f t="shared" si="110"/>
        <v>30</v>
      </c>
      <c r="AN1003" s="15" t="str">
        <f t="shared" si="111"/>
        <v>高级神器3配件1</v>
      </c>
      <c r="AO1003" s="15">
        <f>INDEX(芦花古楼!$BY$19:$BY$58,神器!AM1003)</f>
        <v>25</v>
      </c>
      <c r="AP1003" s="15" t="s">
        <v>88</v>
      </c>
      <c r="AQ1003" s="15">
        <f t="shared" si="112"/>
        <v>4450</v>
      </c>
      <c r="AR1003" s="15" t="s">
        <v>653</v>
      </c>
      <c r="AS1003" s="15">
        <f t="shared" si="113"/>
        <v>104</v>
      </c>
    </row>
    <row r="1004" spans="35:45" ht="16.5" x14ac:dyDescent="0.2">
      <c r="AI1004" s="60">
        <v>991</v>
      </c>
      <c r="AJ1004" s="15">
        <f t="shared" si="108"/>
        <v>1606027</v>
      </c>
      <c r="AK1004" s="15" t="str">
        <f t="shared" si="109"/>
        <v>高级神器3配件1-毁灭毒素Lvs31</v>
      </c>
      <c r="AL1004" s="60" t="s">
        <v>644</v>
      </c>
      <c r="AM1004" s="15">
        <f t="shared" si="110"/>
        <v>31</v>
      </c>
      <c r="AN1004" s="15" t="str">
        <f t="shared" si="111"/>
        <v>高级神器3配件1</v>
      </c>
      <c r="AO1004" s="15">
        <f>INDEX(芦花古楼!$BY$19:$BY$58,神器!AM1004)</f>
        <v>30</v>
      </c>
      <c r="AP1004" s="15" t="s">
        <v>88</v>
      </c>
      <c r="AQ1004" s="15">
        <f t="shared" si="112"/>
        <v>4340</v>
      </c>
      <c r="AR1004" s="15" t="s">
        <v>653</v>
      </c>
      <c r="AS1004" s="15">
        <f t="shared" si="113"/>
        <v>110</v>
      </c>
    </row>
    <row r="1005" spans="35:45" ht="16.5" x14ac:dyDescent="0.2">
      <c r="AI1005" s="60">
        <v>992</v>
      </c>
      <c r="AJ1005" s="15">
        <f t="shared" si="108"/>
        <v>1606027</v>
      </c>
      <c r="AK1005" s="15" t="str">
        <f t="shared" si="109"/>
        <v>高级神器3配件1-毁灭毒素Lvs32</v>
      </c>
      <c r="AL1005" s="60" t="s">
        <v>644</v>
      </c>
      <c r="AM1005" s="15">
        <f t="shared" si="110"/>
        <v>32</v>
      </c>
      <c r="AN1005" s="15" t="str">
        <f t="shared" si="111"/>
        <v>高级神器3配件1</v>
      </c>
      <c r="AO1005" s="15">
        <f>INDEX(芦花古楼!$BY$19:$BY$58,神器!AM1005)</f>
        <v>30</v>
      </c>
      <c r="AP1005" s="15" t="s">
        <v>88</v>
      </c>
      <c r="AQ1005" s="15">
        <f t="shared" si="112"/>
        <v>6510</v>
      </c>
      <c r="AR1005" s="15" t="s">
        <v>653</v>
      </c>
      <c r="AS1005" s="15">
        <f t="shared" si="113"/>
        <v>117</v>
      </c>
    </row>
    <row r="1006" spans="35:45" ht="16.5" x14ac:dyDescent="0.2">
      <c r="AI1006" s="60">
        <v>993</v>
      </c>
      <c r="AJ1006" s="15">
        <f t="shared" si="108"/>
        <v>1606027</v>
      </c>
      <c r="AK1006" s="15" t="str">
        <f t="shared" si="109"/>
        <v>高级神器3配件1-毁灭毒素Lvs33</v>
      </c>
      <c r="AL1006" s="60" t="s">
        <v>644</v>
      </c>
      <c r="AM1006" s="15">
        <f t="shared" si="110"/>
        <v>33</v>
      </c>
      <c r="AN1006" s="15" t="str">
        <f t="shared" si="111"/>
        <v>高级神器3配件1</v>
      </c>
      <c r="AO1006" s="15">
        <f>INDEX(芦花古楼!$BY$19:$BY$58,神器!AM1006)</f>
        <v>30</v>
      </c>
      <c r="AP1006" s="15" t="s">
        <v>88</v>
      </c>
      <c r="AQ1006" s="15">
        <f t="shared" si="112"/>
        <v>8680</v>
      </c>
      <c r="AR1006" s="15" t="s">
        <v>653</v>
      </c>
      <c r="AS1006" s="15">
        <f t="shared" si="113"/>
        <v>124</v>
      </c>
    </row>
    <row r="1007" spans="35:45" ht="16.5" x14ac:dyDescent="0.2">
      <c r="AI1007" s="60">
        <v>994</v>
      </c>
      <c r="AJ1007" s="15">
        <f t="shared" si="108"/>
        <v>1606027</v>
      </c>
      <c r="AK1007" s="15" t="str">
        <f t="shared" si="109"/>
        <v>高级神器3配件1-毁灭毒素Lvs34</v>
      </c>
      <c r="AL1007" s="60" t="s">
        <v>644</v>
      </c>
      <c r="AM1007" s="15">
        <f t="shared" si="110"/>
        <v>34</v>
      </c>
      <c r="AN1007" s="15" t="str">
        <f t="shared" si="111"/>
        <v>高级神器3配件1</v>
      </c>
      <c r="AO1007" s="15">
        <f>INDEX(芦花古楼!$BY$19:$BY$58,神器!AM1007)</f>
        <v>30</v>
      </c>
      <c r="AP1007" s="15" t="s">
        <v>88</v>
      </c>
      <c r="AQ1007" s="15">
        <f t="shared" si="112"/>
        <v>10850</v>
      </c>
      <c r="AR1007" s="15" t="s">
        <v>653</v>
      </c>
      <c r="AS1007" s="15">
        <f t="shared" si="113"/>
        <v>132</v>
      </c>
    </row>
    <row r="1008" spans="35:45" ht="16.5" x14ac:dyDescent="0.2">
      <c r="AI1008" s="60">
        <v>995</v>
      </c>
      <c r="AJ1008" s="15">
        <f t="shared" si="108"/>
        <v>1606027</v>
      </c>
      <c r="AK1008" s="15" t="str">
        <f t="shared" si="109"/>
        <v>高级神器3配件1-毁灭毒素Lvs35</v>
      </c>
      <c r="AL1008" s="60" t="s">
        <v>644</v>
      </c>
      <c r="AM1008" s="15">
        <f t="shared" si="110"/>
        <v>35</v>
      </c>
      <c r="AN1008" s="15" t="str">
        <f t="shared" si="111"/>
        <v>高级神器3配件1</v>
      </c>
      <c r="AO1008" s="15">
        <f>INDEX(芦花古楼!$BY$19:$BY$58,神器!AM1008)</f>
        <v>30</v>
      </c>
      <c r="AP1008" s="15" t="s">
        <v>88</v>
      </c>
      <c r="AQ1008" s="15">
        <f t="shared" si="112"/>
        <v>13020</v>
      </c>
      <c r="AR1008" s="15" t="s">
        <v>653</v>
      </c>
      <c r="AS1008" s="15">
        <f t="shared" si="113"/>
        <v>140</v>
      </c>
    </row>
    <row r="1009" spans="35:45" ht="16.5" x14ac:dyDescent="0.2">
      <c r="AI1009" s="60">
        <v>996</v>
      </c>
      <c r="AJ1009" s="15">
        <f t="shared" si="108"/>
        <v>1606027</v>
      </c>
      <c r="AK1009" s="15" t="str">
        <f t="shared" si="109"/>
        <v>高级神器3配件1-毁灭毒素Lvs36</v>
      </c>
      <c r="AL1009" s="60" t="s">
        <v>644</v>
      </c>
      <c r="AM1009" s="15">
        <f t="shared" si="110"/>
        <v>36</v>
      </c>
      <c r="AN1009" s="15" t="str">
        <f t="shared" si="111"/>
        <v>高级神器3配件1</v>
      </c>
      <c r="AO1009" s="15">
        <f>INDEX(芦花古楼!$BY$19:$BY$58,神器!AM1009)</f>
        <v>40</v>
      </c>
      <c r="AP1009" s="15" t="s">
        <v>88</v>
      </c>
      <c r="AQ1009" s="15">
        <f t="shared" si="112"/>
        <v>15190</v>
      </c>
      <c r="AR1009" s="15" t="s">
        <v>653</v>
      </c>
      <c r="AS1009" s="15">
        <f t="shared" si="113"/>
        <v>148</v>
      </c>
    </row>
    <row r="1010" spans="35:45" ht="16.5" x14ac:dyDescent="0.2">
      <c r="AI1010" s="60">
        <v>997</v>
      </c>
      <c r="AJ1010" s="15">
        <f t="shared" si="108"/>
        <v>1606027</v>
      </c>
      <c r="AK1010" s="15" t="str">
        <f t="shared" si="109"/>
        <v>高级神器3配件1-毁灭毒素Lvs37</v>
      </c>
      <c r="AL1010" s="60" t="s">
        <v>644</v>
      </c>
      <c r="AM1010" s="15">
        <f t="shared" si="110"/>
        <v>37</v>
      </c>
      <c r="AN1010" s="15" t="str">
        <f t="shared" si="111"/>
        <v>高级神器3配件1</v>
      </c>
      <c r="AO1010" s="15">
        <f>INDEX(芦花古楼!$BY$19:$BY$58,神器!AM1010)</f>
        <v>40</v>
      </c>
      <c r="AP1010" s="15" t="s">
        <v>88</v>
      </c>
      <c r="AQ1010" s="15">
        <f t="shared" si="112"/>
        <v>17360</v>
      </c>
      <c r="AR1010" s="15" t="s">
        <v>653</v>
      </c>
      <c r="AS1010" s="15">
        <f t="shared" si="113"/>
        <v>157</v>
      </c>
    </row>
    <row r="1011" spans="35:45" ht="16.5" x14ac:dyDescent="0.2">
      <c r="AI1011" s="60">
        <v>998</v>
      </c>
      <c r="AJ1011" s="15">
        <f t="shared" si="108"/>
        <v>1606027</v>
      </c>
      <c r="AK1011" s="15" t="str">
        <f t="shared" si="109"/>
        <v>高级神器3配件1-毁灭毒素Lvs38</v>
      </c>
      <c r="AL1011" s="60" t="s">
        <v>644</v>
      </c>
      <c r="AM1011" s="15">
        <f t="shared" si="110"/>
        <v>38</v>
      </c>
      <c r="AN1011" s="15" t="str">
        <f t="shared" si="111"/>
        <v>高级神器3配件1</v>
      </c>
      <c r="AO1011" s="15">
        <f>INDEX(芦花古楼!$BY$19:$BY$58,神器!AM1011)</f>
        <v>40</v>
      </c>
      <c r="AP1011" s="15" t="s">
        <v>88</v>
      </c>
      <c r="AQ1011" s="15">
        <f t="shared" si="112"/>
        <v>19530</v>
      </c>
      <c r="AR1011" s="15" t="s">
        <v>653</v>
      </c>
      <c r="AS1011" s="15">
        <f t="shared" si="113"/>
        <v>166</v>
      </c>
    </row>
    <row r="1012" spans="35:45" ht="16.5" x14ac:dyDescent="0.2">
      <c r="AI1012" s="60">
        <v>999</v>
      </c>
      <c r="AJ1012" s="15">
        <f t="shared" si="108"/>
        <v>1606027</v>
      </c>
      <c r="AK1012" s="15" t="str">
        <f t="shared" si="109"/>
        <v>高级神器3配件1-毁灭毒素Lvs39</v>
      </c>
      <c r="AL1012" s="60" t="s">
        <v>644</v>
      </c>
      <c r="AM1012" s="15">
        <f t="shared" si="110"/>
        <v>39</v>
      </c>
      <c r="AN1012" s="15" t="str">
        <f t="shared" si="111"/>
        <v>高级神器3配件1</v>
      </c>
      <c r="AO1012" s="15">
        <f>INDEX(芦花古楼!$BY$19:$BY$58,神器!AM1012)</f>
        <v>40</v>
      </c>
      <c r="AP1012" s="15" t="s">
        <v>88</v>
      </c>
      <c r="AQ1012" s="15">
        <f t="shared" si="112"/>
        <v>21700</v>
      </c>
      <c r="AR1012" s="15" t="s">
        <v>653</v>
      </c>
      <c r="AS1012" s="15">
        <f t="shared" si="113"/>
        <v>176</v>
      </c>
    </row>
    <row r="1013" spans="35:45" ht="16.5" x14ac:dyDescent="0.2">
      <c r="AI1013" s="60">
        <v>1000</v>
      </c>
      <c r="AJ1013" s="15">
        <f t="shared" si="108"/>
        <v>1606027</v>
      </c>
      <c r="AK1013" s="15" t="str">
        <f t="shared" si="109"/>
        <v>高级神器3配件1-毁灭毒素Lvs40</v>
      </c>
      <c r="AL1013" s="60" t="s">
        <v>644</v>
      </c>
      <c r="AM1013" s="15">
        <f t="shared" si="110"/>
        <v>40</v>
      </c>
      <c r="AN1013" s="15" t="str">
        <f t="shared" si="111"/>
        <v>高级神器3配件1</v>
      </c>
      <c r="AO1013" s="15">
        <f>INDEX(芦花古楼!$BY$19:$BY$58,神器!AM1013)</f>
        <v>40</v>
      </c>
      <c r="AP1013" s="15" t="s">
        <v>88</v>
      </c>
      <c r="AQ1013" s="15">
        <f t="shared" si="112"/>
        <v>26040</v>
      </c>
      <c r="AR1013" s="15" t="s">
        <v>653</v>
      </c>
      <c r="AS1013" s="15">
        <f t="shared" si="113"/>
        <v>186</v>
      </c>
    </row>
    <row r="1014" spans="35:45" ht="16.5" x14ac:dyDescent="0.2">
      <c r="AI1014" s="60">
        <v>1001</v>
      </c>
      <c r="AJ1014" s="15">
        <f t="shared" si="108"/>
        <v>1606028</v>
      </c>
      <c r="AK1014" s="15" t="str">
        <f t="shared" si="109"/>
        <v>高级神器3配件2-阿波普之鞘Lvs1</v>
      </c>
      <c r="AL1014" s="60" t="s">
        <v>644</v>
      </c>
      <c r="AM1014" s="15">
        <f t="shared" si="110"/>
        <v>1</v>
      </c>
      <c r="AN1014" s="15" t="str">
        <f t="shared" si="111"/>
        <v>高级神器3配件2</v>
      </c>
      <c r="AO1014" s="15">
        <f>INDEX(芦花古楼!$BY$19:$BY$58,神器!AM1014)</f>
        <v>1</v>
      </c>
      <c r="AP1014" s="15" t="s">
        <v>88</v>
      </c>
      <c r="AQ1014" s="15">
        <f t="shared" si="112"/>
        <v>200</v>
      </c>
      <c r="AR1014" s="15" t="s">
        <v>653</v>
      </c>
      <c r="AS1014" s="15">
        <f t="shared" si="113"/>
        <v>7</v>
      </c>
    </row>
    <row r="1015" spans="35:45" ht="16.5" x14ac:dyDescent="0.2">
      <c r="AI1015" s="60">
        <v>1002</v>
      </c>
      <c r="AJ1015" s="15">
        <f t="shared" si="108"/>
        <v>1606028</v>
      </c>
      <c r="AK1015" s="15" t="str">
        <f t="shared" si="109"/>
        <v>高级神器3配件2-阿波普之鞘Lvs2</v>
      </c>
      <c r="AL1015" s="60" t="s">
        <v>644</v>
      </c>
      <c r="AM1015" s="15">
        <f t="shared" si="110"/>
        <v>2</v>
      </c>
      <c r="AN1015" s="15" t="str">
        <f t="shared" si="111"/>
        <v>高级神器3配件2</v>
      </c>
      <c r="AO1015" s="15">
        <f>INDEX(芦花古楼!$BY$19:$BY$58,神器!AM1015)</f>
        <v>1</v>
      </c>
      <c r="AP1015" s="15" t="s">
        <v>88</v>
      </c>
      <c r="AQ1015" s="15">
        <f t="shared" si="112"/>
        <v>300</v>
      </c>
      <c r="AR1015" s="15" t="s">
        <v>653</v>
      </c>
      <c r="AS1015" s="15">
        <f t="shared" si="113"/>
        <v>10</v>
      </c>
    </row>
    <row r="1016" spans="35:45" ht="16.5" x14ac:dyDescent="0.2">
      <c r="AI1016" s="60">
        <v>1003</v>
      </c>
      <c r="AJ1016" s="15">
        <f t="shared" si="108"/>
        <v>1606028</v>
      </c>
      <c r="AK1016" s="15" t="str">
        <f t="shared" si="109"/>
        <v>高级神器3配件2-阿波普之鞘Lvs3</v>
      </c>
      <c r="AL1016" s="60" t="s">
        <v>644</v>
      </c>
      <c r="AM1016" s="15">
        <f t="shared" si="110"/>
        <v>3</v>
      </c>
      <c r="AN1016" s="15" t="str">
        <f t="shared" si="111"/>
        <v>高级神器3配件2</v>
      </c>
      <c r="AO1016" s="15">
        <f>INDEX(芦花古楼!$BY$19:$BY$58,神器!AM1016)</f>
        <v>2</v>
      </c>
      <c r="AP1016" s="15" t="s">
        <v>88</v>
      </c>
      <c r="AQ1016" s="15">
        <f t="shared" si="112"/>
        <v>400</v>
      </c>
      <c r="AR1016" s="15" t="s">
        <v>653</v>
      </c>
      <c r="AS1016" s="15">
        <f t="shared" si="113"/>
        <v>12</v>
      </c>
    </row>
    <row r="1017" spans="35:45" ht="16.5" x14ac:dyDescent="0.2">
      <c r="AI1017" s="60">
        <v>1004</v>
      </c>
      <c r="AJ1017" s="15">
        <f t="shared" si="108"/>
        <v>1606028</v>
      </c>
      <c r="AK1017" s="15" t="str">
        <f t="shared" si="109"/>
        <v>高级神器3配件2-阿波普之鞘Lvs4</v>
      </c>
      <c r="AL1017" s="60" t="s">
        <v>644</v>
      </c>
      <c r="AM1017" s="15">
        <f t="shared" si="110"/>
        <v>4</v>
      </c>
      <c r="AN1017" s="15" t="str">
        <f t="shared" si="111"/>
        <v>高级神器3配件2</v>
      </c>
      <c r="AO1017" s="15">
        <f>INDEX(芦花古楼!$BY$19:$BY$58,神器!AM1017)</f>
        <v>3</v>
      </c>
      <c r="AP1017" s="15" t="s">
        <v>88</v>
      </c>
      <c r="AQ1017" s="15">
        <f t="shared" si="112"/>
        <v>500</v>
      </c>
      <c r="AR1017" s="15" t="s">
        <v>653</v>
      </c>
      <c r="AS1017" s="15">
        <f t="shared" si="113"/>
        <v>15</v>
      </c>
    </row>
    <row r="1018" spans="35:45" ht="16.5" x14ac:dyDescent="0.2">
      <c r="AI1018" s="60">
        <v>1005</v>
      </c>
      <c r="AJ1018" s="15">
        <f t="shared" si="108"/>
        <v>1606028</v>
      </c>
      <c r="AK1018" s="15" t="str">
        <f t="shared" si="109"/>
        <v>高级神器3配件2-阿波普之鞘Lvs5</v>
      </c>
      <c r="AL1018" s="60" t="s">
        <v>644</v>
      </c>
      <c r="AM1018" s="15">
        <f t="shared" si="110"/>
        <v>5</v>
      </c>
      <c r="AN1018" s="15" t="str">
        <f t="shared" si="111"/>
        <v>高级神器3配件2</v>
      </c>
      <c r="AO1018" s="15">
        <f>INDEX(芦花古楼!$BY$19:$BY$58,神器!AM1018)</f>
        <v>3</v>
      </c>
      <c r="AP1018" s="15" t="s">
        <v>88</v>
      </c>
      <c r="AQ1018" s="15">
        <f t="shared" si="112"/>
        <v>600</v>
      </c>
      <c r="AR1018" s="15" t="s">
        <v>653</v>
      </c>
      <c r="AS1018" s="15">
        <f t="shared" si="113"/>
        <v>18</v>
      </c>
    </row>
    <row r="1019" spans="35:45" ht="16.5" x14ac:dyDescent="0.2">
      <c r="AI1019" s="60">
        <v>1006</v>
      </c>
      <c r="AJ1019" s="15">
        <f t="shared" si="108"/>
        <v>1606028</v>
      </c>
      <c r="AK1019" s="15" t="str">
        <f t="shared" si="109"/>
        <v>高级神器3配件2-阿波普之鞘Lvs6</v>
      </c>
      <c r="AL1019" s="60" t="s">
        <v>644</v>
      </c>
      <c r="AM1019" s="15">
        <f t="shared" si="110"/>
        <v>6</v>
      </c>
      <c r="AN1019" s="15" t="str">
        <f t="shared" si="111"/>
        <v>高级神器3配件2</v>
      </c>
      <c r="AO1019" s="15">
        <f>INDEX(芦花古楼!$BY$19:$BY$58,神器!AM1019)</f>
        <v>5</v>
      </c>
      <c r="AP1019" s="15" t="s">
        <v>88</v>
      </c>
      <c r="AQ1019" s="15">
        <f t="shared" si="112"/>
        <v>700</v>
      </c>
      <c r="AR1019" s="15" t="s">
        <v>653</v>
      </c>
      <c r="AS1019" s="15">
        <f t="shared" si="113"/>
        <v>21</v>
      </c>
    </row>
    <row r="1020" spans="35:45" ht="16.5" x14ac:dyDescent="0.2">
      <c r="AI1020" s="60">
        <v>1007</v>
      </c>
      <c r="AJ1020" s="15">
        <f t="shared" si="108"/>
        <v>1606028</v>
      </c>
      <c r="AK1020" s="15" t="str">
        <f t="shared" si="109"/>
        <v>高级神器3配件2-阿波普之鞘Lvs7</v>
      </c>
      <c r="AL1020" s="60" t="s">
        <v>644</v>
      </c>
      <c r="AM1020" s="15">
        <f t="shared" si="110"/>
        <v>7</v>
      </c>
      <c r="AN1020" s="15" t="str">
        <f t="shared" si="111"/>
        <v>高级神器3配件2</v>
      </c>
      <c r="AO1020" s="15">
        <f>INDEX(芦花古楼!$BY$19:$BY$58,神器!AM1020)</f>
        <v>5</v>
      </c>
      <c r="AP1020" s="15" t="s">
        <v>88</v>
      </c>
      <c r="AQ1020" s="15">
        <f t="shared" si="112"/>
        <v>800</v>
      </c>
      <c r="AR1020" s="15" t="s">
        <v>653</v>
      </c>
      <c r="AS1020" s="15">
        <f t="shared" si="113"/>
        <v>24</v>
      </c>
    </row>
    <row r="1021" spans="35:45" ht="16.5" x14ac:dyDescent="0.2">
      <c r="AI1021" s="60">
        <v>1008</v>
      </c>
      <c r="AJ1021" s="15">
        <f t="shared" si="108"/>
        <v>1606028</v>
      </c>
      <c r="AK1021" s="15" t="str">
        <f t="shared" si="109"/>
        <v>高级神器3配件2-阿波普之鞘Lvs8</v>
      </c>
      <c r="AL1021" s="60" t="s">
        <v>644</v>
      </c>
      <c r="AM1021" s="15">
        <f t="shared" si="110"/>
        <v>8</v>
      </c>
      <c r="AN1021" s="15" t="str">
        <f t="shared" si="111"/>
        <v>高级神器3配件2</v>
      </c>
      <c r="AO1021" s="15">
        <f>INDEX(芦花古楼!$BY$19:$BY$58,神器!AM1021)</f>
        <v>5</v>
      </c>
      <c r="AP1021" s="15" t="s">
        <v>88</v>
      </c>
      <c r="AQ1021" s="15">
        <f t="shared" si="112"/>
        <v>900</v>
      </c>
      <c r="AR1021" s="15" t="s">
        <v>653</v>
      </c>
      <c r="AS1021" s="15">
        <f t="shared" si="113"/>
        <v>27</v>
      </c>
    </row>
    <row r="1022" spans="35:45" ht="16.5" x14ac:dyDescent="0.2">
      <c r="AI1022" s="60">
        <v>1009</v>
      </c>
      <c r="AJ1022" s="15">
        <f t="shared" si="108"/>
        <v>1606028</v>
      </c>
      <c r="AK1022" s="15" t="str">
        <f t="shared" si="109"/>
        <v>高级神器3配件2-阿波普之鞘Lvs9</v>
      </c>
      <c r="AL1022" s="60" t="s">
        <v>644</v>
      </c>
      <c r="AM1022" s="15">
        <f t="shared" si="110"/>
        <v>9</v>
      </c>
      <c r="AN1022" s="15" t="str">
        <f t="shared" si="111"/>
        <v>高级神器3配件2</v>
      </c>
      <c r="AO1022" s="15">
        <f>INDEX(芦花古楼!$BY$19:$BY$58,神器!AM1022)</f>
        <v>5</v>
      </c>
      <c r="AP1022" s="15" t="s">
        <v>88</v>
      </c>
      <c r="AQ1022" s="15">
        <f t="shared" si="112"/>
        <v>1000</v>
      </c>
      <c r="AR1022" s="15" t="s">
        <v>653</v>
      </c>
      <c r="AS1022" s="15">
        <f t="shared" si="113"/>
        <v>30</v>
      </c>
    </row>
    <row r="1023" spans="35:45" ht="16.5" x14ac:dyDescent="0.2">
      <c r="AI1023" s="60">
        <v>1010</v>
      </c>
      <c r="AJ1023" s="15">
        <f t="shared" si="108"/>
        <v>1606028</v>
      </c>
      <c r="AK1023" s="15" t="str">
        <f t="shared" si="109"/>
        <v>高级神器3配件2-阿波普之鞘Lvs10</v>
      </c>
      <c r="AL1023" s="60" t="s">
        <v>644</v>
      </c>
      <c r="AM1023" s="15">
        <f t="shared" si="110"/>
        <v>10</v>
      </c>
      <c r="AN1023" s="15" t="str">
        <f t="shared" si="111"/>
        <v>高级神器3配件2</v>
      </c>
      <c r="AO1023" s="15">
        <f>INDEX(芦花古楼!$BY$19:$BY$58,神器!AM1023)</f>
        <v>7</v>
      </c>
      <c r="AP1023" s="15" t="s">
        <v>88</v>
      </c>
      <c r="AQ1023" s="15">
        <f t="shared" si="112"/>
        <v>1205</v>
      </c>
      <c r="AR1023" s="15" t="s">
        <v>653</v>
      </c>
      <c r="AS1023" s="15">
        <f t="shared" si="113"/>
        <v>34</v>
      </c>
    </row>
    <row r="1024" spans="35:45" ht="16.5" x14ac:dyDescent="0.2">
      <c r="AI1024" s="60">
        <v>1011</v>
      </c>
      <c r="AJ1024" s="15">
        <f t="shared" si="108"/>
        <v>1606028</v>
      </c>
      <c r="AK1024" s="15" t="str">
        <f t="shared" si="109"/>
        <v>高级神器3配件2-阿波普之鞘Lvs11</v>
      </c>
      <c r="AL1024" s="60" t="s">
        <v>644</v>
      </c>
      <c r="AM1024" s="15">
        <f t="shared" si="110"/>
        <v>11</v>
      </c>
      <c r="AN1024" s="15" t="str">
        <f t="shared" si="111"/>
        <v>高级神器3配件2</v>
      </c>
      <c r="AO1024" s="15">
        <f>INDEX(芦花古楼!$BY$19:$BY$58,神器!AM1024)</f>
        <v>7</v>
      </c>
      <c r="AP1024" s="15" t="s">
        <v>88</v>
      </c>
      <c r="AQ1024" s="15">
        <f t="shared" si="112"/>
        <v>1510</v>
      </c>
      <c r="AR1024" s="15" t="s">
        <v>653</v>
      </c>
      <c r="AS1024" s="15">
        <f t="shared" si="113"/>
        <v>37</v>
      </c>
    </row>
    <row r="1025" spans="35:45" ht="16.5" x14ac:dyDescent="0.2">
      <c r="AI1025" s="60">
        <v>1012</v>
      </c>
      <c r="AJ1025" s="15">
        <f t="shared" si="108"/>
        <v>1606028</v>
      </c>
      <c r="AK1025" s="15" t="str">
        <f t="shared" si="109"/>
        <v>高级神器3配件2-阿波普之鞘Lvs12</v>
      </c>
      <c r="AL1025" s="60" t="s">
        <v>644</v>
      </c>
      <c r="AM1025" s="15">
        <f t="shared" si="110"/>
        <v>12</v>
      </c>
      <c r="AN1025" s="15" t="str">
        <f t="shared" si="111"/>
        <v>高级神器3配件2</v>
      </c>
      <c r="AO1025" s="15">
        <f>INDEX(芦花古楼!$BY$19:$BY$58,神器!AM1025)</f>
        <v>7</v>
      </c>
      <c r="AP1025" s="15" t="s">
        <v>88</v>
      </c>
      <c r="AQ1025" s="15">
        <f t="shared" si="112"/>
        <v>1760</v>
      </c>
      <c r="AR1025" s="15" t="s">
        <v>653</v>
      </c>
      <c r="AS1025" s="15">
        <f t="shared" si="113"/>
        <v>41</v>
      </c>
    </row>
    <row r="1026" spans="35:45" ht="16.5" x14ac:dyDescent="0.2">
      <c r="AI1026" s="60">
        <v>1013</v>
      </c>
      <c r="AJ1026" s="15">
        <f t="shared" si="108"/>
        <v>1606028</v>
      </c>
      <c r="AK1026" s="15" t="str">
        <f t="shared" si="109"/>
        <v>高级神器3配件2-阿波普之鞘Lvs13</v>
      </c>
      <c r="AL1026" s="60" t="s">
        <v>644</v>
      </c>
      <c r="AM1026" s="15">
        <f t="shared" si="110"/>
        <v>13</v>
      </c>
      <c r="AN1026" s="15" t="str">
        <f t="shared" si="111"/>
        <v>高级神器3配件2</v>
      </c>
      <c r="AO1026" s="15">
        <f>INDEX(芦花古楼!$BY$19:$BY$58,神器!AM1026)</f>
        <v>7</v>
      </c>
      <c r="AP1026" s="15" t="s">
        <v>88</v>
      </c>
      <c r="AQ1026" s="15">
        <f t="shared" si="112"/>
        <v>2015</v>
      </c>
      <c r="AR1026" s="15" t="s">
        <v>653</v>
      </c>
      <c r="AS1026" s="15">
        <f t="shared" si="113"/>
        <v>45</v>
      </c>
    </row>
    <row r="1027" spans="35:45" ht="16.5" x14ac:dyDescent="0.2">
      <c r="AI1027" s="60">
        <v>1014</v>
      </c>
      <c r="AJ1027" s="15">
        <f t="shared" si="108"/>
        <v>1606028</v>
      </c>
      <c r="AK1027" s="15" t="str">
        <f t="shared" si="109"/>
        <v>高级神器3配件2-阿波普之鞘Lvs14</v>
      </c>
      <c r="AL1027" s="60" t="s">
        <v>644</v>
      </c>
      <c r="AM1027" s="15">
        <f t="shared" si="110"/>
        <v>14</v>
      </c>
      <c r="AN1027" s="15" t="str">
        <f t="shared" si="111"/>
        <v>高级神器3配件2</v>
      </c>
      <c r="AO1027" s="15">
        <f>INDEX(芦花古楼!$BY$19:$BY$58,神器!AM1027)</f>
        <v>7</v>
      </c>
      <c r="AP1027" s="15" t="s">
        <v>88</v>
      </c>
      <c r="AQ1027" s="15">
        <f t="shared" si="112"/>
        <v>2265</v>
      </c>
      <c r="AR1027" s="15" t="s">
        <v>653</v>
      </c>
      <c r="AS1027" s="15">
        <f t="shared" si="113"/>
        <v>50</v>
      </c>
    </row>
    <row r="1028" spans="35:45" ht="16.5" x14ac:dyDescent="0.2">
      <c r="AI1028" s="60">
        <v>1015</v>
      </c>
      <c r="AJ1028" s="15">
        <f t="shared" si="108"/>
        <v>1606028</v>
      </c>
      <c r="AK1028" s="15" t="str">
        <f t="shared" si="109"/>
        <v>高级神器3配件2-阿波普之鞘Lvs15</v>
      </c>
      <c r="AL1028" s="60" t="s">
        <v>644</v>
      </c>
      <c r="AM1028" s="15">
        <f t="shared" si="110"/>
        <v>15</v>
      </c>
      <c r="AN1028" s="15" t="str">
        <f t="shared" si="111"/>
        <v>高级神器3配件2</v>
      </c>
      <c r="AO1028" s="15">
        <f>INDEX(芦花古楼!$BY$19:$BY$58,神器!AM1028)</f>
        <v>10</v>
      </c>
      <c r="AP1028" s="15" t="s">
        <v>88</v>
      </c>
      <c r="AQ1028" s="15">
        <f t="shared" si="112"/>
        <v>2520</v>
      </c>
      <c r="AR1028" s="15" t="s">
        <v>653</v>
      </c>
      <c r="AS1028" s="15">
        <f t="shared" si="113"/>
        <v>54</v>
      </c>
    </row>
    <row r="1029" spans="35:45" ht="16.5" x14ac:dyDescent="0.2">
      <c r="AI1029" s="60">
        <v>1016</v>
      </c>
      <c r="AJ1029" s="15">
        <f t="shared" si="108"/>
        <v>1606028</v>
      </c>
      <c r="AK1029" s="15" t="str">
        <f t="shared" si="109"/>
        <v>高级神器3配件2-阿波普之鞘Lvs16</v>
      </c>
      <c r="AL1029" s="60" t="s">
        <v>644</v>
      </c>
      <c r="AM1029" s="15">
        <f t="shared" si="110"/>
        <v>16</v>
      </c>
      <c r="AN1029" s="15" t="str">
        <f t="shared" si="111"/>
        <v>高级神器3配件2</v>
      </c>
      <c r="AO1029" s="15">
        <f>INDEX(芦花古楼!$BY$19:$BY$58,神器!AM1029)</f>
        <v>10</v>
      </c>
      <c r="AP1029" s="15" t="s">
        <v>88</v>
      </c>
      <c r="AQ1029" s="15">
        <f t="shared" si="112"/>
        <v>2770</v>
      </c>
      <c r="AR1029" s="15" t="s">
        <v>653</v>
      </c>
      <c r="AS1029" s="15">
        <f t="shared" si="113"/>
        <v>59</v>
      </c>
    </row>
    <row r="1030" spans="35:45" ht="16.5" x14ac:dyDescent="0.2">
      <c r="AI1030" s="60">
        <v>1017</v>
      </c>
      <c r="AJ1030" s="15">
        <f t="shared" si="108"/>
        <v>1606028</v>
      </c>
      <c r="AK1030" s="15" t="str">
        <f t="shared" si="109"/>
        <v>高级神器3配件2-阿波普之鞘Lvs17</v>
      </c>
      <c r="AL1030" s="60" t="s">
        <v>644</v>
      </c>
      <c r="AM1030" s="15">
        <f t="shared" si="110"/>
        <v>17</v>
      </c>
      <c r="AN1030" s="15" t="str">
        <f t="shared" si="111"/>
        <v>高级神器3配件2</v>
      </c>
      <c r="AO1030" s="15">
        <f>INDEX(芦花古楼!$BY$19:$BY$58,神器!AM1030)</f>
        <v>10</v>
      </c>
      <c r="AP1030" s="15" t="s">
        <v>88</v>
      </c>
      <c r="AQ1030" s="15">
        <f t="shared" si="112"/>
        <v>3020</v>
      </c>
      <c r="AR1030" s="15" t="s">
        <v>653</v>
      </c>
      <c r="AS1030" s="15">
        <f t="shared" si="113"/>
        <v>64</v>
      </c>
    </row>
    <row r="1031" spans="35:45" ht="16.5" x14ac:dyDescent="0.2">
      <c r="AI1031" s="60">
        <v>1018</v>
      </c>
      <c r="AJ1031" s="15">
        <f t="shared" si="108"/>
        <v>1606028</v>
      </c>
      <c r="AK1031" s="15" t="str">
        <f t="shared" si="109"/>
        <v>高级神器3配件2-阿波普之鞘Lvs18</v>
      </c>
      <c r="AL1031" s="60" t="s">
        <v>644</v>
      </c>
      <c r="AM1031" s="15">
        <f t="shared" si="110"/>
        <v>18</v>
      </c>
      <c r="AN1031" s="15" t="str">
        <f t="shared" si="111"/>
        <v>高级神器3配件2</v>
      </c>
      <c r="AO1031" s="15">
        <f>INDEX(芦花古楼!$BY$19:$BY$58,神器!AM1031)</f>
        <v>10</v>
      </c>
      <c r="AP1031" s="15" t="s">
        <v>88</v>
      </c>
      <c r="AQ1031" s="15">
        <f t="shared" si="112"/>
        <v>3275</v>
      </c>
      <c r="AR1031" s="15" t="s">
        <v>653</v>
      </c>
      <c r="AS1031" s="15">
        <f t="shared" si="113"/>
        <v>69</v>
      </c>
    </row>
    <row r="1032" spans="35:45" ht="16.5" x14ac:dyDescent="0.2">
      <c r="AI1032" s="60">
        <v>1019</v>
      </c>
      <c r="AJ1032" s="15">
        <f t="shared" si="108"/>
        <v>1606028</v>
      </c>
      <c r="AK1032" s="15" t="str">
        <f t="shared" si="109"/>
        <v>高级神器3配件2-阿波普之鞘Lvs19</v>
      </c>
      <c r="AL1032" s="60" t="s">
        <v>644</v>
      </c>
      <c r="AM1032" s="15">
        <f t="shared" si="110"/>
        <v>19</v>
      </c>
      <c r="AN1032" s="15" t="str">
        <f t="shared" si="111"/>
        <v>高级神器3配件2</v>
      </c>
      <c r="AO1032" s="15">
        <f>INDEX(芦花古楼!$BY$19:$BY$58,神器!AM1032)</f>
        <v>10</v>
      </c>
      <c r="AP1032" s="15" t="s">
        <v>88</v>
      </c>
      <c r="AQ1032" s="15">
        <f t="shared" si="112"/>
        <v>3525</v>
      </c>
      <c r="AR1032" s="15" t="s">
        <v>653</v>
      </c>
      <c r="AS1032" s="15">
        <f t="shared" si="113"/>
        <v>74</v>
      </c>
    </row>
    <row r="1033" spans="35:45" ht="16.5" x14ac:dyDescent="0.2">
      <c r="AI1033" s="60">
        <v>1020</v>
      </c>
      <c r="AJ1033" s="15">
        <f t="shared" si="108"/>
        <v>1606028</v>
      </c>
      <c r="AK1033" s="15" t="str">
        <f t="shared" si="109"/>
        <v>高级神器3配件2-阿波普之鞘Lvs20</v>
      </c>
      <c r="AL1033" s="60" t="s">
        <v>644</v>
      </c>
      <c r="AM1033" s="15">
        <f t="shared" si="110"/>
        <v>20</v>
      </c>
      <c r="AN1033" s="15" t="str">
        <f t="shared" si="111"/>
        <v>高级神器3配件2</v>
      </c>
      <c r="AO1033" s="15">
        <f>INDEX(芦花古楼!$BY$19:$BY$58,神器!AM1033)</f>
        <v>10</v>
      </c>
      <c r="AP1033" s="15" t="s">
        <v>88</v>
      </c>
      <c r="AQ1033" s="15">
        <f t="shared" si="112"/>
        <v>4030</v>
      </c>
      <c r="AR1033" s="15" t="s">
        <v>653</v>
      </c>
      <c r="AS1033" s="15">
        <f t="shared" si="113"/>
        <v>80</v>
      </c>
    </row>
    <row r="1034" spans="35:45" ht="16.5" x14ac:dyDescent="0.2">
      <c r="AI1034" s="60">
        <v>1021</v>
      </c>
      <c r="AJ1034" s="15">
        <f t="shared" si="108"/>
        <v>1606028</v>
      </c>
      <c r="AK1034" s="15" t="str">
        <f t="shared" si="109"/>
        <v>高级神器3配件2-阿波普之鞘Lvs21</v>
      </c>
      <c r="AL1034" s="60" t="s">
        <v>644</v>
      </c>
      <c r="AM1034" s="15">
        <f t="shared" si="110"/>
        <v>21</v>
      </c>
      <c r="AN1034" s="15" t="str">
        <f t="shared" si="111"/>
        <v>高级神器3配件2</v>
      </c>
      <c r="AO1034" s="15">
        <f>INDEX(芦花古楼!$BY$19:$BY$58,神器!AM1034)</f>
        <v>15</v>
      </c>
      <c r="AP1034" s="15" t="s">
        <v>88</v>
      </c>
      <c r="AQ1034" s="15">
        <f t="shared" si="112"/>
        <v>4450</v>
      </c>
      <c r="AR1034" s="15" t="s">
        <v>653</v>
      </c>
      <c r="AS1034" s="15">
        <f t="shared" si="113"/>
        <v>86</v>
      </c>
    </row>
    <row r="1035" spans="35:45" ht="16.5" x14ac:dyDescent="0.2">
      <c r="AI1035" s="60">
        <v>1022</v>
      </c>
      <c r="AJ1035" s="15">
        <f t="shared" si="108"/>
        <v>1606028</v>
      </c>
      <c r="AK1035" s="15" t="str">
        <f t="shared" si="109"/>
        <v>高级神器3配件2-阿波普之鞘Lvs22</v>
      </c>
      <c r="AL1035" s="60" t="s">
        <v>644</v>
      </c>
      <c r="AM1035" s="15">
        <f t="shared" si="110"/>
        <v>22</v>
      </c>
      <c r="AN1035" s="15" t="str">
        <f t="shared" si="111"/>
        <v>高级神器3配件2</v>
      </c>
      <c r="AO1035" s="15">
        <f>INDEX(芦花古楼!$BY$19:$BY$58,神器!AM1035)</f>
        <v>15</v>
      </c>
      <c r="AP1035" s="15" t="s">
        <v>88</v>
      </c>
      <c r="AQ1035" s="15">
        <f t="shared" si="112"/>
        <v>4675</v>
      </c>
      <c r="AR1035" s="15" t="s">
        <v>653</v>
      </c>
      <c r="AS1035" s="15">
        <f t="shared" si="113"/>
        <v>92</v>
      </c>
    </row>
    <row r="1036" spans="35:45" ht="16.5" x14ac:dyDescent="0.2">
      <c r="AI1036" s="60">
        <v>1023</v>
      </c>
      <c r="AJ1036" s="15">
        <f t="shared" si="108"/>
        <v>1606028</v>
      </c>
      <c r="AK1036" s="15" t="str">
        <f t="shared" si="109"/>
        <v>高级神器3配件2-阿波普之鞘Lvs23</v>
      </c>
      <c r="AL1036" s="60" t="s">
        <v>644</v>
      </c>
      <c r="AM1036" s="15">
        <f t="shared" si="110"/>
        <v>23</v>
      </c>
      <c r="AN1036" s="15" t="str">
        <f t="shared" si="111"/>
        <v>高级神器3配件2</v>
      </c>
      <c r="AO1036" s="15">
        <f>INDEX(芦花古楼!$BY$19:$BY$58,神器!AM1036)</f>
        <v>15</v>
      </c>
      <c r="AP1036" s="15" t="s">
        <v>88</v>
      </c>
      <c r="AQ1036" s="15">
        <f t="shared" si="112"/>
        <v>4895</v>
      </c>
      <c r="AR1036" s="15" t="s">
        <v>653</v>
      </c>
      <c r="AS1036" s="15">
        <f t="shared" si="113"/>
        <v>99</v>
      </c>
    </row>
    <row r="1037" spans="35:45" ht="16.5" x14ac:dyDescent="0.2">
      <c r="AI1037" s="60">
        <v>1024</v>
      </c>
      <c r="AJ1037" s="15">
        <f t="shared" si="108"/>
        <v>1606028</v>
      </c>
      <c r="AK1037" s="15" t="str">
        <f t="shared" si="109"/>
        <v>高级神器3配件2-阿波普之鞘Lvs24</v>
      </c>
      <c r="AL1037" s="60" t="s">
        <v>644</v>
      </c>
      <c r="AM1037" s="15">
        <f t="shared" si="110"/>
        <v>24</v>
      </c>
      <c r="AN1037" s="15" t="str">
        <f t="shared" si="111"/>
        <v>高级神器3配件2</v>
      </c>
      <c r="AO1037" s="15">
        <f>INDEX(芦花古楼!$BY$19:$BY$58,神器!AM1037)</f>
        <v>15</v>
      </c>
      <c r="AP1037" s="15" t="s">
        <v>88</v>
      </c>
      <c r="AQ1037" s="15">
        <f t="shared" si="112"/>
        <v>5120</v>
      </c>
      <c r="AR1037" s="15" t="s">
        <v>653</v>
      </c>
      <c r="AS1037" s="15">
        <f t="shared" si="113"/>
        <v>106</v>
      </c>
    </row>
    <row r="1038" spans="35:45" ht="16.5" x14ac:dyDescent="0.2">
      <c r="AI1038" s="60">
        <v>1025</v>
      </c>
      <c r="AJ1038" s="15">
        <f t="shared" si="108"/>
        <v>1606028</v>
      </c>
      <c r="AK1038" s="15" t="str">
        <f t="shared" si="109"/>
        <v>高级神器3配件2-阿波普之鞘Lvs25</v>
      </c>
      <c r="AL1038" s="60" t="s">
        <v>644</v>
      </c>
      <c r="AM1038" s="15">
        <f t="shared" si="110"/>
        <v>25</v>
      </c>
      <c r="AN1038" s="15" t="str">
        <f t="shared" si="111"/>
        <v>高级神器3配件2</v>
      </c>
      <c r="AO1038" s="15">
        <f>INDEX(芦花古楼!$BY$19:$BY$58,神器!AM1038)</f>
        <v>15</v>
      </c>
      <c r="AP1038" s="15" t="s">
        <v>88</v>
      </c>
      <c r="AQ1038" s="15">
        <f t="shared" si="112"/>
        <v>5340</v>
      </c>
      <c r="AR1038" s="15" t="s">
        <v>653</v>
      </c>
      <c r="AS1038" s="15">
        <f t="shared" si="113"/>
        <v>113</v>
      </c>
    </row>
    <row r="1039" spans="35:45" ht="16.5" x14ac:dyDescent="0.2">
      <c r="AI1039" s="60">
        <v>1026</v>
      </c>
      <c r="AJ1039" s="15">
        <f t="shared" ref="AJ1039:AJ1102" si="114">INDEX($AC$4:$AC$33,INT((AI1039-1)/40)+1)</f>
        <v>1606028</v>
      </c>
      <c r="AK1039" s="15" t="str">
        <f t="shared" ref="AK1039:AK1102" si="115">INDEX($AF$4:$AF$33,INT((AI1039-1)/40)+1)&amp;AL1039&amp;AM1039</f>
        <v>高级神器3配件2-阿波普之鞘Lvs26</v>
      </c>
      <c r="AL1039" s="60" t="s">
        <v>644</v>
      </c>
      <c r="AM1039" s="15">
        <f t="shared" ref="AM1039:AM1102" si="116">MOD(AI1039-1,40)+1</f>
        <v>26</v>
      </c>
      <c r="AN1039" s="15" t="str">
        <f t="shared" ref="AN1039:AN1102" si="117">INDEX($AD$4:$AD$33,INT((AI1039-1)/40)+1)</f>
        <v>高级神器3配件2</v>
      </c>
      <c r="AO1039" s="15">
        <f>INDEX(芦花古楼!$BY$19:$BY$58,神器!AM1039)</f>
        <v>25</v>
      </c>
      <c r="AP1039" s="15" t="s">
        <v>88</v>
      </c>
      <c r="AQ1039" s="15">
        <f t="shared" ref="AQ1039:AQ1102" si="118">INDEX($F$14:$L$53,AM1039,INDEX($AB$4:$AB$33,INT((AI1039-1)/40)+1))</f>
        <v>5565</v>
      </c>
      <c r="AR1039" s="15" t="s">
        <v>653</v>
      </c>
      <c r="AS1039" s="15">
        <f t="shared" ref="AS1039:AS1102" si="119">INDEX($P$14:$V$53,AM1039,INDEX($AB$4:$AB$33,INT((AI1039-1)/40)+1))</f>
        <v>121</v>
      </c>
    </row>
    <row r="1040" spans="35:45" ht="16.5" x14ac:dyDescent="0.2">
      <c r="AI1040" s="60">
        <v>1027</v>
      </c>
      <c r="AJ1040" s="15">
        <f t="shared" si="114"/>
        <v>1606028</v>
      </c>
      <c r="AK1040" s="15" t="str">
        <f t="shared" si="115"/>
        <v>高级神器3配件2-阿波普之鞘Lvs27</v>
      </c>
      <c r="AL1040" s="60" t="s">
        <v>644</v>
      </c>
      <c r="AM1040" s="15">
        <f t="shared" si="116"/>
        <v>27</v>
      </c>
      <c r="AN1040" s="15" t="str">
        <f t="shared" si="117"/>
        <v>高级神器3配件2</v>
      </c>
      <c r="AO1040" s="15">
        <f>INDEX(芦花古楼!$BY$19:$BY$58,神器!AM1040)</f>
        <v>25</v>
      </c>
      <c r="AP1040" s="15" t="s">
        <v>88</v>
      </c>
      <c r="AQ1040" s="15">
        <f t="shared" si="118"/>
        <v>5785</v>
      </c>
      <c r="AR1040" s="15" t="s">
        <v>653</v>
      </c>
      <c r="AS1040" s="15">
        <f t="shared" si="119"/>
        <v>129</v>
      </c>
    </row>
    <row r="1041" spans="35:45" ht="16.5" x14ac:dyDescent="0.2">
      <c r="AI1041" s="60">
        <v>1028</v>
      </c>
      <c r="AJ1041" s="15">
        <f t="shared" si="114"/>
        <v>1606028</v>
      </c>
      <c r="AK1041" s="15" t="str">
        <f t="shared" si="115"/>
        <v>高级神器3配件2-阿波普之鞘Lvs28</v>
      </c>
      <c r="AL1041" s="60" t="s">
        <v>644</v>
      </c>
      <c r="AM1041" s="15">
        <f t="shared" si="116"/>
        <v>28</v>
      </c>
      <c r="AN1041" s="15" t="str">
        <f t="shared" si="117"/>
        <v>高级神器3配件2</v>
      </c>
      <c r="AO1041" s="15">
        <f>INDEX(芦花古楼!$BY$19:$BY$58,神器!AM1041)</f>
        <v>25</v>
      </c>
      <c r="AP1041" s="15" t="s">
        <v>88</v>
      </c>
      <c r="AQ1041" s="15">
        <f t="shared" si="118"/>
        <v>6010</v>
      </c>
      <c r="AR1041" s="15" t="s">
        <v>653</v>
      </c>
      <c r="AS1041" s="15">
        <f t="shared" si="119"/>
        <v>138</v>
      </c>
    </row>
    <row r="1042" spans="35:45" ht="16.5" x14ac:dyDescent="0.2">
      <c r="AI1042" s="60">
        <v>1029</v>
      </c>
      <c r="AJ1042" s="15">
        <f t="shared" si="114"/>
        <v>1606028</v>
      </c>
      <c r="AK1042" s="15" t="str">
        <f t="shared" si="115"/>
        <v>高级神器3配件2-阿波普之鞘Lvs29</v>
      </c>
      <c r="AL1042" s="60" t="s">
        <v>644</v>
      </c>
      <c r="AM1042" s="15">
        <f t="shared" si="116"/>
        <v>29</v>
      </c>
      <c r="AN1042" s="15" t="str">
        <f t="shared" si="117"/>
        <v>高级神器3配件2</v>
      </c>
      <c r="AO1042" s="15">
        <f>INDEX(芦花古楼!$BY$19:$BY$58,神器!AM1042)</f>
        <v>25</v>
      </c>
      <c r="AP1042" s="15" t="s">
        <v>88</v>
      </c>
      <c r="AQ1042" s="15">
        <f t="shared" si="118"/>
        <v>6230</v>
      </c>
      <c r="AR1042" s="15" t="s">
        <v>653</v>
      </c>
      <c r="AS1042" s="15">
        <f t="shared" si="119"/>
        <v>146</v>
      </c>
    </row>
    <row r="1043" spans="35:45" ht="16.5" x14ac:dyDescent="0.2">
      <c r="AI1043" s="60">
        <v>1030</v>
      </c>
      <c r="AJ1043" s="15">
        <f t="shared" si="114"/>
        <v>1606028</v>
      </c>
      <c r="AK1043" s="15" t="str">
        <f t="shared" si="115"/>
        <v>高级神器3配件2-阿波普之鞘Lvs30</v>
      </c>
      <c r="AL1043" s="60" t="s">
        <v>644</v>
      </c>
      <c r="AM1043" s="15">
        <f t="shared" si="116"/>
        <v>30</v>
      </c>
      <c r="AN1043" s="15" t="str">
        <f t="shared" si="117"/>
        <v>高级神器3配件2</v>
      </c>
      <c r="AO1043" s="15">
        <f>INDEX(芦花古楼!$BY$19:$BY$58,神器!AM1043)</f>
        <v>25</v>
      </c>
      <c r="AP1043" s="15" t="s">
        <v>88</v>
      </c>
      <c r="AQ1043" s="15">
        <f t="shared" si="118"/>
        <v>6675</v>
      </c>
      <c r="AR1043" s="15" t="s">
        <v>653</v>
      </c>
      <c r="AS1043" s="15">
        <f t="shared" si="119"/>
        <v>156</v>
      </c>
    </row>
    <row r="1044" spans="35:45" ht="16.5" x14ac:dyDescent="0.2">
      <c r="AI1044" s="60">
        <v>1031</v>
      </c>
      <c r="AJ1044" s="15">
        <f t="shared" si="114"/>
        <v>1606028</v>
      </c>
      <c r="AK1044" s="15" t="str">
        <f t="shared" si="115"/>
        <v>高级神器3配件2-阿波普之鞘Lvs31</v>
      </c>
      <c r="AL1044" s="60" t="s">
        <v>644</v>
      </c>
      <c r="AM1044" s="15">
        <f t="shared" si="116"/>
        <v>31</v>
      </c>
      <c r="AN1044" s="15" t="str">
        <f t="shared" si="117"/>
        <v>高级神器3配件2</v>
      </c>
      <c r="AO1044" s="15">
        <f>INDEX(芦花古楼!$BY$19:$BY$58,神器!AM1044)</f>
        <v>30</v>
      </c>
      <c r="AP1044" s="15" t="s">
        <v>88</v>
      </c>
      <c r="AQ1044" s="15">
        <f t="shared" si="118"/>
        <v>6510</v>
      </c>
      <c r="AR1044" s="15" t="s">
        <v>653</v>
      </c>
      <c r="AS1044" s="15">
        <f t="shared" si="119"/>
        <v>166</v>
      </c>
    </row>
    <row r="1045" spans="35:45" ht="16.5" x14ac:dyDescent="0.2">
      <c r="AI1045" s="60">
        <v>1032</v>
      </c>
      <c r="AJ1045" s="15">
        <f t="shared" si="114"/>
        <v>1606028</v>
      </c>
      <c r="AK1045" s="15" t="str">
        <f t="shared" si="115"/>
        <v>高级神器3配件2-阿波普之鞘Lvs32</v>
      </c>
      <c r="AL1045" s="60" t="s">
        <v>644</v>
      </c>
      <c r="AM1045" s="15">
        <f t="shared" si="116"/>
        <v>32</v>
      </c>
      <c r="AN1045" s="15" t="str">
        <f t="shared" si="117"/>
        <v>高级神器3配件2</v>
      </c>
      <c r="AO1045" s="15">
        <f>INDEX(芦花古楼!$BY$19:$BY$58,神器!AM1045)</f>
        <v>30</v>
      </c>
      <c r="AP1045" s="15" t="s">
        <v>88</v>
      </c>
      <c r="AQ1045" s="15">
        <f t="shared" si="118"/>
        <v>9765</v>
      </c>
      <c r="AR1045" s="15" t="s">
        <v>653</v>
      </c>
      <c r="AS1045" s="15">
        <f t="shared" si="119"/>
        <v>176</v>
      </c>
    </row>
    <row r="1046" spans="35:45" ht="16.5" x14ac:dyDescent="0.2">
      <c r="AI1046" s="60">
        <v>1033</v>
      </c>
      <c r="AJ1046" s="15">
        <f t="shared" si="114"/>
        <v>1606028</v>
      </c>
      <c r="AK1046" s="15" t="str">
        <f t="shared" si="115"/>
        <v>高级神器3配件2-阿波普之鞘Lvs33</v>
      </c>
      <c r="AL1046" s="60" t="s">
        <v>644</v>
      </c>
      <c r="AM1046" s="15">
        <f t="shared" si="116"/>
        <v>33</v>
      </c>
      <c r="AN1046" s="15" t="str">
        <f t="shared" si="117"/>
        <v>高级神器3配件2</v>
      </c>
      <c r="AO1046" s="15">
        <f>INDEX(芦花古楼!$BY$19:$BY$58,神器!AM1046)</f>
        <v>30</v>
      </c>
      <c r="AP1046" s="15" t="s">
        <v>88</v>
      </c>
      <c r="AQ1046" s="15">
        <f t="shared" si="118"/>
        <v>13020</v>
      </c>
      <c r="AR1046" s="15" t="s">
        <v>653</v>
      </c>
      <c r="AS1046" s="15">
        <f t="shared" si="119"/>
        <v>187</v>
      </c>
    </row>
    <row r="1047" spans="35:45" ht="16.5" x14ac:dyDescent="0.2">
      <c r="AI1047" s="60">
        <v>1034</v>
      </c>
      <c r="AJ1047" s="15">
        <f t="shared" si="114"/>
        <v>1606028</v>
      </c>
      <c r="AK1047" s="15" t="str">
        <f t="shared" si="115"/>
        <v>高级神器3配件2-阿波普之鞘Lvs34</v>
      </c>
      <c r="AL1047" s="60" t="s">
        <v>644</v>
      </c>
      <c r="AM1047" s="15">
        <f t="shared" si="116"/>
        <v>34</v>
      </c>
      <c r="AN1047" s="15" t="str">
        <f t="shared" si="117"/>
        <v>高级神器3配件2</v>
      </c>
      <c r="AO1047" s="15">
        <f>INDEX(芦花古楼!$BY$19:$BY$58,神器!AM1047)</f>
        <v>30</v>
      </c>
      <c r="AP1047" s="15" t="s">
        <v>88</v>
      </c>
      <c r="AQ1047" s="15">
        <f t="shared" si="118"/>
        <v>16275</v>
      </c>
      <c r="AR1047" s="15" t="s">
        <v>653</v>
      </c>
      <c r="AS1047" s="15">
        <f t="shared" si="119"/>
        <v>198</v>
      </c>
    </row>
    <row r="1048" spans="35:45" ht="16.5" x14ac:dyDescent="0.2">
      <c r="AI1048" s="60">
        <v>1035</v>
      </c>
      <c r="AJ1048" s="15">
        <f t="shared" si="114"/>
        <v>1606028</v>
      </c>
      <c r="AK1048" s="15" t="str">
        <f t="shared" si="115"/>
        <v>高级神器3配件2-阿波普之鞘Lvs35</v>
      </c>
      <c r="AL1048" s="60" t="s">
        <v>644</v>
      </c>
      <c r="AM1048" s="15">
        <f t="shared" si="116"/>
        <v>35</v>
      </c>
      <c r="AN1048" s="15" t="str">
        <f t="shared" si="117"/>
        <v>高级神器3配件2</v>
      </c>
      <c r="AO1048" s="15">
        <f>INDEX(芦花古楼!$BY$19:$BY$58,神器!AM1048)</f>
        <v>30</v>
      </c>
      <c r="AP1048" s="15" t="s">
        <v>88</v>
      </c>
      <c r="AQ1048" s="15">
        <f t="shared" si="118"/>
        <v>19530</v>
      </c>
      <c r="AR1048" s="15" t="s">
        <v>653</v>
      </c>
      <c r="AS1048" s="15">
        <f t="shared" si="119"/>
        <v>210</v>
      </c>
    </row>
    <row r="1049" spans="35:45" ht="16.5" x14ac:dyDescent="0.2">
      <c r="AI1049" s="60">
        <v>1036</v>
      </c>
      <c r="AJ1049" s="15">
        <f t="shared" si="114"/>
        <v>1606028</v>
      </c>
      <c r="AK1049" s="15" t="str">
        <f t="shared" si="115"/>
        <v>高级神器3配件2-阿波普之鞘Lvs36</v>
      </c>
      <c r="AL1049" s="60" t="s">
        <v>644</v>
      </c>
      <c r="AM1049" s="15">
        <f t="shared" si="116"/>
        <v>36</v>
      </c>
      <c r="AN1049" s="15" t="str">
        <f t="shared" si="117"/>
        <v>高级神器3配件2</v>
      </c>
      <c r="AO1049" s="15">
        <f>INDEX(芦花古楼!$BY$19:$BY$58,神器!AM1049)</f>
        <v>40</v>
      </c>
      <c r="AP1049" s="15" t="s">
        <v>88</v>
      </c>
      <c r="AQ1049" s="15">
        <f t="shared" si="118"/>
        <v>22785</v>
      </c>
      <c r="AR1049" s="15" t="s">
        <v>653</v>
      </c>
      <c r="AS1049" s="15">
        <f t="shared" si="119"/>
        <v>222</v>
      </c>
    </row>
    <row r="1050" spans="35:45" ht="16.5" x14ac:dyDescent="0.2">
      <c r="AI1050" s="60">
        <v>1037</v>
      </c>
      <c r="AJ1050" s="15">
        <f t="shared" si="114"/>
        <v>1606028</v>
      </c>
      <c r="AK1050" s="15" t="str">
        <f t="shared" si="115"/>
        <v>高级神器3配件2-阿波普之鞘Lvs37</v>
      </c>
      <c r="AL1050" s="60" t="s">
        <v>644</v>
      </c>
      <c r="AM1050" s="15">
        <f t="shared" si="116"/>
        <v>37</v>
      </c>
      <c r="AN1050" s="15" t="str">
        <f t="shared" si="117"/>
        <v>高级神器3配件2</v>
      </c>
      <c r="AO1050" s="15">
        <f>INDEX(芦花古楼!$BY$19:$BY$58,神器!AM1050)</f>
        <v>40</v>
      </c>
      <c r="AP1050" s="15" t="s">
        <v>88</v>
      </c>
      <c r="AQ1050" s="15">
        <f t="shared" si="118"/>
        <v>26040</v>
      </c>
      <c r="AR1050" s="15" t="s">
        <v>653</v>
      </c>
      <c r="AS1050" s="15">
        <f t="shared" si="119"/>
        <v>236</v>
      </c>
    </row>
    <row r="1051" spans="35:45" ht="16.5" x14ac:dyDescent="0.2">
      <c r="AI1051" s="60">
        <v>1038</v>
      </c>
      <c r="AJ1051" s="15">
        <f t="shared" si="114"/>
        <v>1606028</v>
      </c>
      <c r="AK1051" s="15" t="str">
        <f t="shared" si="115"/>
        <v>高级神器3配件2-阿波普之鞘Lvs38</v>
      </c>
      <c r="AL1051" s="60" t="s">
        <v>644</v>
      </c>
      <c r="AM1051" s="15">
        <f t="shared" si="116"/>
        <v>38</v>
      </c>
      <c r="AN1051" s="15" t="str">
        <f t="shared" si="117"/>
        <v>高级神器3配件2</v>
      </c>
      <c r="AO1051" s="15">
        <f>INDEX(芦花古楼!$BY$19:$BY$58,神器!AM1051)</f>
        <v>40</v>
      </c>
      <c r="AP1051" s="15" t="s">
        <v>88</v>
      </c>
      <c r="AQ1051" s="15">
        <f t="shared" si="118"/>
        <v>29295</v>
      </c>
      <c r="AR1051" s="15" t="s">
        <v>653</v>
      </c>
      <c r="AS1051" s="15">
        <f t="shared" si="119"/>
        <v>249</v>
      </c>
    </row>
    <row r="1052" spans="35:45" ht="16.5" x14ac:dyDescent="0.2">
      <c r="AI1052" s="60">
        <v>1039</v>
      </c>
      <c r="AJ1052" s="15">
        <f t="shared" si="114"/>
        <v>1606028</v>
      </c>
      <c r="AK1052" s="15" t="str">
        <f t="shared" si="115"/>
        <v>高级神器3配件2-阿波普之鞘Lvs39</v>
      </c>
      <c r="AL1052" s="60" t="s">
        <v>644</v>
      </c>
      <c r="AM1052" s="15">
        <f t="shared" si="116"/>
        <v>39</v>
      </c>
      <c r="AN1052" s="15" t="str">
        <f t="shared" si="117"/>
        <v>高级神器3配件2</v>
      </c>
      <c r="AO1052" s="15">
        <f>INDEX(芦花古楼!$BY$19:$BY$58,神器!AM1052)</f>
        <v>40</v>
      </c>
      <c r="AP1052" s="15" t="s">
        <v>88</v>
      </c>
      <c r="AQ1052" s="15">
        <f t="shared" si="118"/>
        <v>32550</v>
      </c>
      <c r="AR1052" s="15" t="s">
        <v>653</v>
      </c>
      <c r="AS1052" s="15">
        <f t="shared" si="119"/>
        <v>264</v>
      </c>
    </row>
    <row r="1053" spans="35:45" ht="16.5" x14ac:dyDescent="0.2">
      <c r="AI1053" s="60">
        <v>1040</v>
      </c>
      <c r="AJ1053" s="15">
        <f t="shared" si="114"/>
        <v>1606028</v>
      </c>
      <c r="AK1053" s="15" t="str">
        <f t="shared" si="115"/>
        <v>高级神器3配件2-阿波普之鞘Lvs40</v>
      </c>
      <c r="AL1053" s="60" t="s">
        <v>644</v>
      </c>
      <c r="AM1053" s="15">
        <f t="shared" si="116"/>
        <v>40</v>
      </c>
      <c r="AN1053" s="15" t="str">
        <f t="shared" si="117"/>
        <v>高级神器3配件2</v>
      </c>
      <c r="AO1053" s="15">
        <f>INDEX(芦花古楼!$BY$19:$BY$58,神器!AM1053)</f>
        <v>40</v>
      </c>
      <c r="AP1053" s="15" t="s">
        <v>88</v>
      </c>
      <c r="AQ1053" s="15">
        <f t="shared" si="118"/>
        <v>39060</v>
      </c>
      <c r="AR1053" s="15" t="s">
        <v>653</v>
      </c>
      <c r="AS1053" s="15">
        <f t="shared" si="119"/>
        <v>279</v>
      </c>
    </row>
    <row r="1054" spans="35:45" ht="16.5" x14ac:dyDescent="0.2">
      <c r="AI1054" s="60">
        <v>1041</v>
      </c>
      <c r="AJ1054" s="15">
        <f t="shared" si="114"/>
        <v>1606029</v>
      </c>
      <c r="AK1054" s="15" t="str">
        <f t="shared" si="115"/>
        <v>高级神器3配件3-翼骨Lvs1</v>
      </c>
      <c r="AL1054" s="60" t="s">
        <v>644</v>
      </c>
      <c r="AM1054" s="15">
        <f t="shared" si="116"/>
        <v>1</v>
      </c>
      <c r="AN1054" s="15" t="str">
        <f t="shared" si="117"/>
        <v>高级神器3配件3</v>
      </c>
      <c r="AO1054" s="15">
        <f>INDEX(芦花古楼!$BY$19:$BY$58,神器!AM1054)</f>
        <v>1</v>
      </c>
      <c r="AP1054" s="15" t="s">
        <v>88</v>
      </c>
      <c r="AQ1054" s="15">
        <f t="shared" si="118"/>
        <v>330</v>
      </c>
      <c r="AR1054" s="15" t="s">
        <v>653</v>
      </c>
      <c r="AS1054" s="15">
        <f t="shared" si="119"/>
        <v>13</v>
      </c>
    </row>
    <row r="1055" spans="35:45" ht="16.5" x14ac:dyDescent="0.2">
      <c r="AI1055" s="60">
        <v>1042</v>
      </c>
      <c r="AJ1055" s="15">
        <f t="shared" si="114"/>
        <v>1606029</v>
      </c>
      <c r="AK1055" s="15" t="str">
        <f t="shared" si="115"/>
        <v>高级神器3配件3-翼骨Lvs2</v>
      </c>
      <c r="AL1055" s="60" t="s">
        <v>644</v>
      </c>
      <c r="AM1055" s="15">
        <f t="shared" si="116"/>
        <v>2</v>
      </c>
      <c r="AN1055" s="15" t="str">
        <f t="shared" si="117"/>
        <v>高级神器3配件3</v>
      </c>
      <c r="AO1055" s="15">
        <f>INDEX(芦花古楼!$BY$19:$BY$58,神器!AM1055)</f>
        <v>1</v>
      </c>
      <c r="AP1055" s="15" t="s">
        <v>88</v>
      </c>
      <c r="AQ1055" s="15">
        <f t="shared" si="118"/>
        <v>500</v>
      </c>
      <c r="AR1055" s="15" t="s">
        <v>653</v>
      </c>
      <c r="AS1055" s="15">
        <f t="shared" si="119"/>
        <v>17</v>
      </c>
    </row>
    <row r="1056" spans="35:45" ht="16.5" x14ac:dyDescent="0.2">
      <c r="AI1056" s="60">
        <v>1043</v>
      </c>
      <c r="AJ1056" s="15">
        <f t="shared" si="114"/>
        <v>1606029</v>
      </c>
      <c r="AK1056" s="15" t="str">
        <f t="shared" si="115"/>
        <v>高级神器3配件3-翼骨Lvs3</v>
      </c>
      <c r="AL1056" s="60" t="s">
        <v>644</v>
      </c>
      <c r="AM1056" s="15">
        <f t="shared" si="116"/>
        <v>3</v>
      </c>
      <c r="AN1056" s="15" t="str">
        <f t="shared" si="117"/>
        <v>高级神器3配件3</v>
      </c>
      <c r="AO1056" s="15">
        <f>INDEX(芦花古楼!$BY$19:$BY$58,神器!AM1056)</f>
        <v>2</v>
      </c>
      <c r="AP1056" s="15" t="s">
        <v>88</v>
      </c>
      <c r="AQ1056" s="15">
        <f t="shared" si="118"/>
        <v>665</v>
      </c>
      <c r="AR1056" s="15" t="s">
        <v>653</v>
      </c>
      <c r="AS1056" s="15">
        <f t="shared" si="119"/>
        <v>21</v>
      </c>
    </row>
    <row r="1057" spans="35:45" ht="16.5" x14ac:dyDescent="0.2">
      <c r="AI1057" s="60">
        <v>1044</v>
      </c>
      <c r="AJ1057" s="15">
        <f t="shared" si="114"/>
        <v>1606029</v>
      </c>
      <c r="AK1057" s="15" t="str">
        <f t="shared" si="115"/>
        <v>高级神器3配件3-翼骨Lvs4</v>
      </c>
      <c r="AL1057" s="60" t="s">
        <v>644</v>
      </c>
      <c r="AM1057" s="15">
        <f t="shared" si="116"/>
        <v>4</v>
      </c>
      <c r="AN1057" s="15" t="str">
        <f t="shared" si="117"/>
        <v>高级神器3配件3</v>
      </c>
      <c r="AO1057" s="15">
        <f>INDEX(芦花古楼!$BY$19:$BY$58,神器!AM1057)</f>
        <v>3</v>
      </c>
      <c r="AP1057" s="15" t="s">
        <v>88</v>
      </c>
      <c r="AQ1057" s="15">
        <f t="shared" si="118"/>
        <v>835</v>
      </c>
      <c r="AR1057" s="15" t="s">
        <v>653</v>
      </c>
      <c r="AS1057" s="15">
        <f t="shared" si="119"/>
        <v>25</v>
      </c>
    </row>
    <row r="1058" spans="35:45" ht="16.5" x14ac:dyDescent="0.2">
      <c r="AI1058" s="60">
        <v>1045</v>
      </c>
      <c r="AJ1058" s="15">
        <f t="shared" si="114"/>
        <v>1606029</v>
      </c>
      <c r="AK1058" s="15" t="str">
        <f t="shared" si="115"/>
        <v>高级神器3配件3-翼骨Lvs5</v>
      </c>
      <c r="AL1058" s="60" t="s">
        <v>644</v>
      </c>
      <c r="AM1058" s="15">
        <f t="shared" si="116"/>
        <v>5</v>
      </c>
      <c r="AN1058" s="15" t="str">
        <f t="shared" si="117"/>
        <v>高级神器3配件3</v>
      </c>
      <c r="AO1058" s="15">
        <f>INDEX(芦花古楼!$BY$19:$BY$58,神器!AM1058)</f>
        <v>3</v>
      </c>
      <c r="AP1058" s="15" t="s">
        <v>88</v>
      </c>
      <c r="AQ1058" s="15">
        <f t="shared" si="118"/>
        <v>1000</v>
      </c>
      <c r="AR1058" s="15" t="s">
        <v>653</v>
      </c>
      <c r="AS1058" s="15">
        <f t="shared" si="119"/>
        <v>30</v>
      </c>
    </row>
    <row r="1059" spans="35:45" ht="16.5" x14ac:dyDescent="0.2">
      <c r="AI1059" s="60">
        <v>1046</v>
      </c>
      <c r="AJ1059" s="15">
        <f t="shared" si="114"/>
        <v>1606029</v>
      </c>
      <c r="AK1059" s="15" t="str">
        <f t="shared" si="115"/>
        <v>高级神器3配件3-翼骨Lvs6</v>
      </c>
      <c r="AL1059" s="60" t="s">
        <v>644</v>
      </c>
      <c r="AM1059" s="15">
        <f t="shared" si="116"/>
        <v>6</v>
      </c>
      <c r="AN1059" s="15" t="str">
        <f t="shared" si="117"/>
        <v>高级神器3配件3</v>
      </c>
      <c r="AO1059" s="15">
        <f>INDEX(芦花古楼!$BY$19:$BY$58,神器!AM1059)</f>
        <v>5</v>
      </c>
      <c r="AP1059" s="15" t="s">
        <v>88</v>
      </c>
      <c r="AQ1059" s="15">
        <f t="shared" si="118"/>
        <v>1170</v>
      </c>
      <c r="AR1059" s="15" t="s">
        <v>653</v>
      </c>
      <c r="AS1059" s="15">
        <f t="shared" si="119"/>
        <v>35</v>
      </c>
    </row>
    <row r="1060" spans="35:45" ht="16.5" x14ac:dyDescent="0.2">
      <c r="AI1060" s="60">
        <v>1047</v>
      </c>
      <c r="AJ1060" s="15">
        <f t="shared" si="114"/>
        <v>1606029</v>
      </c>
      <c r="AK1060" s="15" t="str">
        <f t="shared" si="115"/>
        <v>高级神器3配件3-翼骨Lvs7</v>
      </c>
      <c r="AL1060" s="60" t="s">
        <v>644</v>
      </c>
      <c r="AM1060" s="15">
        <f t="shared" si="116"/>
        <v>7</v>
      </c>
      <c r="AN1060" s="15" t="str">
        <f t="shared" si="117"/>
        <v>高级神器3配件3</v>
      </c>
      <c r="AO1060" s="15">
        <f>INDEX(芦花古楼!$BY$19:$BY$58,神器!AM1060)</f>
        <v>5</v>
      </c>
      <c r="AP1060" s="15" t="s">
        <v>88</v>
      </c>
      <c r="AQ1060" s="15">
        <f t="shared" si="118"/>
        <v>1335</v>
      </c>
      <c r="AR1060" s="15" t="s">
        <v>653</v>
      </c>
      <c r="AS1060" s="15">
        <f t="shared" si="119"/>
        <v>40</v>
      </c>
    </row>
    <row r="1061" spans="35:45" ht="16.5" x14ac:dyDescent="0.2">
      <c r="AI1061" s="60">
        <v>1048</v>
      </c>
      <c r="AJ1061" s="15">
        <f t="shared" si="114"/>
        <v>1606029</v>
      </c>
      <c r="AK1061" s="15" t="str">
        <f t="shared" si="115"/>
        <v>高级神器3配件3-翼骨Lvs8</v>
      </c>
      <c r="AL1061" s="60" t="s">
        <v>644</v>
      </c>
      <c r="AM1061" s="15">
        <f t="shared" si="116"/>
        <v>8</v>
      </c>
      <c r="AN1061" s="15" t="str">
        <f t="shared" si="117"/>
        <v>高级神器3配件3</v>
      </c>
      <c r="AO1061" s="15">
        <f>INDEX(芦花古楼!$BY$19:$BY$58,神器!AM1061)</f>
        <v>5</v>
      </c>
      <c r="AP1061" s="15" t="s">
        <v>88</v>
      </c>
      <c r="AQ1061" s="15">
        <f t="shared" si="118"/>
        <v>1505</v>
      </c>
      <c r="AR1061" s="15" t="s">
        <v>653</v>
      </c>
      <c r="AS1061" s="15">
        <f t="shared" si="119"/>
        <v>45</v>
      </c>
    </row>
    <row r="1062" spans="35:45" ht="16.5" x14ac:dyDescent="0.2">
      <c r="AI1062" s="60">
        <v>1049</v>
      </c>
      <c r="AJ1062" s="15">
        <f t="shared" si="114"/>
        <v>1606029</v>
      </c>
      <c r="AK1062" s="15" t="str">
        <f t="shared" si="115"/>
        <v>高级神器3配件3-翼骨Lvs9</v>
      </c>
      <c r="AL1062" s="60" t="s">
        <v>644</v>
      </c>
      <c r="AM1062" s="15">
        <f t="shared" si="116"/>
        <v>9</v>
      </c>
      <c r="AN1062" s="15" t="str">
        <f t="shared" si="117"/>
        <v>高级神器3配件3</v>
      </c>
      <c r="AO1062" s="15">
        <f>INDEX(芦花古楼!$BY$19:$BY$58,神器!AM1062)</f>
        <v>5</v>
      </c>
      <c r="AP1062" s="15" t="s">
        <v>88</v>
      </c>
      <c r="AQ1062" s="15">
        <f t="shared" si="118"/>
        <v>1670</v>
      </c>
      <c r="AR1062" s="15" t="s">
        <v>653</v>
      </c>
      <c r="AS1062" s="15">
        <f t="shared" si="119"/>
        <v>51</v>
      </c>
    </row>
    <row r="1063" spans="35:45" ht="16.5" x14ac:dyDescent="0.2">
      <c r="AI1063" s="60">
        <v>1050</v>
      </c>
      <c r="AJ1063" s="15">
        <f t="shared" si="114"/>
        <v>1606029</v>
      </c>
      <c r="AK1063" s="15" t="str">
        <f t="shared" si="115"/>
        <v>高级神器3配件3-翼骨Lvs10</v>
      </c>
      <c r="AL1063" s="60" t="s">
        <v>644</v>
      </c>
      <c r="AM1063" s="15">
        <f t="shared" si="116"/>
        <v>10</v>
      </c>
      <c r="AN1063" s="15" t="str">
        <f t="shared" si="117"/>
        <v>高级神器3配件3</v>
      </c>
      <c r="AO1063" s="15">
        <f>INDEX(芦花古楼!$BY$19:$BY$58,神器!AM1063)</f>
        <v>7</v>
      </c>
      <c r="AP1063" s="15" t="s">
        <v>88</v>
      </c>
      <c r="AQ1063" s="15">
        <f t="shared" si="118"/>
        <v>2005</v>
      </c>
      <c r="AR1063" s="15" t="s">
        <v>653</v>
      </c>
      <c r="AS1063" s="15">
        <f t="shared" si="119"/>
        <v>56</v>
      </c>
    </row>
    <row r="1064" spans="35:45" ht="16.5" x14ac:dyDescent="0.2">
      <c r="AI1064" s="60">
        <v>1051</v>
      </c>
      <c r="AJ1064" s="15">
        <f t="shared" si="114"/>
        <v>1606029</v>
      </c>
      <c r="AK1064" s="15" t="str">
        <f t="shared" si="115"/>
        <v>高级神器3配件3-翼骨Lvs11</v>
      </c>
      <c r="AL1064" s="60" t="s">
        <v>644</v>
      </c>
      <c r="AM1064" s="15">
        <f t="shared" si="116"/>
        <v>11</v>
      </c>
      <c r="AN1064" s="15" t="str">
        <f t="shared" si="117"/>
        <v>高级神器3配件3</v>
      </c>
      <c r="AO1064" s="15">
        <f>INDEX(芦花古楼!$BY$19:$BY$58,神器!AM1064)</f>
        <v>7</v>
      </c>
      <c r="AP1064" s="15" t="s">
        <v>88</v>
      </c>
      <c r="AQ1064" s="15">
        <f t="shared" si="118"/>
        <v>2520</v>
      </c>
      <c r="AR1064" s="15" t="s">
        <v>653</v>
      </c>
      <c r="AS1064" s="15">
        <f t="shared" si="119"/>
        <v>63</v>
      </c>
    </row>
    <row r="1065" spans="35:45" ht="16.5" x14ac:dyDescent="0.2">
      <c r="AI1065" s="60">
        <v>1052</v>
      </c>
      <c r="AJ1065" s="15">
        <f t="shared" si="114"/>
        <v>1606029</v>
      </c>
      <c r="AK1065" s="15" t="str">
        <f t="shared" si="115"/>
        <v>高级神器3配件3-翼骨Lvs12</v>
      </c>
      <c r="AL1065" s="60" t="s">
        <v>644</v>
      </c>
      <c r="AM1065" s="15">
        <f t="shared" si="116"/>
        <v>12</v>
      </c>
      <c r="AN1065" s="15" t="str">
        <f t="shared" si="117"/>
        <v>高级神器3配件3</v>
      </c>
      <c r="AO1065" s="15">
        <f>INDEX(芦花古楼!$BY$19:$BY$58,神器!AM1065)</f>
        <v>7</v>
      </c>
      <c r="AP1065" s="15" t="s">
        <v>88</v>
      </c>
      <c r="AQ1065" s="15">
        <f t="shared" si="118"/>
        <v>2940</v>
      </c>
      <c r="AR1065" s="15" t="s">
        <v>653</v>
      </c>
      <c r="AS1065" s="15">
        <f t="shared" si="119"/>
        <v>69</v>
      </c>
    </row>
    <row r="1066" spans="35:45" ht="16.5" x14ac:dyDescent="0.2">
      <c r="AI1066" s="60">
        <v>1053</v>
      </c>
      <c r="AJ1066" s="15">
        <f t="shared" si="114"/>
        <v>1606029</v>
      </c>
      <c r="AK1066" s="15" t="str">
        <f t="shared" si="115"/>
        <v>高级神器3配件3-翼骨Lvs13</v>
      </c>
      <c r="AL1066" s="60" t="s">
        <v>644</v>
      </c>
      <c r="AM1066" s="15">
        <f t="shared" si="116"/>
        <v>13</v>
      </c>
      <c r="AN1066" s="15" t="str">
        <f t="shared" si="117"/>
        <v>高级神器3配件3</v>
      </c>
      <c r="AO1066" s="15">
        <f>INDEX(芦花古楼!$BY$19:$BY$58,神器!AM1066)</f>
        <v>7</v>
      </c>
      <c r="AP1066" s="15" t="s">
        <v>88</v>
      </c>
      <c r="AQ1066" s="15">
        <f t="shared" si="118"/>
        <v>3360</v>
      </c>
      <c r="AR1066" s="15" t="s">
        <v>653</v>
      </c>
      <c r="AS1066" s="15">
        <f t="shared" si="119"/>
        <v>76</v>
      </c>
    </row>
    <row r="1067" spans="35:45" ht="16.5" x14ac:dyDescent="0.2">
      <c r="AI1067" s="60">
        <v>1054</v>
      </c>
      <c r="AJ1067" s="15">
        <f t="shared" si="114"/>
        <v>1606029</v>
      </c>
      <c r="AK1067" s="15" t="str">
        <f t="shared" si="115"/>
        <v>高级神器3配件3-翼骨Lvs14</v>
      </c>
      <c r="AL1067" s="60" t="s">
        <v>644</v>
      </c>
      <c r="AM1067" s="15">
        <f t="shared" si="116"/>
        <v>14</v>
      </c>
      <c r="AN1067" s="15" t="str">
        <f t="shared" si="117"/>
        <v>高级神器3配件3</v>
      </c>
      <c r="AO1067" s="15">
        <f>INDEX(芦花古楼!$BY$19:$BY$58,神器!AM1067)</f>
        <v>7</v>
      </c>
      <c r="AP1067" s="15" t="s">
        <v>88</v>
      </c>
      <c r="AQ1067" s="15">
        <f t="shared" si="118"/>
        <v>3780</v>
      </c>
      <c r="AR1067" s="15" t="s">
        <v>653</v>
      </c>
      <c r="AS1067" s="15">
        <f t="shared" si="119"/>
        <v>83</v>
      </c>
    </row>
    <row r="1068" spans="35:45" ht="16.5" x14ac:dyDescent="0.2">
      <c r="AI1068" s="60">
        <v>1055</v>
      </c>
      <c r="AJ1068" s="15">
        <f t="shared" si="114"/>
        <v>1606029</v>
      </c>
      <c r="AK1068" s="15" t="str">
        <f t="shared" si="115"/>
        <v>高级神器3配件3-翼骨Lvs15</v>
      </c>
      <c r="AL1068" s="60" t="s">
        <v>644</v>
      </c>
      <c r="AM1068" s="15">
        <f t="shared" si="116"/>
        <v>15</v>
      </c>
      <c r="AN1068" s="15" t="str">
        <f t="shared" si="117"/>
        <v>高级神器3配件3</v>
      </c>
      <c r="AO1068" s="15">
        <f>INDEX(芦花古楼!$BY$19:$BY$58,神器!AM1068)</f>
        <v>10</v>
      </c>
      <c r="AP1068" s="15" t="s">
        <v>88</v>
      </c>
      <c r="AQ1068" s="15">
        <f t="shared" si="118"/>
        <v>4200</v>
      </c>
      <c r="AR1068" s="15" t="s">
        <v>653</v>
      </c>
      <c r="AS1068" s="15">
        <f t="shared" si="119"/>
        <v>90</v>
      </c>
    </row>
    <row r="1069" spans="35:45" ht="16.5" x14ac:dyDescent="0.2">
      <c r="AI1069" s="60">
        <v>1056</v>
      </c>
      <c r="AJ1069" s="15">
        <f t="shared" si="114"/>
        <v>1606029</v>
      </c>
      <c r="AK1069" s="15" t="str">
        <f t="shared" si="115"/>
        <v>高级神器3配件3-翼骨Lvs16</v>
      </c>
      <c r="AL1069" s="60" t="s">
        <v>644</v>
      </c>
      <c r="AM1069" s="15">
        <f t="shared" si="116"/>
        <v>16</v>
      </c>
      <c r="AN1069" s="15" t="str">
        <f t="shared" si="117"/>
        <v>高级神器3配件3</v>
      </c>
      <c r="AO1069" s="15">
        <f>INDEX(芦花古楼!$BY$19:$BY$58,神器!AM1069)</f>
        <v>10</v>
      </c>
      <c r="AP1069" s="15" t="s">
        <v>88</v>
      </c>
      <c r="AQ1069" s="15">
        <f t="shared" si="118"/>
        <v>4620</v>
      </c>
      <c r="AR1069" s="15" t="s">
        <v>653</v>
      </c>
      <c r="AS1069" s="15">
        <f t="shared" si="119"/>
        <v>98</v>
      </c>
    </row>
    <row r="1070" spans="35:45" ht="16.5" x14ac:dyDescent="0.2">
      <c r="AI1070" s="60">
        <v>1057</v>
      </c>
      <c r="AJ1070" s="15">
        <f t="shared" si="114"/>
        <v>1606029</v>
      </c>
      <c r="AK1070" s="15" t="str">
        <f t="shared" si="115"/>
        <v>高级神器3配件3-翼骨Lvs17</v>
      </c>
      <c r="AL1070" s="60" t="s">
        <v>644</v>
      </c>
      <c r="AM1070" s="15">
        <f t="shared" si="116"/>
        <v>17</v>
      </c>
      <c r="AN1070" s="15" t="str">
        <f t="shared" si="117"/>
        <v>高级神器3配件3</v>
      </c>
      <c r="AO1070" s="15">
        <f>INDEX(芦花古楼!$BY$19:$BY$58,神器!AM1070)</f>
        <v>10</v>
      </c>
      <c r="AP1070" s="15" t="s">
        <v>88</v>
      </c>
      <c r="AQ1070" s="15">
        <f t="shared" si="118"/>
        <v>5040</v>
      </c>
      <c r="AR1070" s="15" t="s">
        <v>653</v>
      </c>
      <c r="AS1070" s="15">
        <f t="shared" si="119"/>
        <v>107</v>
      </c>
    </row>
    <row r="1071" spans="35:45" ht="16.5" x14ac:dyDescent="0.2">
      <c r="AI1071" s="60">
        <v>1058</v>
      </c>
      <c r="AJ1071" s="15">
        <f t="shared" si="114"/>
        <v>1606029</v>
      </c>
      <c r="AK1071" s="15" t="str">
        <f t="shared" si="115"/>
        <v>高级神器3配件3-翼骨Lvs18</v>
      </c>
      <c r="AL1071" s="60" t="s">
        <v>644</v>
      </c>
      <c r="AM1071" s="15">
        <f t="shared" si="116"/>
        <v>18</v>
      </c>
      <c r="AN1071" s="15" t="str">
        <f t="shared" si="117"/>
        <v>高级神器3配件3</v>
      </c>
      <c r="AO1071" s="15">
        <f>INDEX(芦花古楼!$BY$19:$BY$58,神器!AM1071)</f>
        <v>10</v>
      </c>
      <c r="AP1071" s="15" t="s">
        <v>88</v>
      </c>
      <c r="AQ1071" s="15">
        <f t="shared" si="118"/>
        <v>5460</v>
      </c>
      <c r="AR1071" s="15" t="s">
        <v>653</v>
      </c>
      <c r="AS1071" s="15">
        <f t="shared" si="119"/>
        <v>115</v>
      </c>
    </row>
    <row r="1072" spans="35:45" ht="16.5" x14ac:dyDescent="0.2">
      <c r="AI1072" s="60">
        <v>1059</v>
      </c>
      <c r="AJ1072" s="15">
        <f t="shared" si="114"/>
        <v>1606029</v>
      </c>
      <c r="AK1072" s="15" t="str">
        <f t="shared" si="115"/>
        <v>高级神器3配件3-翼骨Lvs19</v>
      </c>
      <c r="AL1072" s="60" t="s">
        <v>644</v>
      </c>
      <c r="AM1072" s="15">
        <f t="shared" si="116"/>
        <v>19</v>
      </c>
      <c r="AN1072" s="15" t="str">
        <f t="shared" si="117"/>
        <v>高级神器3配件3</v>
      </c>
      <c r="AO1072" s="15">
        <f>INDEX(芦花古楼!$BY$19:$BY$58,神器!AM1072)</f>
        <v>10</v>
      </c>
      <c r="AP1072" s="15" t="s">
        <v>88</v>
      </c>
      <c r="AQ1072" s="15">
        <f t="shared" si="118"/>
        <v>5880</v>
      </c>
      <c r="AR1072" s="15" t="s">
        <v>653</v>
      </c>
      <c r="AS1072" s="15">
        <f t="shared" si="119"/>
        <v>124</v>
      </c>
    </row>
    <row r="1073" spans="35:45" ht="16.5" x14ac:dyDescent="0.2">
      <c r="AI1073" s="60">
        <v>1060</v>
      </c>
      <c r="AJ1073" s="15">
        <f t="shared" si="114"/>
        <v>1606029</v>
      </c>
      <c r="AK1073" s="15" t="str">
        <f t="shared" si="115"/>
        <v>高级神器3配件3-翼骨Lvs20</v>
      </c>
      <c r="AL1073" s="60" t="s">
        <v>644</v>
      </c>
      <c r="AM1073" s="15">
        <f t="shared" si="116"/>
        <v>20</v>
      </c>
      <c r="AN1073" s="15" t="str">
        <f t="shared" si="117"/>
        <v>高级神器3配件3</v>
      </c>
      <c r="AO1073" s="15">
        <f>INDEX(芦花古楼!$BY$19:$BY$58,神器!AM1073)</f>
        <v>10</v>
      </c>
      <c r="AP1073" s="15" t="s">
        <v>88</v>
      </c>
      <c r="AQ1073" s="15">
        <f t="shared" si="118"/>
        <v>6720</v>
      </c>
      <c r="AR1073" s="15" t="s">
        <v>653</v>
      </c>
      <c r="AS1073" s="15">
        <f t="shared" si="119"/>
        <v>134</v>
      </c>
    </row>
    <row r="1074" spans="35:45" ht="16.5" x14ac:dyDescent="0.2">
      <c r="AI1074" s="60">
        <v>1061</v>
      </c>
      <c r="AJ1074" s="15">
        <f t="shared" si="114"/>
        <v>1606029</v>
      </c>
      <c r="AK1074" s="15" t="str">
        <f t="shared" si="115"/>
        <v>高级神器3配件3-翼骨Lvs21</v>
      </c>
      <c r="AL1074" s="60" t="s">
        <v>644</v>
      </c>
      <c r="AM1074" s="15">
        <f t="shared" si="116"/>
        <v>21</v>
      </c>
      <c r="AN1074" s="15" t="str">
        <f t="shared" si="117"/>
        <v>高级神器3配件3</v>
      </c>
      <c r="AO1074" s="15">
        <f>INDEX(芦花古楼!$BY$19:$BY$58,神器!AM1074)</f>
        <v>15</v>
      </c>
      <c r="AP1074" s="15" t="s">
        <v>88</v>
      </c>
      <c r="AQ1074" s="15">
        <f t="shared" si="118"/>
        <v>7420</v>
      </c>
      <c r="AR1074" s="15" t="s">
        <v>653</v>
      </c>
      <c r="AS1074" s="15">
        <f t="shared" si="119"/>
        <v>144</v>
      </c>
    </row>
    <row r="1075" spans="35:45" ht="16.5" x14ac:dyDescent="0.2">
      <c r="AI1075" s="60">
        <v>1062</v>
      </c>
      <c r="AJ1075" s="15">
        <f t="shared" si="114"/>
        <v>1606029</v>
      </c>
      <c r="AK1075" s="15" t="str">
        <f t="shared" si="115"/>
        <v>高级神器3配件3-翼骨Lvs22</v>
      </c>
      <c r="AL1075" s="60" t="s">
        <v>644</v>
      </c>
      <c r="AM1075" s="15">
        <f t="shared" si="116"/>
        <v>22</v>
      </c>
      <c r="AN1075" s="15" t="str">
        <f t="shared" si="117"/>
        <v>高级神器3配件3</v>
      </c>
      <c r="AO1075" s="15">
        <f>INDEX(芦花古楼!$BY$19:$BY$58,神器!AM1075)</f>
        <v>15</v>
      </c>
      <c r="AP1075" s="15" t="s">
        <v>88</v>
      </c>
      <c r="AQ1075" s="15">
        <f t="shared" si="118"/>
        <v>7790</v>
      </c>
      <c r="AR1075" s="15" t="s">
        <v>653</v>
      </c>
      <c r="AS1075" s="15">
        <f t="shared" si="119"/>
        <v>154</v>
      </c>
    </row>
    <row r="1076" spans="35:45" ht="16.5" x14ac:dyDescent="0.2">
      <c r="AI1076" s="60">
        <v>1063</v>
      </c>
      <c r="AJ1076" s="15">
        <f t="shared" si="114"/>
        <v>1606029</v>
      </c>
      <c r="AK1076" s="15" t="str">
        <f t="shared" si="115"/>
        <v>高级神器3配件3-翼骨Lvs23</v>
      </c>
      <c r="AL1076" s="60" t="s">
        <v>644</v>
      </c>
      <c r="AM1076" s="15">
        <f t="shared" si="116"/>
        <v>23</v>
      </c>
      <c r="AN1076" s="15" t="str">
        <f t="shared" si="117"/>
        <v>高级神器3配件3</v>
      </c>
      <c r="AO1076" s="15">
        <f>INDEX(芦花古楼!$BY$19:$BY$58,神器!AM1076)</f>
        <v>15</v>
      </c>
      <c r="AP1076" s="15" t="s">
        <v>88</v>
      </c>
      <c r="AQ1076" s="15">
        <f t="shared" si="118"/>
        <v>8160</v>
      </c>
      <c r="AR1076" s="15" t="s">
        <v>653</v>
      </c>
      <c r="AS1076" s="15">
        <f t="shared" si="119"/>
        <v>166</v>
      </c>
    </row>
    <row r="1077" spans="35:45" ht="16.5" x14ac:dyDescent="0.2">
      <c r="AI1077" s="60">
        <v>1064</v>
      </c>
      <c r="AJ1077" s="15">
        <f t="shared" si="114"/>
        <v>1606029</v>
      </c>
      <c r="AK1077" s="15" t="str">
        <f t="shared" si="115"/>
        <v>高级神器3配件3-翼骨Lvs24</v>
      </c>
      <c r="AL1077" s="60" t="s">
        <v>644</v>
      </c>
      <c r="AM1077" s="15">
        <f t="shared" si="116"/>
        <v>24</v>
      </c>
      <c r="AN1077" s="15" t="str">
        <f t="shared" si="117"/>
        <v>高级神器3配件3</v>
      </c>
      <c r="AO1077" s="15">
        <f>INDEX(芦花古楼!$BY$19:$BY$58,神器!AM1077)</f>
        <v>15</v>
      </c>
      <c r="AP1077" s="15" t="s">
        <v>88</v>
      </c>
      <c r="AQ1077" s="15">
        <f t="shared" si="118"/>
        <v>8535</v>
      </c>
      <c r="AR1077" s="15" t="s">
        <v>653</v>
      </c>
      <c r="AS1077" s="15">
        <f t="shared" si="119"/>
        <v>177</v>
      </c>
    </row>
    <row r="1078" spans="35:45" ht="16.5" x14ac:dyDescent="0.2">
      <c r="AI1078" s="60">
        <v>1065</v>
      </c>
      <c r="AJ1078" s="15">
        <f t="shared" si="114"/>
        <v>1606029</v>
      </c>
      <c r="AK1078" s="15" t="str">
        <f t="shared" si="115"/>
        <v>高级神器3配件3-翼骨Lvs25</v>
      </c>
      <c r="AL1078" s="60" t="s">
        <v>644</v>
      </c>
      <c r="AM1078" s="15">
        <f t="shared" si="116"/>
        <v>25</v>
      </c>
      <c r="AN1078" s="15" t="str">
        <f t="shared" si="117"/>
        <v>高级神器3配件3</v>
      </c>
      <c r="AO1078" s="15">
        <f>INDEX(芦花古楼!$BY$19:$BY$58,神器!AM1078)</f>
        <v>15</v>
      </c>
      <c r="AP1078" s="15" t="s">
        <v>88</v>
      </c>
      <c r="AQ1078" s="15">
        <f t="shared" si="118"/>
        <v>8905</v>
      </c>
      <c r="AR1078" s="15" t="s">
        <v>653</v>
      </c>
      <c r="AS1078" s="15">
        <f t="shared" si="119"/>
        <v>189</v>
      </c>
    </row>
    <row r="1079" spans="35:45" ht="16.5" x14ac:dyDescent="0.2">
      <c r="AI1079" s="60">
        <v>1066</v>
      </c>
      <c r="AJ1079" s="15">
        <f t="shared" si="114"/>
        <v>1606029</v>
      </c>
      <c r="AK1079" s="15" t="str">
        <f t="shared" si="115"/>
        <v>高级神器3配件3-翼骨Lvs26</v>
      </c>
      <c r="AL1079" s="60" t="s">
        <v>644</v>
      </c>
      <c r="AM1079" s="15">
        <f t="shared" si="116"/>
        <v>26</v>
      </c>
      <c r="AN1079" s="15" t="str">
        <f t="shared" si="117"/>
        <v>高级神器3配件3</v>
      </c>
      <c r="AO1079" s="15">
        <f>INDEX(芦花古楼!$BY$19:$BY$58,神器!AM1079)</f>
        <v>25</v>
      </c>
      <c r="AP1079" s="15" t="s">
        <v>88</v>
      </c>
      <c r="AQ1079" s="15">
        <f t="shared" si="118"/>
        <v>9275</v>
      </c>
      <c r="AR1079" s="15" t="s">
        <v>653</v>
      </c>
      <c r="AS1079" s="15">
        <f t="shared" si="119"/>
        <v>202</v>
      </c>
    </row>
    <row r="1080" spans="35:45" ht="16.5" x14ac:dyDescent="0.2">
      <c r="AI1080" s="60">
        <v>1067</v>
      </c>
      <c r="AJ1080" s="15">
        <f t="shared" si="114"/>
        <v>1606029</v>
      </c>
      <c r="AK1080" s="15" t="str">
        <f t="shared" si="115"/>
        <v>高级神器3配件3-翼骨Lvs27</v>
      </c>
      <c r="AL1080" s="60" t="s">
        <v>644</v>
      </c>
      <c r="AM1080" s="15">
        <f t="shared" si="116"/>
        <v>27</v>
      </c>
      <c r="AN1080" s="15" t="str">
        <f t="shared" si="117"/>
        <v>高级神器3配件3</v>
      </c>
      <c r="AO1080" s="15">
        <f>INDEX(芦花古楼!$BY$19:$BY$58,神器!AM1080)</f>
        <v>25</v>
      </c>
      <c r="AP1080" s="15" t="s">
        <v>88</v>
      </c>
      <c r="AQ1080" s="15">
        <f t="shared" si="118"/>
        <v>9645</v>
      </c>
      <c r="AR1080" s="15" t="s">
        <v>653</v>
      </c>
      <c r="AS1080" s="15">
        <f t="shared" si="119"/>
        <v>216</v>
      </c>
    </row>
    <row r="1081" spans="35:45" ht="16.5" x14ac:dyDescent="0.2">
      <c r="AI1081" s="60">
        <v>1068</v>
      </c>
      <c r="AJ1081" s="15">
        <f t="shared" si="114"/>
        <v>1606029</v>
      </c>
      <c r="AK1081" s="15" t="str">
        <f t="shared" si="115"/>
        <v>高级神器3配件3-翼骨Lvs28</v>
      </c>
      <c r="AL1081" s="60" t="s">
        <v>644</v>
      </c>
      <c r="AM1081" s="15">
        <f t="shared" si="116"/>
        <v>28</v>
      </c>
      <c r="AN1081" s="15" t="str">
        <f t="shared" si="117"/>
        <v>高级神器3配件3</v>
      </c>
      <c r="AO1081" s="15">
        <f>INDEX(芦花古楼!$BY$19:$BY$58,神器!AM1081)</f>
        <v>25</v>
      </c>
      <c r="AP1081" s="15" t="s">
        <v>88</v>
      </c>
      <c r="AQ1081" s="15">
        <f t="shared" si="118"/>
        <v>10015</v>
      </c>
      <c r="AR1081" s="15" t="s">
        <v>653</v>
      </c>
      <c r="AS1081" s="15">
        <f t="shared" si="119"/>
        <v>230</v>
      </c>
    </row>
    <row r="1082" spans="35:45" ht="16.5" x14ac:dyDescent="0.2">
      <c r="AI1082" s="60">
        <v>1069</v>
      </c>
      <c r="AJ1082" s="15">
        <f t="shared" si="114"/>
        <v>1606029</v>
      </c>
      <c r="AK1082" s="15" t="str">
        <f t="shared" si="115"/>
        <v>高级神器3配件3-翼骨Lvs29</v>
      </c>
      <c r="AL1082" s="60" t="s">
        <v>644</v>
      </c>
      <c r="AM1082" s="15">
        <f t="shared" si="116"/>
        <v>29</v>
      </c>
      <c r="AN1082" s="15" t="str">
        <f t="shared" si="117"/>
        <v>高级神器3配件3</v>
      </c>
      <c r="AO1082" s="15">
        <f>INDEX(芦花古楼!$BY$19:$BY$58,神器!AM1082)</f>
        <v>25</v>
      </c>
      <c r="AP1082" s="15" t="s">
        <v>88</v>
      </c>
      <c r="AQ1082" s="15">
        <f t="shared" si="118"/>
        <v>10390</v>
      </c>
      <c r="AR1082" s="15" t="s">
        <v>653</v>
      </c>
      <c r="AS1082" s="15">
        <f t="shared" si="119"/>
        <v>244</v>
      </c>
    </row>
    <row r="1083" spans="35:45" ht="16.5" x14ac:dyDescent="0.2">
      <c r="AI1083" s="60">
        <v>1070</v>
      </c>
      <c r="AJ1083" s="15">
        <f t="shared" si="114"/>
        <v>1606029</v>
      </c>
      <c r="AK1083" s="15" t="str">
        <f t="shared" si="115"/>
        <v>高级神器3配件3-翼骨Lvs30</v>
      </c>
      <c r="AL1083" s="60" t="s">
        <v>644</v>
      </c>
      <c r="AM1083" s="15">
        <f t="shared" si="116"/>
        <v>30</v>
      </c>
      <c r="AN1083" s="15" t="str">
        <f t="shared" si="117"/>
        <v>高级神器3配件3</v>
      </c>
      <c r="AO1083" s="15">
        <f>INDEX(芦花古楼!$BY$19:$BY$58,神器!AM1083)</f>
        <v>25</v>
      </c>
      <c r="AP1083" s="15" t="s">
        <v>88</v>
      </c>
      <c r="AQ1083" s="15">
        <f t="shared" si="118"/>
        <v>11130</v>
      </c>
      <c r="AR1083" s="15" t="s">
        <v>653</v>
      </c>
      <c r="AS1083" s="15">
        <f t="shared" si="119"/>
        <v>260</v>
      </c>
    </row>
    <row r="1084" spans="35:45" ht="16.5" x14ac:dyDescent="0.2">
      <c r="AI1084" s="60">
        <v>1071</v>
      </c>
      <c r="AJ1084" s="15">
        <f t="shared" si="114"/>
        <v>1606029</v>
      </c>
      <c r="AK1084" s="15" t="str">
        <f t="shared" si="115"/>
        <v>高级神器3配件3-翼骨Lvs31</v>
      </c>
      <c r="AL1084" s="60" t="s">
        <v>644</v>
      </c>
      <c r="AM1084" s="15">
        <f t="shared" si="116"/>
        <v>31</v>
      </c>
      <c r="AN1084" s="15" t="str">
        <f t="shared" si="117"/>
        <v>高级神器3配件3</v>
      </c>
      <c r="AO1084" s="15">
        <f>INDEX(芦花古楼!$BY$19:$BY$58,神器!AM1084)</f>
        <v>30</v>
      </c>
      <c r="AP1084" s="15" t="s">
        <v>88</v>
      </c>
      <c r="AQ1084" s="15">
        <f t="shared" si="118"/>
        <v>10850</v>
      </c>
      <c r="AR1084" s="15" t="s">
        <v>653</v>
      </c>
      <c r="AS1084" s="15">
        <f t="shared" si="119"/>
        <v>276</v>
      </c>
    </row>
    <row r="1085" spans="35:45" ht="16.5" x14ac:dyDescent="0.2">
      <c r="AI1085" s="60">
        <v>1072</v>
      </c>
      <c r="AJ1085" s="15">
        <f t="shared" si="114"/>
        <v>1606029</v>
      </c>
      <c r="AK1085" s="15" t="str">
        <f t="shared" si="115"/>
        <v>高级神器3配件3-翼骨Lvs32</v>
      </c>
      <c r="AL1085" s="60" t="s">
        <v>644</v>
      </c>
      <c r="AM1085" s="15">
        <f t="shared" si="116"/>
        <v>32</v>
      </c>
      <c r="AN1085" s="15" t="str">
        <f t="shared" si="117"/>
        <v>高级神器3配件3</v>
      </c>
      <c r="AO1085" s="15">
        <f>INDEX(芦花古楼!$BY$19:$BY$58,神器!AM1085)</f>
        <v>30</v>
      </c>
      <c r="AP1085" s="15" t="s">
        <v>88</v>
      </c>
      <c r="AQ1085" s="15">
        <f t="shared" si="118"/>
        <v>16275</v>
      </c>
      <c r="AR1085" s="15" t="s">
        <v>653</v>
      </c>
      <c r="AS1085" s="15">
        <f t="shared" si="119"/>
        <v>293</v>
      </c>
    </row>
    <row r="1086" spans="35:45" ht="16.5" x14ac:dyDescent="0.2">
      <c r="AI1086" s="60">
        <v>1073</v>
      </c>
      <c r="AJ1086" s="15">
        <f t="shared" si="114"/>
        <v>1606029</v>
      </c>
      <c r="AK1086" s="15" t="str">
        <f t="shared" si="115"/>
        <v>高级神器3配件3-翼骨Lvs33</v>
      </c>
      <c r="AL1086" s="60" t="s">
        <v>644</v>
      </c>
      <c r="AM1086" s="15">
        <f t="shared" si="116"/>
        <v>33</v>
      </c>
      <c r="AN1086" s="15" t="str">
        <f t="shared" si="117"/>
        <v>高级神器3配件3</v>
      </c>
      <c r="AO1086" s="15">
        <f>INDEX(芦花古楼!$BY$19:$BY$58,神器!AM1086)</f>
        <v>30</v>
      </c>
      <c r="AP1086" s="15" t="s">
        <v>88</v>
      </c>
      <c r="AQ1086" s="15">
        <f t="shared" si="118"/>
        <v>21700</v>
      </c>
      <c r="AR1086" s="15" t="s">
        <v>653</v>
      </c>
      <c r="AS1086" s="15">
        <f t="shared" si="119"/>
        <v>312</v>
      </c>
    </row>
    <row r="1087" spans="35:45" ht="16.5" x14ac:dyDescent="0.2">
      <c r="AI1087" s="60">
        <v>1074</v>
      </c>
      <c r="AJ1087" s="15">
        <f t="shared" si="114"/>
        <v>1606029</v>
      </c>
      <c r="AK1087" s="15" t="str">
        <f t="shared" si="115"/>
        <v>高级神器3配件3-翼骨Lvs34</v>
      </c>
      <c r="AL1087" s="60" t="s">
        <v>644</v>
      </c>
      <c r="AM1087" s="15">
        <f t="shared" si="116"/>
        <v>34</v>
      </c>
      <c r="AN1087" s="15" t="str">
        <f t="shared" si="117"/>
        <v>高级神器3配件3</v>
      </c>
      <c r="AO1087" s="15">
        <f>INDEX(芦花古楼!$BY$19:$BY$58,神器!AM1087)</f>
        <v>30</v>
      </c>
      <c r="AP1087" s="15" t="s">
        <v>88</v>
      </c>
      <c r="AQ1087" s="15">
        <f t="shared" si="118"/>
        <v>27125</v>
      </c>
      <c r="AR1087" s="15" t="s">
        <v>653</v>
      </c>
      <c r="AS1087" s="15">
        <f t="shared" si="119"/>
        <v>330</v>
      </c>
    </row>
    <row r="1088" spans="35:45" ht="16.5" x14ac:dyDescent="0.2">
      <c r="AI1088" s="60">
        <v>1075</v>
      </c>
      <c r="AJ1088" s="15">
        <f t="shared" si="114"/>
        <v>1606029</v>
      </c>
      <c r="AK1088" s="15" t="str">
        <f t="shared" si="115"/>
        <v>高级神器3配件3-翼骨Lvs35</v>
      </c>
      <c r="AL1088" s="60" t="s">
        <v>644</v>
      </c>
      <c r="AM1088" s="15">
        <f t="shared" si="116"/>
        <v>35</v>
      </c>
      <c r="AN1088" s="15" t="str">
        <f t="shared" si="117"/>
        <v>高级神器3配件3</v>
      </c>
      <c r="AO1088" s="15">
        <f>INDEX(芦花古楼!$BY$19:$BY$58,神器!AM1088)</f>
        <v>30</v>
      </c>
      <c r="AP1088" s="15" t="s">
        <v>88</v>
      </c>
      <c r="AQ1088" s="15">
        <f t="shared" si="118"/>
        <v>32550</v>
      </c>
      <c r="AR1088" s="15" t="s">
        <v>653</v>
      </c>
      <c r="AS1088" s="15">
        <f t="shared" si="119"/>
        <v>350</v>
      </c>
    </row>
    <row r="1089" spans="35:45" ht="16.5" x14ac:dyDescent="0.2">
      <c r="AI1089" s="60">
        <v>1076</v>
      </c>
      <c r="AJ1089" s="15">
        <f t="shared" si="114"/>
        <v>1606029</v>
      </c>
      <c r="AK1089" s="15" t="str">
        <f t="shared" si="115"/>
        <v>高级神器3配件3-翼骨Lvs36</v>
      </c>
      <c r="AL1089" s="60" t="s">
        <v>644</v>
      </c>
      <c r="AM1089" s="15">
        <f t="shared" si="116"/>
        <v>36</v>
      </c>
      <c r="AN1089" s="15" t="str">
        <f t="shared" si="117"/>
        <v>高级神器3配件3</v>
      </c>
      <c r="AO1089" s="15">
        <f>INDEX(芦花古楼!$BY$19:$BY$58,神器!AM1089)</f>
        <v>40</v>
      </c>
      <c r="AP1089" s="15" t="s">
        <v>88</v>
      </c>
      <c r="AQ1089" s="15">
        <f t="shared" si="118"/>
        <v>37975</v>
      </c>
      <c r="AR1089" s="15" t="s">
        <v>653</v>
      </c>
      <c r="AS1089" s="15">
        <f t="shared" si="119"/>
        <v>371</v>
      </c>
    </row>
    <row r="1090" spans="35:45" ht="16.5" x14ac:dyDescent="0.2">
      <c r="AI1090" s="60">
        <v>1077</v>
      </c>
      <c r="AJ1090" s="15">
        <f t="shared" si="114"/>
        <v>1606029</v>
      </c>
      <c r="AK1090" s="15" t="str">
        <f t="shared" si="115"/>
        <v>高级神器3配件3-翼骨Lvs37</v>
      </c>
      <c r="AL1090" s="60" t="s">
        <v>644</v>
      </c>
      <c r="AM1090" s="15">
        <f t="shared" si="116"/>
        <v>37</v>
      </c>
      <c r="AN1090" s="15" t="str">
        <f t="shared" si="117"/>
        <v>高级神器3配件3</v>
      </c>
      <c r="AO1090" s="15">
        <f>INDEX(芦花古楼!$BY$19:$BY$58,神器!AM1090)</f>
        <v>40</v>
      </c>
      <c r="AP1090" s="15" t="s">
        <v>88</v>
      </c>
      <c r="AQ1090" s="15">
        <f t="shared" si="118"/>
        <v>43400</v>
      </c>
      <c r="AR1090" s="15" t="s">
        <v>653</v>
      </c>
      <c r="AS1090" s="15">
        <f t="shared" si="119"/>
        <v>393</v>
      </c>
    </row>
    <row r="1091" spans="35:45" ht="16.5" x14ac:dyDescent="0.2">
      <c r="AI1091" s="60">
        <v>1078</v>
      </c>
      <c r="AJ1091" s="15">
        <f t="shared" si="114"/>
        <v>1606029</v>
      </c>
      <c r="AK1091" s="15" t="str">
        <f t="shared" si="115"/>
        <v>高级神器3配件3-翼骨Lvs38</v>
      </c>
      <c r="AL1091" s="60" t="s">
        <v>644</v>
      </c>
      <c r="AM1091" s="15">
        <f t="shared" si="116"/>
        <v>38</v>
      </c>
      <c r="AN1091" s="15" t="str">
        <f t="shared" si="117"/>
        <v>高级神器3配件3</v>
      </c>
      <c r="AO1091" s="15">
        <f>INDEX(芦花古楼!$BY$19:$BY$58,神器!AM1091)</f>
        <v>40</v>
      </c>
      <c r="AP1091" s="15" t="s">
        <v>88</v>
      </c>
      <c r="AQ1091" s="15">
        <f t="shared" si="118"/>
        <v>48825</v>
      </c>
      <c r="AR1091" s="15" t="s">
        <v>653</v>
      </c>
      <c r="AS1091" s="15">
        <f t="shared" si="119"/>
        <v>416</v>
      </c>
    </row>
    <row r="1092" spans="35:45" ht="16.5" x14ac:dyDescent="0.2">
      <c r="AI1092" s="60">
        <v>1079</v>
      </c>
      <c r="AJ1092" s="15">
        <f t="shared" si="114"/>
        <v>1606029</v>
      </c>
      <c r="AK1092" s="15" t="str">
        <f t="shared" si="115"/>
        <v>高级神器3配件3-翼骨Lvs39</v>
      </c>
      <c r="AL1092" s="60" t="s">
        <v>644</v>
      </c>
      <c r="AM1092" s="15">
        <f t="shared" si="116"/>
        <v>39</v>
      </c>
      <c r="AN1092" s="15" t="str">
        <f t="shared" si="117"/>
        <v>高级神器3配件3</v>
      </c>
      <c r="AO1092" s="15">
        <f>INDEX(芦花古楼!$BY$19:$BY$58,神器!AM1092)</f>
        <v>40</v>
      </c>
      <c r="AP1092" s="15" t="s">
        <v>88</v>
      </c>
      <c r="AQ1092" s="15">
        <f t="shared" si="118"/>
        <v>54250</v>
      </c>
      <c r="AR1092" s="15" t="s">
        <v>653</v>
      </c>
      <c r="AS1092" s="15">
        <f t="shared" si="119"/>
        <v>440</v>
      </c>
    </row>
    <row r="1093" spans="35:45" ht="16.5" x14ac:dyDescent="0.2">
      <c r="AI1093" s="60">
        <v>1080</v>
      </c>
      <c r="AJ1093" s="15">
        <f t="shared" si="114"/>
        <v>1606029</v>
      </c>
      <c r="AK1093" s="15" t="str">
        <f t="shared" si="115"/>
        <v>高级神器3配件3-翼骨Lvs40</v>
      </c>
      <c r="AL1093" s="60" t="s">
        <v>644</v>
      </c>
      <c r="AM1093" s="15">
        <f t="shared" si="116"/>
        <v>40</v>
      </c>
      <c r="AN1093" s="15" t="str">
        <f t="shared" si="117"/>
        <v>高级神器3配件3</v>
      </c>
      <c r="AO1093" s="15">
        <f>INDEX(芦花古楼!$BY$19:$BY$58,神器!AM1093)</f>
        <v>40</v>
      </c>
      <c r="AP1093" s="15" t="s">
        <v>88</v>
      </c>
      <c r="AQ1093" s="15">
        <f t="shared" si="118"/>
        <v>65100</v>
      </c>
      <c r="AR1093" s="15" t="s">
        <v>653</v>
      </c>
      <c r="AS1093" s="15">
        <f t="shared" si="119"/>
        <v>465</v>
      </c>
    </row>
    <row r="1094" spans="35:45" ht="16.5" x14ac:dyDescent="0.2">
      <c r="AI1094" s="60">
        <v>1081</v>
      </c>
      <c r="AJ1094" s="15">
        <f t="shared" si="114"/>
        <v>1606030</v>
      </c>
      <c r="AK1094" s="15" t="str">
        <f t="shared" si="115"/>
        <v>高级神器3配件4-冥神刻印Lvs1</v>
      </c>
      <c r="AL1094" s="60" t="s">
        <v>644</v>
      </c>
      <c r="AM1094" s="15">
        <f t="shared" si="116"/>
        <v>1</v>
      </c>
      <c r="AN1094" s="15" t="str">
        <f t="shared" si="117"/>
        <v>高级神器3配件4</v>
      </c>
      <c r="AO1094" s="15">
        <f>INDEX(芦花古楼!$BY$19:$BY$58,神器!AM1094)</f>
        <v>1</v>
      </c>
      <c r="AP1094" s="15" t="s">
        <v>88</v>
      </c>
      <c r="AQ1094" s="15">
        <f t="shared" si="118"/>
        <v>465</v>
      </c>
      <c r="AR1094" s="15" t="s">
        <v>653</v>
      </c>
      <c r="AS1094" s="15">
        <f t="shared" si="119"/>
        <v>18</v>
      </c>
    </row>
    <row r="1095" spans="35:45" ht="16.5" x14ac:dyDescent="0.2">
      <c r="AI1095" s="60">
        <v>1082</v>
      </c>
      <c r="AJ1095" s="15">
        <f t="shared" si="114"/>
        <v>1606030</v>
      </c>
      <c r="AK1095" s="15" t="str">
        <f t="shared" si="115"/>
        <v>高级神器3配件4-冥神刻印Lvs2</v>
      </c>
      <c r="AL1095" s="60" t="s">
        <v>644</v>
      </c>
      <c r="AM1095" s="15">
        <f t="shared" si="116"/>
        <v>2</v>
      </c>
      <c r="AN1095" s="15" t="str">
        <f t="shared" si="117"/>
        <v>高级神器3配件4</v>
      </c>
      <c r="AO1095" s="15">
        <f>INDEX(芦花古楼!$BY$19:$BY$58,神器!AM1095)</f>
        <v>1</v>
      </c>
      <c r="AP1095" s="15" t="s">
        <v>88</v>
      </c>
      <c r="AQ1095" s="15">
        <f t="shared" si="118"/>
        <v>700</v>
      </c>
      <c r="AR1095" s="15" t="s">
        <v>653</v>
      </c>
      <c r="AS1095" s="15">
        <f t="shared" si="119"/>
        <v>24</v>
      </c>
    </row>
    <row r="1096" spans="35:45" ht="16.5" x14ac:dyDescent="0.2">
      <c r="AI1096" s="60">
        <v>1083</v>
      </c>
      <c r="AJ1096" s="15">
        <f t="shared" si="114"/>
        <v>1606030</v>
      </c>
      <c r="AK1096" s="15" t="str">
        <f t="shared" si="115"/>
        <v>高级神器3配件4-冥神刻印Lvs3</v>
      </c>
      <c r="AL1096" s="60" t="s">
        <v>644</v>
      </c>
      <c r="AM1096" s="15">
        <f t="shared" si="116"/>
        <v>3</v>
      </c>
      <c r="AN1096" s="15" t="str">
        <f t="shared" si="117"/>
        <v>高级神器3配件4</v>
      </c>
      <c r="AO1096" s="15">
        <f>INDEX(芦花古楼!$BY$19:$BY$58,神器!AM1096)</f>
        <v>2</v>
      </c>
      <c r="AP1096" s="15" t="s">
        <v>88</v>
      </c>
      <c r="AQ1096" s="15">
        <f t="shared" si="118"/>
        <v>935</v>
      </c>
      <c r="AR1096" s="15" t="s">
        <v>653</v>
      </c>
      <c r="AS1096" s="15">
        <f t="shared" si="119"/>
        <v>29</v>
      </c>
    </row>
    <row r="1097" spans="35:45" ht="16.5" x14ac:dyDescent="0.2">
      <c r="AI1097" s="60">
        <v>1084</v>
      </c>
      <c r="AJ1097" s="15">
        <f t="shared" si="114"/>
        <v>1606030</v>
      </c>
      <c r="AK1097" s="15" t="str">
        <f t="shared" si="115"/>
        <v>高级神器3配件4-冥神刻印Lvs4</v>
      </c>
      <c r="AL1097" s="60" t="s">
        <v>644</v>
      </c>
      <c r="AM1097" s="15">
        <f t="shared" si="116"/>
        <v>4</v>
      </c>
      <c r="AN1097" s="15" t="str">
        <f t="shared" si="117"/>
        <v>高级神器3配件4</v>
      </c>
      <c r="AO1097" s="15">
        <f>INDEX(芦花古楼!$BY$19:$BY$58,神器!AM1097)</f>
        <v>3</v>
      </c>
      <c r="AP1097" s="15" t="s">
        <v>88</v>
      </c>
      <c r="AQ1097" s="15">
        <f t="shared" si="118"/>
        <v>1170</v>
      </c>
      <c r="AR1097" s="15" t="s">
        <v>653</v>
      </c>
      <c r="AS1097" s="15">
        <f t="shared" si="119"/>
        <v>36</v>
      </c>
    </row>
    <row r="1098" spans="35:45" ht="16.5" x14ac:dyDescent="0.2">
      <c r="AI1098" s="60">
        <v>1085</v>
      </c>
      <c r="AJ1098" s="15">
        <f t="shared" si="114"/>
        <v>1606030</v>
      </c>
      <c r="AK1098" s="15" t="str">
        <f t="shared" si="115"/>
        <v>高级神器3配件4-冥神刻印Lvs5</v>
      </c>
      <c r="AL1098" s="60" t="s">
        <v>644</v>
      </c>
      <c r="AM1098" s="15">
        <f t="shared" si="116"/>
        <v>5</v>
      </c>
      <c r="AN1098" s="15" t="str">
        <f t="shared" si="117"/>
        <v>高级神器3配件4</v>
      </c>
      <c r="AO1098" s="15">
        <f>INDEX(芦花古楼!$BY$19:$BY$58,神器!AM1098)</f>
        <v>3</v>
      </c>
      <c r="AP1098" s="15" t="s">
        <v>88</v>
      </c>
      <c r="AQ1098" s="15">
        <f t="shared" si="118"/>
        <v>1405</v>
      </c>
      <c r="AR1098" s="15" t="s">
        <v>653</v>
      </c>
      <c r="AS1098" s="15">
        <f t="shared" si="119"/>
        <v>42</v>
      </c>
    </row>
    <row r="1099" spans="35:45" ht="16.5" x14ac:dyDescent="0.2">
      <c r="AI1099" s="60">
        <v>1086</v>
      </c>
      <c r="AJ1099" s="15">
        <f t="shared" si="114"/>
        <v>1606030</v>
      </c>
      <c r="AK1099" s="15" t="str">
        <f t="shared" si="115"/>
        <v>高级神器3配件4-冥神刻印Lvs6</v>
      </c>
      <c r="AL1099" s="60" t="s">
        <v>644</v>
      </c>
      <c r="AM1099" s="15">
        <f t="shared" si="116"/>
        <v>6</v>
      </c>
      <c r="AN1099" s="15" t="str">
        <f t="shared" si="117"/>
        <v>高级神器3配件4</v>
      </c>
      <c r="AO1099" s="15">
        <f>INDEX(芦花古楼!$BY$19:$BY$58,神器!AM1099)</f>
        <v>5</v>
      </c>
      <c r="AP1099" s="15" t="s">
        <v>88</v>
      </c>
      <c r="AQ1099" s="15">
        <f t="shared" si="118"/>
        <v>1640</v>
      </c>
      <c r="AR1099" s="15" t="s">
        <v>653</v>
      </c>
      <c r="AS1099" s="15">
        <f t="shared" si="119"/>
        <v>49</v>
      </c>
    </row>
    <row r="1100" spans="35:45" ht="16.5" x14ac:dyDescent="0.2">
      <c r="AI1100" s="60">
        <v>1087</v>
      </c>
      <c r="AJ1100" s="15">
        <f t="shared" si="114"/>
        <v>1606030</v>
      </c>
      <c r="AK1100" s="15" t="str">
        <f t="shared" si="115"/>
        <v>高级神器3配件4-冥神刻印Lvs7</v>
      </c>
      <c r="AL1100" s="60" t="s">
        <v>644</v>
      </c>
      <c r="AM1100" s="15">
        <f t="shared" si="116"/>
        <v>7</v>
      </c>
      <c r="AN1100" s="15" t="str">
        <f t="shared" si="117"/>
        <v>高级神器3配件4</v>
      </c>
      <c r="AO1100" s="15">
        <f>INDEX(芦花古楼!$BY$19:$BY$58,神器!AM1100)</f>
        <v>5</v>
      </c>
      <c r="AP1100" s="15" t="s">
        <v>88</v>
      </c>
      <c r="AQ1100" s="15">
        <f t="shared" si="118"/>
        <v>1870</v>
      </c>
      <c r="AR1100" s="15" t="s">
        <v>653</v>
      </c>
      <c r="AS1100" s="15">
        <f t="shared" si="119"/>
        <v>56</v>
      </c>
    </row>
    <row r="1101" spans="35:45" ht="16.5" x14ac:dyDescent="0.2">
      <c r="AI1101" s="60">
        <v>1088</v>
      </c>
      <c r="AJ1101" s="15">
        <f t="shared" si="114"/>
        <v>1606030</v>
      </c>
      <c r="AK1101" s="15" t="str">
        <f t="shared" si="115"/>
        <v>高级神器3配件4-冥神刻印Lvs8</v>
      </c>
      <c r="AL1101" s="60" t="s">
        <v>644</v>
      </c>
      <c r="AM1101" s="15">
        <f t="shared" si="116"/>
        <v>8</v>
      </c>
      <c r="AN1101" s="15" t="str">
        <f t="shared" si="117"/>
        <v>高级神器3配件4</v>
      </c>
      <c r="AO1101" s="15">
        <f>INDEX(芦花古楼!$BY$19:$BY$58,神器!AM1101)</f>
        <v>5</v>
      </c>
      <c r="AP1101" s="15" t="s">
        <v>88</v>
      </c>
      <c r="AQ1101" s="15">
        <f t="shared" si="118"/>
        <v>2105</v>
      </c>
      <c r="AR1101" s="15" t="s">
        <v>653</v>
      </c>
      <c r="AS1101" s="15">
        <f t="shared" si="119"/>
        <v>63</v>
      </c>
    </row>
    <row r="1102" spans="35:45" ht="16.5" x14ac:dyDescent="0.2">
      <c r="AI1102" s="60">
        <v>1089</v>
      </c>
      <c r="AJ1102" s="15">
        <f t="shared" si="114"/>
        <v>1606030</v>
      </c>
      <c r="AK1102" s="15" t="str">
        <f t="shared" si="115"/>
        <v>高级神器3配件4-冥神刻印Lvs9</v>
      </c>
      <c r="AL1102" s="60" t="s">
        <v>644</v>
      </c>
      <c r="AM1102" s="15">
        <f t="shared" si="116"/>
        <v>9</v>
      </c>
      <c r="AN1102" s="15" t="str">
        <f t="shared" si="117"/>
        <v>高级神器3配件4</v>
      </c>
      <c r="AO1102" s="15">
        <f>INDEX(芦花古楼!$BY$19:$BY$58,神器!AM1102)</f>
        <v>5</v>
      </c>
      <c r="AP1102" s="15" t="s">
        <v>88</v>
      </c>
      <c r="AQ1102" s="15">
        <f t="shared" si="118"/>
        <v>2340</v>
      </c>
      <c r="AR1102" s="15" t="s">
        <v>653</v>
      </c>
      <c r="AS1102" s="15">
        <f t="shared" si="119"/>
        <v>71</v>
      </c>
    </row>
    <row r="1103" spans="35:45" ht="16.5" x14ac:dyDescent="0.2">
      <c r="AI1103" s="60">
        <v>1090</v>
      </c>
      <c r="AJ1103" s="15">
        <f t="shared" ref="AJ1103:AJ1166" si="120">INDEX($AC$4:$AC$33,INT((AI1103-1)/40)+1)</f>
        <v>1606030</v>
      </c>
      <c r="AK1103" s="15" t="str">
        <f t="shared" ref="AK1103:AK1166" si="121">INDEX($AF$4:$AF$33,INT((AI1103-1)/40)+1)&amp;AL1103&amp;AM1103</f>
        <v>高级神器3配件4-冥神刻印Lvs10</v>
      </c>
      <c r="AL1103" s="60" t="s">
        <v>644</v>
      </c>
      <c r="AM1103" s="15">
        <f t="shared" ref="AM1103:AM1166" si="122">MOD(AI1103-1,40)+1</f>
        <v>10</v>
      </c>
      <c r="AN1103" s="15" t="str">
        <f t="shared" ref="AN1103:AN1166" si="123">INDEX($AD$4:$AD$33,INT((AI1103-1)/40)+1)</f>
        <v>高级神器3配件4</v>
      </c>
      <c r="AO1103" s="15">
        <f>INDEX(芦花古楼!$BY$19:$BY$58,神器!AM1103)</f>
        <v>7</v>
      </c>
      <c r="AP1103" s="15" t="s">
        <v>88</v>
      </c>
      <c r="AQ1103" s="15">
        <f t="shared" ref="AQ1103:AQ1166" si="124">INDEX($F$14:$L$53,AM1103,INDEX($AB$4:$AB$33,INT((AI1103-1)/40)+1))</f>
        <v>2810</v>
      </c>
      <c r="AR1103" s="15" t="s">
        <v>653</v>
      </c>
      <c r="AS1103" s="15">
        <f t="shared" ref="AS1103:AS1166" si="125">INDEX($P$14:$V$53,AM1103,INDEX($AB$4:$AB$33,INT((AI1103-1)/40)+1))</f>
        <v>79</v>
      </c>
    </row>
    <row r="1104" spans="35:45" ht="16.5" x14ac:dyDescent="0.2">
      <c r="AI1104" s="60">
        <v>1091</v>
      </c>
      <c r="AJ1104" s="15">
        <f t="shared" si="120"/>
        <v>1606030</v>
      </c>
      <c r="AK1104" s="15" t="str">
        <f t="shared" si="121"/>
        <v>高级神器3配件4-冥神刻印Lvs11</v>
      </c>
      <c r="AL1104" s="60" t="s">
        <v>644</v>
      </c>
      <c r="AM1104" s="15">
        <f t="shared" si="122"/>
        <v>11</v>
      </c>
      <c r="AN1104" s="15" t="str">
        <f t="shared" si="123"/>
        <v>高级神器3配件4</v>
      </c>
      <c r="AO1104" s="15">
        <f>INDEX(芦花古楼!$BY$19:$BY$58,神器!AM1104)</f>
        <v>7</v>
      </c>
      <c r="AP1104" s="15" t="s">
        <v>88</v>
      </c>
      <c r="AQ1104" s="15">
        <f t="shared" si="124"/>
        <v>3525</v>
      </c>
      <c r="AR1104" s="15" t="s">
        <v>653</v>
      </c>
      <c r="AS1104" s="15">
        <f t="shared" si="125"/>
        <v>88</v>
      </c>
    </row>
    <row r="1105" spans="35:45" ht="16.5" x14ac:dyDescent="0.2">
      <c r="AI1105" s="60">
        <v>1092</v>
      </c>
      <c r="AJ1105" s="15">
        <f t="shared" si="120"/>
        <v>1606030</v>
      </c>
      <c r="AK1105" s="15" t="str">
        <f t="shared" si="121"/>
        <v>高级神器3配件4-冥神刻印Lvs12</v>
      </c>
      <c r="AL1105" s="60" t="s">
        <v>644</v>
      </c>
      <c r="AM1105" s="15">
        <f t="shared" si="122"/>
        <v>12</v>
      </c>
      <c r="AN1105" s="15" t="str">
        <f t="shared" si="123"/>
        <v>高级神器3配件4</v>
      </c>
      <c r="AO1105" s="15">
        <f>INDEX(芦花古楼!$BY$19:$BY$58,神器!AM1105)</f>
        <v>7</v>
      </c>
      <c r="AP1105" s="15" t="s">
        <v>88</v>
      </c>
      <c r="AQ1105" s="15">
        <f t="shared" si="124"/>
        <v>4115</v>
      </c>
      <c r="AR1105" s="15" t="s">
        <v>653</v>
      </c>
      <c r="AS1105" s="15">
        <f t="shared" si="125"/>
        <v>97</v>
      </c>
    </row>
    <row r="1106" spans="35:45" ht="16.5" x14ac:dyDescent="0.2">
      <c r="AI1106" s="60">
        <v>1093</v>
      </c>
      <c r="AJ1106" s="15">
        <f t="shared" si="120"/>
        <v>1606030</v>
      </c>
      <c r="AK1106" s="15" t="str">
        <f t="shared" si="121"/>
        <v>高级神器3配件4-冥神刻印Lvs13</v>
      </c>
      <c r="AL1106" s="60" t="s">
        <v>644</v>
      </c>
      <c r="AM1106" s="15">
        <f t="shared" si="122"/>
        <v>13</v>
      </c>
      <c r="AN1106" s="15" t="str">
        <f t="shared" si="123"/>
        <v>高级神器3配件4</v>
      </c>
      <c r="AO1106" s="15">
        <f>INDEX(芦花古楼!$BY$19:$BY$58,神器!AM1106)</f>
        <v>7</v>
      </c>
      <c r="AP1106" s="15" t="s">
        <v>88</v>
      </c>
      <c r="AQ1106" s="15">
        <f t="shared" si="124"/>
        <v>4705</v>
      </c>
      <c r="AR1106" s="15" t="s">
        <v>653</v>
      </c>
      <c r="AS1106" s="15">
        <f t="shared" si="125"/>
        <v>106</v>
      </c>
    </row>
    <row r="1107" spans="35:45" ht="16.5" x14ac:dyDescent="0.2">
      <c r="AI1107" s="60">
        <v>1094</v>
      </c>
      <c r="AJ1107" s="15">
        <f t="shared" si="120"/>
        <v>1606030</v>
      </c>
      <c r="AK1107" s="15" t="str">
        <f t="shared" si="121"/>
        <v>高级神器3配件4-冥神刻印Lvs14</v>
      </c>
      <c r="AL1107" s="60" t="s">
        <v>644</v>
      </c>
      <c r="AM1107" s="15">
        <f t="shared" si="122"/>
        <v>14</v>
      </c>
      <c r="AN1107" s="15" t="str">
        <f t="shared" si="123"/>
        <v>高级神器3配件4</v>
      </c>
      <c r="AO1107" s="15">
        <f>INDEX(芦花古楼!$BY$19:$BY$58,神器!AM1107)</f>
        <v>7</v>
      </c>
      <c r="AP1107" s="15" t="s">
        <v>88</v>
      </c>
      <c r="AQ1107" s="15">
        <f t="shared" si="124"/>
        <v>5290</v>
      </c>
      <c r="AR1107" s="15" t="s">
        <v>653</v>
      </c>
      <c r="AS1107" s="15">
        <f t="shared" si="125"/>
        <v>116</v>
      </c>
    </row>
    <row r="1108" spans="35:45" ht="16.5" x14ac:dyDescent="0.2">
      <c r="AI1108" s="60">
        <v>1095</v>
      </c>
      <c r="AJ1108" s="15">
        <f t="shared" si="120"/>
        <v>1606030</v>
      </c>
      <c r="AK1108" s="15" t="str">
        <f t="shared" si="121"/>
        <v>高级神器3配件4-冥神刻印Lvs15</v>
      </c>
      <c r="AL1108" s="60" t="s">
        <v>644</v>
      </c>
      <c r="AM1108" s="15">
        <f t="shared" si="122"/>
        <v>15</v>
      </c>
      <c r="AN1108" s="15" t="str">
        <f t="shared" si="123"/>
        <v>高级神器3配件4</v>
      </c>
      <c r="AO1108" s="15">
        <f>INDEX(芦花古楼!$BY$19:$BY$58,神器!AM1108)</f>
        <v>10</v>
      </c>
      <c r="AP1108" s="15" t="s">
        <v>88</v>
      </c>
      <c r="AQ1108" s="15">
        <f t="shared" si="124"/>
        <v>5880</v>
      </c>
      <c r="AR1108" s="15" t="s">
        <v>653</v>
      </c>
      <c r="AS1108" s="15">
        <f t="shared" si="125"/>
        <v>127</v>
      </c>
    </row>
    <row r="1109" spans="35:45" ht="16.5" x14ac:dyDescent="0.2">
      <c r="AI1109" s="60">
        <v>1096</v>
      </c>
      <c r="AJ1109" s="15">
        <f t="shared" si="120"/>
        <v>1606030</v>
      </c>
      <c r="AK1109" s="15" t="str">
        <f t="shared" si="121"/>
        <v>高级神器3配件4-冥神刻印Lvs16</v>
      </c>
      <c r="AL1109" s="60" t="s">
        <v>644</v>
      </c>
      <c r="AM1109" s="15">
        <f t="shared" si="122"/>
        <v>16</v>
      </c>
      <c r="AN1109" s="15" t="str">
        <f t="shared" si="123"/>
        <v>高级神器3配件4</v>
      </c>
      <c r="AO1109" s="15">
        <f>INDEX(芦花古楼!$BY$19:$BY$58,神器!AM1109)</f>
        <v>10</v>
      </c>
      <c r="AP1109" s="15" t="s">
        <v>88</v>
      </c>
      <c r="AQ1109" s="15">
        <f t="shared" si="124"/>
        <v>6465</v>
      </c>
      <c r="AR1109" s="15" t="s">
        <v>653</v>
      </c>
      <c r="AS1109" s="15">
        <f t="shared" si="125"/>
        <v>138</v>
      </c>
    </row>
    <row r="1110" spans="35:45" ht="16.5" x14ac:dyDescent="0.2">
      <c r="AI1110" s="60">
        <v>1097</v>
      </c>
      <c r="AJ1110" s="15">
        <f t="shared" si="120"/>
        <v>1606030</v>
      </c>
      <c r="AK1110" s="15" t="str">
        <f t="shared" si="121"/>
        <v>高级神器3配件4-冥神刻印Lvs17</v>
      </c>
      <c r="AL1110" s="60" t="s">
        <v>644</v>
      </c>
      <c r="AM1110" s="15">
        <f t="shared" si="122"/>
        <v>17</v>
      </c>
      <c r="AN1110" s="15" t="str">
        <f t="shared" si="123"/>
        <v>高级神器3配件4</v>
      </c>
      <c r="AO1110" s="15">
        <f>INDEX(芦花古楼!$BY$19:$BY$58,神器!AM1110)</f>
        <v>10</v>
      </c>
      <c r="AP1110" s="15" t="s">
        <v>88</v>
      </c>
      <c r="AQ1110" s="15">
        <f t="shared" si="124"/>
        <v>7055</v>
      </c>
      <c r="AR1110" s="15" t="s">
        <v>653</v>
      </c>
      <c r="AS1110" s="15">
        <f t="shared" si="125"/>
        <v>149</v>
      </c>
    </row>
    <row r="1111" spans="35:45" ht="16.5" x14ac:dyDescent="0.2">
      <c r="AI1111" s="60">
        <v>1098</v>
      </c>
      <c r="AJ1111" s="15">
        <f t="shared" si="120"/>
        <v>1606030</v>
      </c>
      <c r="AK1111" s="15" t="str">
        <f t="shared" si="121"/>
        <v>高级神器3配件4-冥神刻印Lvs18</v>
      </c>
      <c r="AL1111" s="60" t="s">
        <v>644</v>
      </c>
      <c r="AM1111" s="15">
        <f t="shared" si="122"/>
        <v>18</v>
      </c>
      <c r="AN1111" s="15" t="str">
        <f t="shared" si="123"/>
        <v>高级神器3配件4</v>
      </c>
      <c r="AO1111" s="15">
        <f>INDEX(芦花古楼!$BY$19:$BY$58,神器!AM1111)</f>
        <v>10</v>
      </c>
      <c r="AP1111" s="15" t="s">
        <v>88</v>
      </c>
      <c r="AQ1111" s="15">
        <f t="shared" si="124"/>
        <v>7645</v>
      </c>
      <c r="AR1111" s="15" t="s">
        <v>653</v>
      </c>
      <c r="AS1111" s="15">
        <f t="shared" si="125"/>
        <v>162</v>
      </c>
    </row>
    <row r="1112" spans="35:45" ht="16.5" x14ac:dyDescent="0.2">
      <c r="AI1112" s="60">
        <v>1099</v>
      </c>
      <c r="AJ1112" s="15">
        <f t="shared" si="120"/>
        <v>1606030</v>
      </c>
      <c r="AK1112" s="15" t="str">
        <f t="shared" si="121"/>
        <v>高级神器3配件4-冥神刻印Lvs19</v>
      </c>
      <c r="AL1112" s="60" t="s">
        <v>644</v>
      </c>
      <c r="AM1112" s="15">
        <f t="shared" si="122"/>
        <v>19</v>
      </c>
      <c r="AN1112" s="15" t="str">
        <f t="shared" si="123"/>
        <v>高级神器3配件4</v>
      </c>
      <c r="AO1112" s="15">
        <f>INDEX(芦花古楼!$BY$19:$BY$58,神器!AM1112)</f>
        <v>10</v>
      </c>
      <c r="AP1112" s="15" t="s">
        <v>88</v>
      </c>
      <c r="AQ1112" s="15">
        <f t="shared" si="124"/>
        <v>8230</v>
      </c>
      <c r="AR1112" s="15" t="s">
        <v>653</v>
      </c>
      <c r="AS1112" s="15">
        <f t="shared" si="125"/>
        <v>174</v>
      </c>
    </row>
    <row r="1113" spans="35:45" ht="16.5" x14ac:dyDescent="0.2">
      <c r="AI1113" s="60">
        <v>1100</v>
      </c>
      <c r="AJ1113" s="15">
        <f t="shared" si="120"/>
        <v>1606030</v>
      </c>
      <c r="AK1113" s="15" t="str">
        <f t="shared" si="121"/>
        <v>高级神器3配件4-冥神刻印Lvs20</v>
      </c>
      <c r="AL1113" s="60" t="s">
        <v>644</v>
      </c>
      <c r="AM1113" s="15">
        <f t="shared" si="122"/>
        <v>20</v>
      </c>
      <c r="AN1113" s="15" t="str">
        <f t="shared" si="123"/>
        <v>高级神器3配件4</v>
      </c>
      <c r="AO1113" s="15">
        <f>INDEX(芦花古楼!$BY$19:$BY$58,神器!AM1113)</f>
        <v>10</v>
      </c>
      <c r="AP1113" s="15" t="s">
        <v>88</v>
      </c>
      <c r="AQ1113" s="15">
        <f t="shared" si="124"/>
        <v>9410</v>
      </c>
      <c r="AR1113" s="15" t="s">
        <v>653</v>
      </c>
      <c r="AS1113" s="15">
        <f t="shared" si="125"/>
        <v>188</v>
      </c>
    </row>
    <row r="1114" spans="35:45" ht="16.5" x14ac:dyDescent="0.2">
      <c r="AI1114" s="60">
        <v>1101</v>
      </c>
      <c r="AJ1114" s="15">
        <f t="shared" si="120"/>
        <v>1606030</v>
      </c>
      <c r="AK1114" s="15" t="str">
        <f t="shared" si="121"/>
        <v>高级神器3配件4-冥神刻印Lvs21</v>
      </c>
      <c r="AL1114" s="60" t="s">
        <v>644</v>
      </c>
      <c r="AM1114" s="15">
        <f t="shared" si="122"/>
        <v>21</v>
      </c>
      <c r="AN1114" s="15" t="str">
        <f t="shared" si="123"/>
        <v>高级神器3配件4</v>
      </c>
      <c r="AO1114" s="15">
        <f>INDEX(芦花古楼!$BY$19:$BY$58,神器!AM1114)</f>
        <v>15</v>
      </c>
      <c r="AP1114" s="15" t="s">
        <v>88</v>
      </c>
      <c r="AQ1114" s="15">
        <f t="shared" si="124"/>
        <v>10390</v>
      </c>
      <c r="AR1114" s="15" t="s">
        <v>653</v>
      </c>
      <c r="AS1114" s="15">
        <f t="shared" si="125"/>
        <v>202</v>
      </c>
    </row>
    <row r="1115" spans="35:45" ht="16.5" x14ac:dyDescent="0.2">
      <c r="AI1115" s="60">
        <v>1102</v>
      </c>
      <c r="AJ1115" s="15">
        <f t="shared" si="120"/>
        <v>1606030</v>
      </c>
      <c r="AK1115" s="15" t="str">
        <f t="shared" si="121"/>
        <v>高级神器3配件4-冥神刻印Lvs22</v>
      </c>
      <c r="AL1115" s="60" t="s">
        <v>644</v>
      </c>
      <c r="AM1115" s="15">
        <f t="shared" si="122"/>
        <v>22</v>
      </c>
      <c r="AN1115" s="15" t="str">
        <f t="shared" si="123"/>
        <v>高级神器3配件4</v>
      </c>
      <c r="AO1115" s="15">
        <f>INDEX(芦花古楼!$BY$19:$BY$58,神器!AM1115)</f>
        <v>15</v>
      </c>
      <c r="AP1115" s="15" t="s">
        <v>88</v>
      </c>
      <c r="AQ1115" s="15">
        <f t="shared" si="124"/>
        <v>10910</v>
      </c>
      <c r="AR1115" s="15" t="s">
        <v>653</v>
      </c>
      <c r="AS1115" s="15">
        <f t="shared" si="125"/>
        <v>216</v>
      </c>
    </row>
    <row r="1116" spans="35:45" ht="16.5" x14ac:dyDescent="0.2">
      <c r="AI1116" s="60">
        <v>1103</v>
      </c>
      <c r="AJ1116" s="15">
        <f t="shared" si="120"/>
        <v>1606030</v>
      </c>
      <c r="AK1116" s="15" t="str">
        <f t="shared" si="121"/>
        <v>高级神器3配件4-冥神刻印Lvs23</v>
      </c>
      <c r="AL1116" s="60" t="s">
        <v>644</v>
      </c>
      <c r="AM1116" s="15">
        <f t="shared" si="122"/>
        <v>23</v>
      </c>
      <c r="AN1116" s="15" t="str">
        <f t="shared" si="123"/>
        <v>高级神器3配件4</v>
      </c>
      <c r="AO1116" s="15">
        <f>INDEX(芦花古楼!$BY$19:$BY$58,神器!AM1116)</f>
        <v>15</v>
      </c>
      <c r="AP1116" s="15" t="s">
        <v>88</v>
      </c>
      <c r="AQ1116" s="15">
        <f t="shared" si="124"/>
        <v>11425</v>
      </c>
      <c r="AR1116" s="15" t="s">
        <v>653</v>
      </c>
      <c r="AS1116" s="15">
        <f t="shared" si="125"/>
        <v>232</v>
      </c>
    </row>
    <row r="1117" spans="35:45" ht="16.5" x14ac:dyDescent="0.2">
      <c r="AI1117" s="60">
        <v>1104</v>
      </c>
      <c r="AJ1117" s="15">
        <f t="shared" si="120"/>
        <v>1606030</v>
      </c>
      <c r="AK1117" s="15" t="str">
        <f t="shared" si="121"/>
        <v>高级神器3配件4-冥神刻印Lvs24</v>
      </c>
      <c r="AL1117" s="60" t="s">
        <v>644</v>
      </c>
      <c r="AM1117" s="15">
        <f t="shared" si="122"/>
        <v>24</v>
      </c>
      <c r="AN1117" s="15" t="str">
        <f t="shared" si="123"/>
        <v>高级神器3配件4</v>
      </c>
      <c r="AO1117" s="15">
        <f>INDEX(芦花古楼!$BY$19:$BY$58,神器!AM1117)</f>
        <v>15</v>
      </c>
      <c r="AP1117" s="15" t="s">
        <v>88</v>
      </c>
      <c r="AQ1117" s="15">
        <f t="shared" si="124"/>
        <v>11945</v>
      </c>
      <c r="AR1117" s="15" t="s">
        <v>653</v>
      </c>
      <c r="AS1117" s="15">
        <f t="shared" si="125"/>
        <v>248</v>
      </c>
    </row>
    <row r="1118" spans="35:45" ht="16.5" x14ac:dyDescent="0.2">
      <c r="AI1118" s="60">
        <v>1105</v>
      </c>
      <c r="AJ1118" s="15">
        <f t="shared" si="120"/>
        <v>1606030</v>
      </c>
      <c r="AK1118" s="15" t="str">
        <f t="shared" si="121"/>
        <v>高级神器3配件4-冥神刻印Lvs25</v>
      </c>
      <c r="AL1118" s="60" t="s">
        <v>644</v>
      </c>
      <c r="AM1118" s="15">
        <f t="shared" si="122"/>
        <v>25</v>
      </c>
      <c r="AN1118" s="15" t="str">
        <f t="shared" si="123"/>
        <v>高级神器3配件4</v>
      </c>
      <c r="AO1118" s="15">
        <f>INDEX(芦花古楼!$BY$19:$BY$58,神器!AM1118)</f>
        <v>15</v>
      </c>
      <c r="AP1118" s="15" t="s">
        <v>88</v>
      </c>
      <c r="AQ1118" s="15">
        <f t="shared" si="124"/>
        <v>12465</v>
      </c>
      <c r="AR1118" s="15" t="s">
        <v>653</v>
      </c>
      <c r="AS1118" s="15">
        <f t="shared" si="125"/>
        <v>265</v>
      </c>
    </row>
    <row r="1119" spans="35:45" ht="16.5" x14ac:dyDescent="0.2">
      <c r="AI1119" s="60">
        <v>1106</v>
      </c>
      <c r="AJ1119" s="15">
        <f t="shared" si="120"/>
        <v>1606030</v>
      </c>
      <c r="AK1119" s="15" t="str">
        <f t="shared" si="121"/>
        <v>高级神器3配件4-冥神刻印Lvs26</v>
      </c>
      <c r="AL1119" s="60" t="s">
        <v>644</v>
      </c>
      <c r="AM1119" s="15">
        <f t="shared" si="122"/>
        <v>26</v>
      </c>
      <c r="AN1119" s="15" t="str">
        <f t="shared" si="123"/>
        <v>高级神器3配件4</v>
      </c>
      <c r="AO1119" s="15">
        <f>INDEX(芦花古楼!$BY$19:$BY$58,神器!AM1119)</f>
        <v>25</v>
      </c>
      <c r="AP1119" s="15" t="s">
        <v>88</v>
      </c>
      <c r="AQ1119" s="15">
        <f t="shared" si="124"/>
        <v>12985</v>
      </c>
      <c r="AR1119" s="15" t="s">
        <v>653</v>
      </c>
      <c r="AS1119" s="15">
        <f t="shared" si="125"/>
        <v>283</v>
      </c>
    </row>
    <row r="1120" spans="35:45" ht="16.5" x14ac:dyDescent="0.2">
      <c r="AI1120" s="60">
        <v>1107</v>
      </c>
      <c r="AJ1120" s="15">
        <f t="shared" si="120"/>
        <v>1606030</v>
      </c>
      <c r="AK1120" s="15" t="str">
        <f t="shared" si="121"/>
        <v>高级神器3配件4-冥神刻印Lvs27</v>
      </c>
      <c r="AL1120" s="60" t="s">
        <v>644</v>
      </c>
      <c r="AM1120" s="15">
        <f t="shared" si="122"/>
        <v>27</v>
      </c>
      <c r="AN1120" s="15" t="str">
        <f t="shared" si="123"/>
        <v>高级神器3配件4</v>
      </c>
      <c r="AO1120" s="15">
        <f>INDEX(芦花古楼!$BY$19:$BY$58,神器!AM1120)</f>
        <v>25</v>
      </c>
      <c r="AP1120" s="15" t="s">
        <v>88</v>
      </c>
      <c r="AQ1120" s="15">
        <f t="shared" si="124"/>
        <v>13505</v>
      </c>
      <c r="AR1120" s="15" t="s">
        <v>653</v>
      </c>
      <c r="AS1120" s="15">
        <f t="shared" si="125"/>
        <v>302</v>
      </c>
    </row>
    <row r="1121" spans="35:45" ht="16.5" x14ac:dyDescent="0.2">
      <c r="AI1121" s="60">
        <v>1108</v>
      </c>
      <c r="AJ1121" s="15">
        <f t="shared" si="120"/>
        <v>1606030</v>
      </c>
      <c r="AK1121" s="15" t="str">
        <f t="shared" si="121"/>
        <v>高级神器3配件4-冥神刻印Lvs28</v>
      </c>
      <c r="AL1121" s="60" t="s">
        <v>644</v>
      </c>
      <c r="AM1121" s="15">
        <f t="shared" si="122"/>
        <v>28</v>
      </c>
      <c r="AN1121" s="15" t="str">
        <f t="shared" si="123"/>
        <v>高级神器3配件4</v>
      </c>
      <c r="AO1121" s="15">
        <f>INDEX(芦花古楼!$BY$19:$BY$58,神器!AM1121)</f>
        <v>25</v>
      </c>
      <c r="AP1121" s="15" t="s">
        <v>88</v>
      </c>
      <c r="AQ1121" s="15">
        <f t="shared" si="124"/>
        <v>14025</v>
      </c>
      <c r="AR1121" s="15" t="s">
        <v>653</v>
      </c>
      <c r="AS1121" s="15">
        <f t="shared" si="125"/>
        <v>322</v>
      </c>
    </row>
    <row r="1122" spans="35:45" ht="16.5" x14ac:dyDescent="0.2">
      <c r="AI1122" s="60">
        <v>1109</v>
      </c>
      <c r="AJ1122" s="15">
        <f t="shared" si="120"/>
        <v>1606030</v>
      </c>
      <c r="AK1122" s="15" t="str">
        <f t="shared" si="121"/>
        <v>高级神器3配件4-冥神刻印Lvs29</v>
      </c>
      <c r="AL1122" s="60" t="s">
        <v>644</v>
      </c>
      <c r="AM1122" s="15">
        <f t="shared" si="122"/>
        <v>29</v>
      </c>
      <c r="AN1122" s="15" t="str">
        <f t="shared" si="123"/>
        <v>高级神器3配件4</v>
      </c>
      <c r="AO1122" s="15">
        <f>INDEX(芦花古楼!$BY$19:$BY$58,神器!AM1122)</f>
        <v>25</v>
      </c>
      <c r="AP1122" s="15" t="s">
        <v>88</v>
      </c>
      <c r="AQ1122" s="15">
        <f t="shared" si="124"/>
        <v>14545</v>
      </c>
      <c r="AR1122" s="15" t="s">
        <v>653</v>
      </c>
      <c r="AS1122" s="15">
        <f t="shared" si="125"/>
        <v>342</v>
      </c>
    </row>
    <row r="1123" spans="35:45" ht="16.5" x14ac:dyDescent="0.2">
      <c r="AI1123" s="60">
        <v>1110</v>
      </c>
      <c r="AJ1123" s="15">
        <f t="shared" si="120"/>
        <v>1606030</v>
      </c>
      <c r="AK1123" s="15" t="str">
        <f t="shared" si="121"/>
        <v>高级神器3配件4-冥神刻印Lvs30</v>
      </c>
      <c r="AL1123" s="60" t="s">
        <v>644</v>
      </c>
      <c r="AM1123" s="15">
        <f t="shared" si="122"/>
        <v>30</v>
      </c>
      <c r="AN1123" s="15" t="str">
        <f t="shared" si="123"/>
        <v>高级神器3配件4</v>
      </c>
      <c r="AO1123" s="15">
        <f>INDEX(芦花古楼!$BY$19:$BY$58,神器!AM1123)</f>
        <v>25</v>
      </c>
      <c r="AP1123" s="15" t="s">
        <v>88</v>
      </c>
      <c r="AQ1123" s="15">
        <f t="shared" si="124"/>
        <v>15585</v>
      </c>
      <c r="AR1123" s="15" t="s">
        <v>653</v>
      </c>
      <c r="AS1123" s="15">
        <f t="shared" si="125"/>
        <v>364</v>
      </c>
    </row>
    <row r="1124" spans="35:45" ht="16.5" x14ac:dyDescent="0.2">
      <c r="AI1124" s="60">
        <v>1111</v>
      </c>
      <c r="AJ1124" s="15">
        <f t="shared" si="120"/>
        <v>1606030</v>
      </c>
      <c r="AK1124" s="15" t="str">
        <f t="shared" si="121"/>
        <v>高级神器3配件4-冥神刻印Lvs31</v>
      </c>
      <c r="AL1124" s="60" t="s">
        <v>644</v>
      </c>
      <c r="AM1124" s="15">
        <f t="shared" si="122"/>
        <v>31</v>
      </c>
      <c r="AN1124" s="15" t="str">
        <f t="shared" si="123"/>
        <v>高级神器3配件4</v>
      </c>
      <c r="AO1124" s="15">
        <f>INDEX(芦花古楼!$BY$19:$BY$58,神器!AM1124)</f>
        <v>30</v>
      </c>
      <c r="AP1124" s="15" t="s">
        <v>88</v>
      </c>
      <c r="AQ1124" s="15">
        <f t="shared" si="124"/>
        <v>15190</v>
      </c>
      <c r="AR1124" s="15" t="s">
        <v>653</v>
      </c>
      <c r="AS1124" s="15">
        <f t="shared" si="125"/>
        <v>387</v>
      </c>
    </row>
    <row r="1125" spans="35:45" ht="16.5" x14ac:dyDescent="0.2">
      <c r="AI1125" s="60">
        <v>1112</v>
      </c>
      <c r="AJ1125" s="15">
        <f t="shared" si="120"/>
        <v>1606030</v>
      </c>
      <c r="AK1125" s="15" t="str">
        <f t="shared" si="121"/>
        <v>高级神器3配件4-冥神刻印Lvs32</v>
      </c>
      <c r="AL1125" s="60" t="s">
        <v>644</v>
      </c>
      <c r="AM1125" s="15">
        <f t="shared" si="122"/>
        <v>32</v>
      </c>
      <c r="AN1125" s="15" t="str">
        <f t="shared" si="123"/>
        <v>高级神器3配件4</v>
      </c>
      <c r="AO1125" s="15">
        <f>INDEX(芦花古楼!$BY$19:$BY$58,神器!AM1125)</f>
        <v>30</v>
      </c>
      <c r="AP1125" s="15" t="s">
        <v>88</v>
      </c>
      <c r="AQ1125" s="15">
        <f t="shared" si="124"/>
        <v>22785</v>
      </c>
      <c r="AR1125" s="15" t="s">
        <v>653</v>
      </c>
      <c r="AS1125" s="15">
        <f t="shared" si="125"/>
        <v>411</v>
      </c>
    </row>
    <row r="1126" spans="35:45" ht="16.5" x14ac:dyDescent="0.2">
      <c r="AI1126" s="60">
        <v>1113</v>
      </c>
      <c r="AJ1126" s="15">
        <f t="shared" si="120"/>
        <v>1606030</v>
      </c>
      <c r="AK1126" s="15" t="str">
        <f t="shared" si="121"/>
        <v>高级神器3配件4-冥神刻印Lvs33</v>
      </c>
      <c r="AL1126" s="60" t="s">
        <v>644</v>
      </c>
      <c r="AM1126" s="15">
        <f t="shared" si="122"/>
        <v>33</v>
      </c>
      <c r="AN1126" s="15" t="str">
        <f t="shared" si="123"/>
        <v>高级神器3配件4</v>
      </c>
      <c r="AO1126" s="15">
        <f>INDEX(芦花古楼!$BY$19:$BY$58,神器!AM1126)</f>
        <v>30</v>
      </c>
      <c r="AP1126" s="15" t="s">
        <v>88</v>
      </c>
      <c r="AQ1126" s="15">
        <f t="shared" si="124"/>
        <v>30380</v>
      </c>
      <c r="AR1126" s="15" t="s">
        <v>653</v>
      </c>
      <c r="AS1126" s="15">
        <f t="shared" si="125"/>
        <v>436</v>
      </c>
    </row>
    <row r="1127" spans="35:45" ht="16.5" x14ac:dyDescent="0.2">
      <c r="AI1127" s="60">
        <v>1114</v>
      </c>
      <c r="AJ1127" s="15">
        <f t="shared" si="120"/>
        <v>1606030</v>
      </c>
      <c r="AK1127" s="15" t="str">
        <f t="shared" si="121"/>
        <v>高级神器3配件4-冥神刻印Lvs34</v>
      </c>
      <c r="AL1127" s="60" t="s">
        <v>644</v>
      </c>
      <c r="AM1127" s="15">
        <f t="shared" si="122"/>
        <v>34</v>
      </c>
      <c r="AN1127" s="15" t="str">
        <f t="shared" si="123"/>
        <v>高级神器3配件4</v>
      </c>
      <c r="AO1127" s="15">
        <f>INDEX(芦花古楼!$BY$19:$BY$58,神器!AM1127)</f>
        <v>30</v>
      </c>
      <c r="AP1127" s="15" t="s">
        <v>88</v>
      </c>
      <c r="AQ1127" s="15">
        <f t="shared" si="124"/>
        <v>37975</v>
      </c>
      <c r="AR1127" s="15" t="s">
        <v>653</v>
      </c>
      <c r="AS1127" s="15">
        <f t="shared" si="125"/>
        <v>463</v>
      </c>
    </row>
    <row r="1128" spans="35:45" ht="16.5" x14ac:dyDescent="0.2">
      <c r="AI1128" s="60">
        <v>1115</v>
      </c>
      <c r="AJ1128" s="15">
        <f t="shared" si="120"/>
        <v>1606030</v>
      </c>
      <c r="AK1128" s="15" t="str">
        <f t="shared" si="121"/>
        <v>高级神器3配件4-冥神刻印Lvs35</v>
      </c>
      <c r="AL1128" s="60" t="s">
        <v>644</v>
      </c>
      <c r="AM1128" s="15">
        <f t="shared" si="122"/>
        <v>35</v>
      </c>
      <c r="AN1128" s="15" t="str">
        <f t="shared" si="123"/>
        <v>高级神器3配件4</v>
      </c>
      <c r="AO1128" s="15">
        <f>INDEX(芦花古楼!$BY$19:$BY$58,神器!AM1128)</f>
        <v>30</v>
      </c>
      <c r="AP1128" s="15" t="s">
        <v>88</v>
      </c>
      <c r="AQ1128" s="15">
        <f t="shared" si="124"/>
        <v>45570</v>
      </c>
      <c r="AR1128" s="15" t="s">
        <v>653</v>
      </c>
      <c r="AS1128" s="15">
        <f t="shared" si="125"/>
        <v>491</v>
      </c>
    </row>
    <row r="1129" spans="35:45" ht="16.5" x14ac:dyDescent="0.2">
      <c r="AI1129" s="60">
        <v>1116</v>
      </c>
      <c r="AJ1129" s="15">
        <f t="shared" si="120"/>
        <v>1606030</v>
      </c>
      <c r="AK1129" s="15" t="str">
        <f t="shared" si="121"/>
        <v>高级神器3配件4-冥神刻印Lvs36</v>
      </c>
      <c r="AL1129" s="60" t="s">
        <v>644</v>
      </c>
      <c r="AM1129" s="15">
        <f t="shared" si="122"/>
        <v>36</v>
      </c>
      <c r="AN1129" s="15" t="str">
        <f t="shared" si="123"/>
        <v>高级神器3配件4</v>
      </c>
      <c r="AO1129" s="15">
        <f>INDEX(芦花古楼!$BY$19:$BY$58,神器!AM1129)</f>
        <v>40</v>
      </c>
      <c r="AP1129" s="15" t="s">
        <v>88</v>
      </c>
      <c r="AQ1129" s="15">
        <f t="shared" si="124"/>
        <v>53165</v>
      </c>
      <c r="AR1129" s="15" t="s">
        <v>653</v>
      </c>
      <c r="AS1129" s="15">
        <f t="shared" si="125"/>
        <v>520</v>
      </c>
    </row>
    <row r="1130" spans="35:45" ht="16.5" x14ac:dyDescent="0.2">
      <c r="AI1130" s="60">
        <v>1117</v>
      </c>
      <c r="AJ1130" s="15">
        <f t="shared" si="120"/>
        <v>1606030</v>
      </c>
      <c r="AK1130" s="15" t="str">
        <f t="shared" si="121"/>
        <v>高级神器3配件4-冥神刻印Lvs37</v>
      </c>
      <c r="AL1130" s="60" t="s">
        <v>644</v>
      </c>
      <c r="AM1130" s="15">
        <f t="shared" si="122"/>
        <v>37</v>
      </c>
      <c r="AN1130" s="15" t="str">
        <f t="shared" si="123"/>
        <v>高级神器3配件4</v>
      </c>
      <c r="AO1130" s="15">
        <f>INDEX(芦花古楼!$BY$19:$BY$58,神器!AM1130)</f>
        <v>40</v>
      </c>
      <c r="AP1130" s="15" t="s">
        <v>88</v>
      </c>
      <c r="AQ1130" s="15">
        <f t="shared" si="124"/>
        <v>60760</v>
      </c>
      <c r="AR1130" s="15" t="s">
        <v>653</v>
      </c>
      <c r="AS1130" s="15">
        <f t="shared" si="125"/>
        <v>550</v>
      </c>
    </row>
    <row r="1131" spans="35:45" ht="16.5" x14ac:dyDescent="0.2">
      <c r="AI1131" s="60">
        <v>1118</v>
      </c>
      <c r="AJ1131" s="15">
        <f t="shared" si="120"/>
        <v>1606030</v>
      </c>
      <c r="AK1131" s="15" t="str">
        <f t="shared" si="121"/>
        <v>高级神器3配件4-冥神刻印Lvs38</v>
      </c>
      <c r="AL1131" s="60" t="s">
        <v>644</v>
      </c>
      <c r="AM1131" s="15">
        <f t="shared" si="122"/>
        <v>38</v>
      </c>
      <c r="AN1131" s="15" t="str">
        <f t="shared" si="123"/>
        <v>高级神器3配件4</v>
      </c>
      <c r="AO1131" s="15">
        <f>INDEX(芦花古楼!$BY$19:$BY$58,神器!AM1131)</f>
        <v>40</v>
      </c>
      <c r="AP1131" s="15" t="s">
        <v>88</v>
      </c>
      <c r="AQ1131" s="15">
        <f t="shared" si="124"/>
        <v>68355</v>
      </c>
      <c r="AR1131" s="15" t="s">
        <v>653</v>
      </c>
      <c r="AS1131" s="15">
        <f t="shared" si="125"/>
        <v>583</v>
      </c>
    </row>
    <row r="1132" spans="35:45" ht="16.5" x14ac:dyDescent="0.2">
      <c r="AI1132" s="60">
        <v>1119</v>
      </c>
      <c r="AJ1132" s="15">
        <f t="shared" si="120"/>
        <v>1606030</v>
      </c>
      <c r="AK1132" s="15" t="str">
        <f t="shared" si="121"/>
        <v>高级神器3配件4-冥神刻印Lvs39</v>
      </c>
      <c r="AL1132" s="60" t="s">
        <v>644</v>
      </c>
      <c r="AM1132" s="15">
        <f t="shared" si="122"/>
        <v>39</v>
      </c>
      <c r="AN1132" s="15" t="str">
        <f t="shared" si="123"/>
        <v>高级神器3配件4</v>
      </c>
      <c r="AO1132" s="15">
        <f>INDEX(芦花古楼!$BY$19:$BY$58,神器!AM1132)</f>
        <v>40</v>
      </c>
      <c r="AP1132" s="15" t="s">
        <v>88</v>
      </c>
      <c r="AQ1132" s="15">
        <f t="shared" si="124"/>
        <v>75950</v>
      </c>
      <c r="AR1132" s="15" t="s">
        <v>653</v>
      </c>
      <c r="AS1132" s="15">
        <f t="shared" si="125"/>
        <v>616</v>
      </c>
    </row>
    <row r="1133" spans="35:45" ht="16.5" x14ac:dyDescent="0.2">
      <c r="AI1133" s="60">
        <v>1120</v>
      </c>
      <c r="AJ1133" s="15">
        <f t="shared" si="120"/>
        <v>1606030</v>
      </c>
      <c r="AK1133" s="15" t="str">
        <f t="shared" si="121"/>
        <v>高级神器3配件4-冥神刻印Lvs40</v>
      </c>
      <c r="AL1133" s="60" t="s">
        <v>644</v>
      </c>
      <c r="AM1133" s="15">
        <f t="shared" si="122"/>
        <v>40</v>
      </c>
      <c r="AN1133" s="15" t="str">
        <f t="shared" si="123"/>
        <v>高级神器3配件4</v>
      </c>
      <c r="AO1133" s="15">
        <f>INDEX(芦花古楼!$BY$19:$BY$58,神器!AM1133)</f>
        <v>40</v>
      </c>
      <c r="AP1133" s="15" t="s">
        <v>88</v>
      </c>
      <c r="AQ1133" s="15">
        <f t="shared" si="124"/>
        <v>91145</v>
      </c>
      <c r="AR1133" s="15" t="s">
        <v>653</v>
      </c>
      <c r="AS1133" s="15">
        <f t="shared" si="125"/>
        <v>652</v>
      </c>
    </row>
    <row r="1134" spans="35:45" ht="16.5" x14ac:dyDescent="0.2">
      <c r="AI1134" s="60">
        <v>1121</v>
      </c>
      <c r="AJ1134" s="15">
        <f t="shared" si="120"/>
        <v>1606031</v>
      </c>
      <c r="AK1134" s="15" t="str">
        <f t="shared" si="121"/>
        <v>高级神器3配件5-灼热磨沙Lvs1</v>
      </c>
      <c r="AL1134" s="60" t="s">
        <v>644</v>
      </c>
      <c r="AM1134" s="15">
        <f t="shared" si="122"/>
        <v>1</v>
      </c>
      <c r="AN1134" s="15" t="str">
        <f t="shared" si="123"/>
        <v>高级神器3配件5</v>
      </c>
      <c r="AO1134" s="15">
        <f>INDEX(芦花古楼!$BY$19:$BY$58,神器!AM1134)</f>
        <v>1</v>
      </c>
      <c r="AP1134" s="15" t="s">
        <v>88</v>
      </c>
      <c r="AQ1134" s="15">
        <f t="shared" si="124"/>
        <v>665</v>
      </c>
      <c r="AR1134" s="15" t="s">
        <v>653</v>
      </c>
      <c r="AS1134" s="15">
        <f t="shared" si="125"/>
        <v>25</v>
      </c>
    </row>
    <row r="1135" spans="35:45" ht="16.5" x14ac:dyDescent="0.2">
      <c r="AI1135" s="60">
        <v>1122</v>
      </c>
      <c r="AJ1135" s="15">
        <f t="shared" si="120"/>
        <v>1606031</v>
      </c>
      <c r="AK1135" s="15" t="str">
        <f t="shared" si="121"/>
        <v>高级神器3配件5-灼热磨沙Lvs2</v>
      </c>
      <c r="AL1135" s="60" t="s">
        <v>644</v>
      </c>
      <c r="AM1135" s="15">
        <f t="shared" si="122"/>
        <v>2</v>
      </c>
      <c r="AN1135" s="15" t="str">
        <f t="shared" si="123"/>
        <v>高级神器3配件5</v>
      </c>
      <c r="AO1135" s="15">
        <f>INDEX(芦花古楼!$BY$19:$BY$58,神器!AM1135)</f>
        <v>1</v>
      </c>
      <c r="AP1135" s="15" t="s">
        <v>88</v>
      </c>
      <c r="AQ1135" s="15">
        <f t="shared" si="124"/>
        <v>1000</v>
      </c>
      <c r="AR1135" s="15" t="s">
        <v>653</v>
      </c>
      <c r="AS1135" s="15">
        <f t="shared" si="125"/>
        <v>30</v>
      </c>
    </row>
    <row r="1136" spans="35:45" ht="16.5" x14ac:dyDescent="0.2">
      <c r="AI1136" s="60">
        <v>1123</v>
      </c>
      <c r="AJ1136" s="15">
        <f t="shared" si="120"/>
        <v>1606031</v>
      </c>
      <c r="AK1136" s="15" t="str">
        <f t="shared" si="121"/>
        <v>高级神器3配件5-灼热磨沙Lvs3</v>
      </c>
      <c r="AL1136" s="60" t="s">
        <v>644</v>
      </c>
      <c r="AM1136" s="15">
        <f t="shared" si="122"/>
        <v>3</v>
      </c>
      <c r="AN1136" s="15" t="str">
        <f t="shared" si="123"/>
        <v>高级神器3配件5</v>
      </c>
      <c r="AO1136" s="15">
        <f>INDEX(芦花古楼!$BY$19:$BY$58,神器!AM1136)</f>
        <v>2</v>
      </c>
      <c r="AP1136" s="15" t="s">
        <v>88</v>
      </c>
      <c r="AQ1136" s="15">
        <f t="shared" si="124"/>
        <v>1335</v>
      </c>
      <c r="AR1136" s="15" t="s">
        <v>653</v>
      </c>
      <c r="AS1136" s="15">
        <f t="shared" si="125"/>
        <v>40</v>
      </c>
    </row>
    <row r="1137" spans="35:45" ht="16.5" x14ac:dyDescent="0.2">
      <c r="AI1137" s="60">
        <v>1124</v>
      </c>
      <c r="AJ1137" s="15">
        <f t="shared" si="120"/>
        <v>1606031</v>
      </c>
      <c r="AK1137" s="15" t="str">
        <f t="shared" si="121"/>
        <v>高级神器3配件5-灼热磨沙Lvs4</v>
      </c>
      <c r="AL1137" s="60" t="s">
        <v>644</v>
      </c>
      <c r="AM1137" s="15">
        <f t="shared" si="122"/>
        <v>4</v>
      </c>
      <c r="AN1137" s="15" t="str">
        <f t="shared" si="123"/>
        <v>高级神器3配件5</v>
      </c>
      <c r="AO1137" s="15">
        <f>INDEX(芦花古楼!$BY$19:$BY$58,神器!AM1137)</f>
        <v>3</v>
      </c>
      <c r="AP1137" s="15" t="s">
        <v>88</v>
      </c>
      <c r="AQ1137" s="15">
        <f t="shared" si="124"/>
        <v>1670</v>
      </c>
      <c r="AR1137" s="15" t="s">
        <v>653</v>
      </c>
      <c r="AS1137" s="15">
        <f t="shared" si="125"/>
        <v>50</v>
      </c>
    </row>
    <row r="1138" spans="35:45" ht="16.5" x14ac:dyDescent="0.2">
      <c r="AI1138" s="60">
        <v>1125</v>
      </c>
      <c r="AJ1138" s="15">
        <f t="shared" si="120"/>
        <v>1606031</v>
      </c>
      <c r="AK1138" s="15" t="str">
        <f t="shared" si="121"/>
        <v>高级神器3配件5-灼热磨沙Lvs5</v>
      </c>
      <c r="AL1138" s="60" t="s">
        <v>644</v>
      </c>
      <c r="AM1138" s="15">
        <f t="shared" si="122"/>
        <v>5</v>
      </c>
      <c r="AN1138" s="15" t="str">
        <f t="shared" si="123"/>
        <v>高级神器3配件5</v>
      </c>
      <c r="AO1138" s="15">
        <f>INDEX(芦花古楼!$BY$19:$BY$58,神器!AM1138)</f>
        <v>3</v>
      </c>
      <c r="AP1138" s="15" t="s">
        <v>88</v>
      </c>
      <c r="AQ1138" s="15">
        <f t="shared" si="124"/>
        <v>2005</v>
      </c>
      <c r="AR1138" s="15" t="s">
        <v>653</v>
      </c>
      <c r="AS1138" s="15">
        <f t="shared" si="125"/>
        <v>60</v>
      </c>
    </row>
    <row r="1139" spans="35:45" ht="16.5" x14ac:dyDescent="0.2">
      <c r="AI1139" s="60">
        <v>1126</v>
      </c>
      <c r="AJ1139" s="15">
        <f t="shared" si="120"/>
        <v>1606031</v>
      </c>
      <c r="AK1139" s="15" t="str">
        <f t="shared" si="121"/>
        <v>高级神器3配件5-灼热磨沙Lvs6</v>
      </c>
      <c r="AL1139" s="60" t="s">
        <v>644</v>
      </c>
      <c r="AM1139" s="15">
        <f t="shared" si="122"/>
        <v>6</v>
      </c>
      <c r="AN1139" s="15" t="str">
        <f t="shared" si="123"/>
        <v>高级神器3配件5</v>
      </c>
      <c r="AO1139" s="15">
        <f>INDEX(芦花古楼!$BY$19:$BY$58,神器!AM1139)</f>
        <v>5</v>
      </c>
      <c r="AP1139" s="15" t="s">
        <v>88</v>
      </c>
      <c r="AQ1139" s="15">
        <f t="shared" si="124"/>
        <v>2340</v>
      </c>
      <c r="AR1139" s="15" t="s">
        <v>653</v>
      </c>
      <c r="AS1139" s="15">
        <f t="shared" si="125"/>
        <v>70</v>
      </c>
    </row>
    <row r="1140" spans="35:45" ht="16.5" x14ac:dyDescent="0.2">
      <c r="AI1140" s="60">
        <v>1127</v>
      </c>
      <c r="AJ1140" s="15">
        <f t="shared" si="120"/>
        <v>1606031</v>
      </c>
      <c r="AK1140" s="15" t="str">
        <f t="shared" si="121"/>
        <v>高级神器3配件5-灼热磨沙Lvs7</v>
      </c>
      <c r="AL1140" s="60" t="s">
        <v>644</v>
      </c>
      <c r="AM1140" s="15">
        <f t="shared" si="122"/>
        <v>7</v>
      </c>
      <c r="AN1140" s="15" t="str">
        <f t="shared" si="123"/>
        <v>高级神器3配件5</v>
      </c>
      <c r="AO1140" s="15">
        <f>INDEX(芦花古楼!$BY$19:$BY$58,神器!AM1140)</f>
        <v>5</v>
      </c>
      <c r="AP1140" s="15" t="s">
        <v>88</v>
      </c>
      <c r="AQ1140" s="15">
        <f t="shared" si="124"/>
        <v>2675</v>
      </c>
      <c r="AR1140" s="15" t="s">
        <v>653</v>
      </c>
      <c r="AS1140" s="15">
        <f t="shared" si="125"/>
        <v>80</v>
      </c>
    </row>
    <row r="1141" spans="35:45" ht="16.5" x14ac:dyDescent="0.2">
      <c r="AI1141" s="60">
        <v>1128</v>
      </c>
      <c r="AJ1141" s="15">
        <f t="shared" si="120"/>
        <v>1606031</v>
      </c>
      <c r="AK1141" s="15" t="str">
        <f t="shared" si="121"/>
        <v>高级神器3配件5-灼热磨沙Lvs8</v>
      </c>
      <c r="AL1141" s="60" t="s">
        <v>644</v>
      </c>
      <c r="AM1141" s="15">
        <f t="shared" si="122"/>
        <v>8</v>
      </c>
      <c r="AN1141" s="15" t="str">
        <f t="shared" si="123"/>
        <v>高级神器3配件5</v>
      </c>
      <c r="AO1141" s="15">
        <f>INDEX(芦花古楼!$BY$19:$BY$58,神器!AM1141)</f>
        <v>5</v>
      </c>
      <c r="AP1141" s="15" t="s">
        <v>88</v>
      </c>
      <c r="AQ1141" s="15">
        <f t="shared" si="124"/>
        <v>3010</v>
      </c>
      <c r="AR1141" s="15" t="s">
        <v>653</v>
      </c>
      <c r="AS1141" s="15">
        <f t="shared" si="125"/>
        <v>90</v>
      </c>
    </row>
    <row r="1142" spans="35:45" ht="16.5" x14ac:dyDescent="0.2">
      <c r="AI1142" s="60">
        <v>1129</v>
      </c>
      <c r="AJ1142" s="15">
        <f t="shared" si="120"/>
        <v>1606031</v>
      </c>
      <c r="AK1142" s="15" t="str">
        <f t="shared" si="121"/>
        <v>高级神器3配件5-灼热磨沙Lvs9</v>
      </c>
      <c r="AL1142" s="60" t="s">
        <v>644</v>
      </c>
      <c r="AM1142" s="15">
        <f t="shared" si="122"/>
        <v>9</v>
      </c>
      <c r="AN1142" s="15" t="str">
        <f t="shared" si="123"/>
        <v>高级神器3配件5</v>
      </c>
      <c r="AO1142" s="15">
        <f>INDEX(芦花古楼!$BY$19:$BY$58,神器!AM1142)</f>
        <v>5</v>
      </c>
      <c r="AP1142" s="15" t="s">
        <v>88</v>
      </c>
      <c r="AQ1142" s="15">
        <f t="shared" si="124"/>
        <v>3345</v>
      </c>
      <c r="AR1142" s="15" t="s">
        <v>653</v>
      </c>
      <c r="AS1142" s="15">
        <f t="shared" si="125"/>
        <v>100</v>
      </c>
    </row>
    <row r="1143" spans="35:45" ht="16.5" x14ac:dyDescent="0.2">
      <c r="AI1143" s="60">
        <v>1130</v>
      </c>
      <c r="AJ1143" s="15">
        <f t="shared" si="120"/>
        <v>1606031</v>
      </c>
      <c r="AK1143" s="15" t="str">
        <f t="shared" si="121"/>
        <v>高级神器3配件5-灼热磨沙Lvs10</v>
      </c>
      <c r="AL1143" s="60" t="s">
        <v>644</v>
      </c>
      <c r="AM1143" s="15">
        <f t="shared" si="122"/>
        <v>10</v>
      </c>
      <c r="AN1143" s="15" t="str">
        <f t="shared" si="123"/>
        <v>高级神器3配件5</v>
      </c>
      <c r="AO1143" s="15">
        <f>INDEX(芦花古楼!$BY$19:$BY$58,神器!AM1143)</f>
        <v>7</v>
      </c>
      <c r="AP1143" s="15" t="s">
        <v>88</v>
      </c>
      <c r="AQ1143" s="15">
        <f t="shared" si="124"/>
        <v>4015</v>
      </c>
      <c r="AR1143" s="15" t="s">
        <v>653</v>
      </c>
      <c r="AS1143" s="15">
        <f t="shared" si="125"/>
        <v>110</v>
      </c>
    </row>
    <row r="1144" spans="35:45" ht="16.5" x14ac:dyDescent="0.2">
      <c r="AI1144" s="60">
        <v>1131</v>
      </c>
      <c r="AJ1144" s="15">
        <f t="shared" si="120"/>
        <v>1606031</v>
      </c>
      <c r="AK1144" s="15" t="str">
        <f t="shared" si="121"/>
        <v>高级神器3配件5-灼热磨沙Lvs11</v>
      </c>
      <c r="AL1144" s="60" t="s">
        <v>644</v>
      </c>
      <c r="AM1144" s="15">
        <f t="shared" si="122"/>
        <v>11</v>
      </c>
      <c r="AN1144" s="15" t="str">
        <f t="shared" si="123"/>
        <v>高级神器3配件5</v>
      </c>
      <c r="AO1144" s="15">
        <f>INDEX(芦花古楼!$BY$19:$BY$58,神器!AM1144)</f>
        <v>7</v>
      </c>
      <c r="AP1144" s="15" t="s">
        <v>88</v>
      </c>
      <c r="AQ1144" s="15">
        <f t="shared" si="124"/>
        <v>5040</v>
      </c>
      <c r="AR1144" s="15" t="s">
        <v>653</v>
      </c>
      <c r="AS1144" s="15">
        <f t="shared" si="125"/>
        <v>125</v>
      </c>
    </row>
    <row r="1145" spans="35:45" ht="16.5" x14ac:dyDescent="0.2">
      <c r="AI1145" s="60">
        <v>1132</v>
      </c>
      <c r="AJ1145" s="15">
        <f t="shared" si="120"/>
        <v>1606031</v>
      </c>
      <c r="AK1145" s="15" t="str">
        <f t="shared" si="121"/>
        <v>高级神器3配件5-灼热磨沙Lvs12</v>
      </c>
      <c r="AL1145" s="60" t="s">
        <v>644</v>
      </c>
      <c r="AM1145" s="15">
        <f t="shared" si="122"/>
        <v>12</v>
      </c>
      <c r="AN1145" s="15" t="str">
        <f t="shared" si="123"/>
        <v>高级神器3配件5</v>
      </c>
      <c r="AO1145" s="15">
        <f>INDEX(芦花古楼!$BY$19:$BY$58,神器!AM1145)</f>
        <v>7</v>
      </c>
      <c r="AP1145" s="15" t="s">
        <v>88</v>
      </c>
      <c r="AQ1145" s="15">
        <f t="shared" si="124"/>
        <v>5880</v>
      </c>
      <c r="AR1145" s="15" t="s">
        <v>653</v>
      </c>
      <c r="AS1145" s="15">
        <f t="shared" si="125"/>
        <v>135</v>
      </c>
    </row>
    <row r="1146" spans="35:45" ht="16.5" x14ac:dyDescent="0.2">
      <c r="AI1146" s="60">
        <v>1133</v>
      </c>
      <c r="AJ1146" s="15">
        <f t="shared" si="120"/>
        <v>1606031</v>
      </c>
      <c r="AK1146" s="15" t="str">
        <f t="shared" si="121"/>
        <v>高级神器3配件5-灼热磨沙Lvs13</v>
      </c>
      <c r="AL1146" s="60" t="s">
        <v>644</v>
      </c>
      <c r="AM1146" s="15">
        <f t="shared" si="122"/>
        <v>13</v>
      </c>
      <c r="AN1146" s="15" t="str">
        <f t="shared" si="123"/>
        <v>高级神器3配件5</v>
      </c>
      <c r="AO1146" s="15">
        <f>INDEX(芦花古楼!$BY$19:$BY$58,神器!AM1146)</f>
        <v>7</v>
      </c>
      <c r="AP1146" s="15" t="s">
        <v>88</v>
      </c>
      <c r="AQ1146" s="15">
        <f t="shared" si="124"/>
        <v>6720</v>
      </c>
      <c r="AR1146" s="15" t="s">
        <v>653</v>
      </c>
      <c r="AS1146" s="15">
        <f t="shared" si="125"/>
        <v>150</v>
      </c>
    </row>
    <row r="1147" spans="35:45" ht="16.5" x14ac:dyDescent="0.2">
      <c r="AI1147" s="60">
        <v>1134</v>
      </c>
      <c r="AJ1147" s="15">
        <f t="shared" si="120"/>
        <v>1606031</v>
      </c>
      <c r="AK1147" s="15" t="str">
        <f t="shared" si="121"/>
        <v>高级神器3配件5-灼热磨沙Lvs14</v>
      </c>
      <c r="AL1147" s="60" t="s">
        <v>644</v>
      </c>
      <c r="AM1147" s="15">
        <f t="shared" si="122"/>
        <v>14</v>
      </c>
      <c r="AN1147" s="15" t="str">
        <f t="shared" si="123"/>
        <v>高级神器3配件5</v>
      </c>
      <c r="AO1147" s="15">
        <f>INDEX(芦花古楼!$BY$19:$BY$58,神器!AM1147)</f>
        <v>7</v>
      </c>
      <c r="AP1147" s="15" t="s">
        <v>88</v>
      </c>
      <c r="AQ1147" s="15">
        <f t="shared" si="124"/>
        <v>7560</v>
      </c>
      <c r="AR1147" s="15" t="s">
        <v>653</v>
      </c>
      <c r="AS1147" s="15">
        <f t="shared" si="125"/>
        <v>165</v>
      </c>
    </row>
    <row r="1148" spans="35:45" ht="16.5" x14ac:dyDescent="0.2">
      <c r="AI1148" s="60">
        <v>1135</v>
      </c>
      <c r="AJ1148" s="15">
        <f t="shared" si="120"/>
        <v>1606031</v>
      </c>
      <c r="AK1148" s="15" t="str">
        <f t="shared" si="121"/>
        <v>高级神器3配件5-灼热磨沙Lvs15</v>
      </c>
      <c r="AL1148" s="60" t="s">
        <v>644</v>
      </c>
      <c r="AM1148" s="15">
        <f t="shared" si="122"/>
        <v>15</v>
      </c>
      <c r="AN1148" s="15" t="str">
        <f t="shared" si="123"/>
        <v>高级神器3配件5</v>
      </c>
      <c r="AO1148" s="15">
        <f>INDEX(芦花古楼!$BY$19:$BY$58,神器!AM1148)</f>
        <v>10</v>
      </c>
      <c r="AP1148" s="15" t="s">
        <v>88</v>
      </c>
      <c r="AQ1148" s="15">
        <f t="shared" si="124"/>
        <v>8400</v>
      </c>
      <c r="AR1148" s="15" t="s">
        <v>653</v>
      </c>
      <c r="AS1148" s="15">
        <f t="shared" si="125"/>
        <v>180</v>
      </c>
    </row>
    <row r="1149" spans="35:45" ht="16.5" x14ac:dyDescent="0.2">
      <c r="AI1149" s="60">
        <v>1136</v>
      </c>
      <c r="AJ1149" s="15">
        <f t="shared" si="120"/>
        <v>1606031</v>
      </c>
      <c r="AK1149" s="15" t="str">
        <f t="shared" si="121"/>
        <v>高级神器3配件5-灼热磨沙Lvs16</v>
      </c>
      <c r="AL1149" s="60" t="s">
        <v>644</v>
      </c>
      <c r="AM1149" s="15">
        <f t="shared" si="122"/>
        <v>16</v>
      </c>
      <c r="AN1149" s="15" t="str">
        <f t="shared" si="123"/>
        <v>高级神器3配件5</v>
      </c>
      <c r="AO1149" s="15">
        <f>INDEX(芦花古楼!$BY$19:$BY$58,神器!AM1149)</f>
        <v>10</v>
      </c>
      <c r="AP1149" s="15" t="s">
        <v>88</v>
      </c>
      <c r="AQ1149" s="15">
        <f t="shared" si="124"/>
        <v>9240</v>
      </c>
      <c r="AR1149" s="15" t="s">
        <v>653</v>
      </c>
      <c r="AS1149" s="15">
        <f t="shared" si="125"/>
        <v>195</v>
      </c>
    </row>
    <row r="1150" spans="35:45" ht="16.5" x14ac:dyDescent="0.2">
      <c r="AI1150" s="60">
        <v>1137</v>
      </c>
      <c r="AJ1150" s="15">
        <f t="shared" si="120"/>
        <v>1606031</v>
      </c>
      <c r="AK1150" s="15" t="str">
        <f t="shared" si="121"/>
        <v>高级神器3配件5-灼热磨沙Lvs17</v>
      </c>
      <c r="AL1150" s="60" t="s">
        <v>644</v>
      </c>
      <c r="AM1150" s="15">
        <f t="shared" si="122"/>
        <v>17</v>
      </c>
      <c r="AN1150" s="15" t="str">
        <f t="shared" si="123"/>
        <v>高级神器3配件5</v>
      </c>
      <c r="AO1150" s="15">
        <f>INDEX(芦花古楼!$BY$19:$BY$58,神器!AM1150)</f>
        <v>10</v>
      </c>
      <c r="AP1150" s="15" t="s">
        <v>88</v>
      </c>
      <c r="AQ1150" s="15">
        <f t="shared" si="124"/>
        <v>10080</v>
      </c>
      <c r="AR1150" s="15" t="s">
        <v>653</v>
      </c>
      <c r="AS1150" s="15">
        <f t="shared" si="125"/>
        <v>210</v>
      </c>
    </row>
    <row r="1151" spans="35:45" ht="16.5" x14ac:dyDescent="0.2">
      <c r="AI1151" s="60">
        <v>1138</v>
      </c>
      <c r="AJ1151" s="15">
        <f t="shared" si="120"/>
        <v>1606031</v>
      </c>
      <c r="AK1151" s="15" t="str">
        <f t="shared" si="121"/>
        <v>高级神器3配件5-灼热磨沙Lvs18</v>
      </c>
      <c r="AL1151" s="60" t="s">
        <v>644</v>
      </c>
      <c r="AM1151" s="15">
        <f t="shared" si="122"/>
        <v>18</v>
      </c>
      <c r="AN1151" s="15" t="str">
        <f t="shared" si="123"/>
        <v>高级神器3配件5</v>
      </c>
      <c r="AO1151" s="15">
        <f>INDEX(芦花古楼!$BY$19:$BY$58,神器!AM1151)</f>
        <v>10</v>
      </c>
      <c r="AP1151" s="15" t="s">
        <v>88</v>
      </c>
      <c r="AQ1151" s="15">
        <f t="shared" si="124"/>
        <v>10920</v>
      </c>
      <c r="AR1151" s="15" t="s">
        <v>653</v>
      </c>
      <c r="AS1151" s="15">
        <f t="shared" si="125"/>
        <v>230</v>
      </c>
    </row>
    <row r="1152" spans="35:45" ht="16.5" x14ac:dyDescent="0.2">
      <c r="AI1152" s="60">
        <v>1139</v>
      </c>
      <c r="AJ1152" s="15">
        <f t="shared" si="120"/>
        <v>1606031</v>
      </c>
      <c r="AK1152" s="15" t="str">
        <f t="shared" si="121"/>
        <v>高级神器3配件5-灼热磨沙Lvs19</v>
      </c>
      <c r="AL1152" s="60" t="s">
        <v>644</v>
      </c>
      <c r="AM1152" s="15">
        <f t="shared" si="122"/>
        <v>19</v>
      </c>
      <c r="AN1152" s="15" t="str">
        <f t="shared" si="123"/>
        <v>高级神器3配件5</v>
      </c>
      <c r="AO1152" s="15">
        <f>INDEX(芦花古楼!$BY$19:$BY$58,神器!AM1152)</f>
        <v>10</v>
      </c>
      <c r="AP1152" s="15" t="s">
        <v>88</v>
      </c>
      <c r="AQ1152" s="15">
        <f t="shared" si="124"/>
        <v>11760</v>
      </c>
      <c r="AR1152" s="15" t="s">
        <v>653</v>
      </c>
      <c r="AS1152" s="15">
        <f t="shared" si="125"/>
        <v>245</v>
      </c>
    </row>
    <row r="1153" spans="35:45" ht="16.5" x14ac:dyDescent="0.2">
      <c r="AI1153" s="60">
        <v>1140</v>
      </c>
      <c r="AJ1153" s="15">
        <f t="shared" si="120"/>
        <v>1606031</v>
      </c>
      <c r="AK1153" s="15" t="str">
        <f t="shared" si="121"/>
        <v>高级神器3配件5-灼热磨沙Lvs20</v>
      </c>
      <c r="AL1153" s="60" t="s">
        <v>644</v>
      </c>
      <c r="AM1153" s="15">
        <f t="shared" si="122"/>
        <v>20</v>
      </c>
      <c r="AN1153" s="15" t="str">
        <f t="shared" si="123"/>
        <v>高级神器3配件5</v>
      </c>
      <c r="AO1153" s="15">
        <f>INDEX(芦花古楼!$BY$19:$BY$58,神器!AM1153)</f>
        <v>10</v>
      </c>
      <c r="AP1153" s="15" t="s">
        <v>88</v>
      </c>
      <c r="AQ1153" s="15">
        <f t="shared" si="124"/>
        <v>13440</v>
      </c>
      <c r="AR1153" s="15" t="s">
        <v>653</v>
      </c>
      <c r="AS1153" s="15">
        <f t="shared" si="125"/>
        <v>265</v>
      </c>
    </row>
    <row r="1154" spans="35:45" ht="16.5" x14ac:dyDescent="0.2">
      <c r="AI1154" s="60">
        <v>1141</v>
      </c>
      <c r="AJ1154" s="15">
        <f t="shared" si="120"/>
        <v>1606031</v>
      </c>
      <c r="AK1154" s="15" t="str">
        <f t="shared" si="121"/>
        <v>高级神器3配件5-灼热磨沙Lvs21</v>
      </c>
      <c r="AL1154" s="60" t="s">
        <v>644</v>
      </c>
      <c r="AM1154" s="15">
        <f t="shared" si="122"/>
        <v>21</v>
      </c>
      <c r="AN1154" s="15" t="str">
        <f t="shared" si="123"/>
        <v>高级神器3配件5</v>
      </c>
      <c r="AO1154" s="15">
        <f>INDEX(芦花古楼!$BY$19:$BY$58,神器!AM1154)</f>
        <v>15</v>
      </c>
      <c r="AP1154" s="15" t="s">
        <v>88</v>
      </c>
      <c r="AQ1154" s="15">
        <f t="shared" si="124"/>
        <v>14840</v>
      </c>
      <c r="AR1154" s="15" t="s">
        <v>653</v>
      </c>
      <c r="AS1154" s="15">
        <f t="shared" si="125"/>
        <v>285</v>
      </c>
    </row>
    <row r="1155" spans="35:45" ht="16.5" x14ac:dyDescent="0.2">
      <c r="AI1155" s="60">
        <v>1142</v>
      </c>
      <c r="AJ1155" s="15">
        <f t="shared" si="120"/>
        <v>1606031</v>
      </c>
      <c r="AK1155" s="15" t="str">
        <f t="shared" si="121"/>
        <v>高级神器3配件5-灼热磨沙Lvs22</v>
      </c>
      <c r="AL1155" s="60" t="s">
        <v>644</v>
      </c>
      <c r="AM1155" s="15">
        <f t="shared" si="122"/>
        <v>22</v>
      </c>
      <c r="AN1155" s="15" t="str">
        <f t="shared" si="123"/>
        <v>高级神器3配件5</v>
      </c>
      <c r="AO1155" s="15">
        <f>INDEX(芦花古楼!$BY$19:$BY$58,神器!AM1155)</f>
        <v>15</v>
      </c>
      <c r="AP1155" s="15" t="s">
        <v>88</v>
      </c>
      <c r="AQ1155" s="15">
        <f t="shared" si="124"/>
        <v>15585</v>
      </c>
      <c r="AR1155" s="15" t="s">
        <v>653</v>
      </c>
      <c r="AS1155" s="15">
        <f t="shared" si="125"/>
        <v>305</v>
      </c>
    </row>
    <row r="1156" spans="35:45" ht="16.5" x14ac:dyDescent="0.2">
      <c r="AI1156" s="60">
        <v>1143</v>
      </c>
      <c r="AJ1156" s="15">
        <f t="shared" si="120"/>
        <v>1606031</v>
      </c>
      <c r="AK1156" s="15" t="str">
        <f t="shared" si="121"/>
        <v>高级神器3配件5-灼热磨沙Lvs23</v>
      </c>
      <c r="AL1156" s="60" t="s">
        <v>644</v>
      </c>
      <c r="AM1156" s="15">
        <f t="shared" si="122"/>
        <v>23</v>
      </c>
      <c r="AN1156" s="15" t="str">
        <f t="shared" si="123"/>
        <v>高级神器3配件5</v>
      </c>
      <c r="AO1156" s="15">
        <f>INDEX(芦花古楼!$BY$19:$BY$58,神器!AM1156)</f>
        <v>15</v>
      </c>
      <c r="AP1156" s="15" t="s">
        <v>88</v>
      </c>
      <c r="AQ1156" s="15">
        <f t="shared" si="124"/>
        <v>16325</v>
      </c>
      <c r="AR1156" s="15" t="s">
        <v>653</v>
      </c>
      <c r="AS1156" s="15">
        <f t="shared" si="125"/>
        <v>330</v>
      </c>
    </row>
    <row r="1157" spans="35:45" ht="16.5" x14ac:dyDescent="0.2">
      <c r="AI1157" s="60">
        <v>1144</v>
      </c>
      <c r="AJ1157" s="15">
        <f t="shared" si="120"/>
        <v>1606031</v>
      </c>
      <c r="AK1157" s="15" t="str">
        <f t="shared" si="121"/>
        <v>高级神器3配件5-灼热磨沙Lvs24</v>
      </c>
      <c r="AL1157" s="60" t="s">
        <v>644</v>
      </c>
      <c r="AM1157" s="15">
        <f t="shared" si="122"/>
        <v>24</v>
      </c>
      <c r="AN1157" s="15" t="str">
        <f t="shared" si="123"/>
        <v>高级神器3配件5</v>
      </c>
      <c r="AO1157" s="15">
        <f>INDEX(芦花古楼!$BY$19:$BY$58,神器!AM1157)</f>
        <v>15</v>
      </c>
      <c r="AP1157" s="15" t="s">
        <v>88</v>
      </c>
      <c r="AQ1157" s="15">
        <f t="shared" si="124"/>
        <v>17070</v>
      </c>
      <c r="AR1157" s="15" t="s">
        <v>653</v>
      </c>
      <c r="AS1157" s="15">
        <f t="shared" si="125"/>
        <v>355</v>
      </c>
    </row>
    <row r="1158" spans="35:45" ht="16.5" x14ac:dyDescent="0.2">
      <c r="AI1158" s="60">
        <v>1145</v>
      </c>
      <c r="AJ1158" s="15">
        <f t="shared" si="120"/>
        <v>1606031</v>
      </c>
      <c r="AK1158" s="15" t="str">
        <f t="shared" si="121"/>
        <v>高级神器3配件5-灼热磨沙Lvs25</v>
      </c>
      <c r="AL1158" s="60" t="s">
        <v>644</v>
      </c>
      <c r="AM1158" s="15">
        <f t="shared" si="122"/>
        <v>25</v>
      </c>
      <c r="AN1158" s="15" t="str">
        <f t="shared" si="123"/>
        <v>高级神器3配件5</v>
      </c>
      <c r="AO1158" s="15">
        <f>INDEX(芦花古楼!$BY$19:$BY$58,神器!AM1158)</f>
        <v>15</v>
      </c>
      <c r="AP1158" s="15" t="s">
        <v>88</v>
      </c>
      <c r="AQ1158" s="15">
        <f t="shared" si="124"/>
        <v>17810</v>
      </c>
      <c r="AR1158" s="15" t="s">
        <v>653</v>
      </c>
      <c r="AS1158" s="15">
        <f t="shared" si="125"/>
        <v>375</v>
      </c>
    </row>
    <row r="1159" spans="35:45" ht="16.5" x14ac:dyDescent="0.2">
      <c r="AI1159" s="60">
        <v>1146</v>
      </c>
      <c r="AJ1159" s="15">
        <f t="shared" si="120"/>
        <v>1606031</v>
      </c>
      <c r="AK1159" s="15" t="str">
        <f t="shared" si="121"/>
        <v>高级神器3配件5-灼热磨沙Lvs26</v>
      </c>
      <c r="AL1159" s="60" t="s">
        <v>644</v>
      </c>
      <c r="AM1159" s="15">
        <f t="shared" si="122"/>
        <v>26</v>
      </c>
      <c r="AN1159" s="15" t="str">
        <f t="shared" si="123"/>
        <v>高级神器3配件5</v>
      </c>
      <c r="AO1159" s="15">
        <f>INDEX(芦花古楼!$BY$19:$BY$58,神器!AM1159)</f>
        <v>25</v>
      </c>
      <c r="AP1159" s="15" t="s">
        <v>88</v>
      </c>
      <c r="AQ1159" s="15">
        <f t="shared" si="124"/>
        <v>18550</v>
      </c>
      <c r="AR1159" s="15" t="s">
        <v>653</v>
      </c>
      <c r="AS1159" s="15">
        <f t="shared" si="125"/>
        <v>405</v>
      </c>
    </row>
    <row r="1160" spans="35:45" ht="16.5" x14ac:dyDescent="0.2">
      <c r="AI1160" s="60">
        <v>1147</v>
      </c>
      <c r="AJ1160" s="15">
        <f t="shared" si="120"/>
        <v>1606031</v>
      </c>
      <c r="AK1160" s="15" t="str">
        <f t="shared" si="121"/>
        <v>高级神器3配件5-灼热磨沙Lvs27</v>
      </c>
      <c r="AL1160" s="60" t="s">
        <v>644</v>
      </c>
      <c r="AM1160" s="15">
        <f t="shared" si="122"/>
        <v>27</v>
      </c>
      <c r="AN1160" s="15" t="str">
        <f t="shared" si="123"/>
        <v>高级神器3配件5</v>
      </c>
      <c r="AO1160" s="15">
        <f>INDEX(芦花古楼!$BY$19:$BY$58,神器!AM1160)</f>
        <v>25</v>
      </c>
      <c r="AP1160" s="15" t="s">
        <v>88</v>
      </c>
      <c r="AQ1160" s="15">
        <f t="shared" si="124"/>
        <v>19295</v>
      </c>
      <c r="AR1160" s="15" t="s">
        <v>653</v>
      </c>
      <c r="AS1160" s="15">
        <f t="shared" si="125"/>
        <v>430</v>
      </c>
    </row>
    <row r="1161" spans="35:45" ht="16.5" x14ac:dyDescent="0.2">
      <c r="AI1161" s="60">
        <v>1148</v>
      </c>
      <c r="AJ1161" s="15">
        <f t="shared" si="120"/>
        <v>1606031</v>
      </c>
      <c r="AK1161" s="15" t="str">
        <f t="shared" si="121"/>
        <v>高级神器3配件5-灼热磨沙Lvs28</v>
      </c>
      <c r="AL1161" s="60" t="s">
        <v>644</v>
      </c>
      <c r="AM1161" s="15">
        <f t="shared" si="122"/>
        <v>28</v>
      </c>
      <c r="AN1161" s="15" t="str">
        <f t="shared" si="123"/>
        <v>高级神器3配件5</v>
      </c>
      <c r="AO1161" s="15">
        <f>INDEX(芦花古楼!$BY$19:$BY$58,神器!AM1161)</f>
        <v>25</v>
      </c>
      <c r="AP1161" s="15" t="s">
        <v>88</v>
      </c>
      <c r="AQ1161" s="15">
        <f t="shared" si="124"/>
        <v>20035</v>
      </c>
      <c r="AR1161" s="15" t="s">
        <v>653</v>
      </c>
      <c r="AS1161" s="15">
        <f t="shared" si="125"/>
        <v>460</v>
      </c>
    </row>
    <row r="1162" spans="35:45" ht="16.5" x14ac:dyDescent="0.2">
      <c r="AI1162" s="60">
        <v>1149</v>
      </c>
      <c r="AJ1162" s="15">
        <f t="shared" si="120"/>
        <v>1606031</v>
      </c>
      <c r="AK1162" s="15" t="str">
        <f t="shared" si="121"/>
        <v>高级神器3配件5-灼热磨沙Lvs29</v>
      </c>
      <c r="AL1162" s="60" t="s">
        <v>644</v>
      </c>
      <c r="AM1162" s="15">
        <f t="shared" si="122"/>
        <v>29</v>
      </c>
      <c r="AN1162" s="15" t="str">
        <f t="shared" si="123"/>
        <v>高级神器3配件5</v>
      </c>
      <c r="AO1162" s="15">
        <f>INDEX(芦花古楼!$BY$19:$BY$58,神器!AM1162)</f>
        <v>25</v>
      </c>
      <c r="AP1162" s="15" t="s">
        <v>88</v>
      </c>
      <c r="AQ1162" s="15">
        <f t="shared" si="124"/>
        <v>20780</v>
      </c>
      <c r="AR1162" s="15" t="s">
        <v>653</v>
      </c>
      <c r="AS1162" s="15">
        <f t="shared" si="125"/>
        <v>485</v>
      </c>
    </row>
    <row r="1163" spans="35:45" ht="16.5" x14ac:dyDescent="0.2">
      <c r="AI1163" s="60">
        <v>1150</v>
      </c>
      <c r="AJ1163" s="15">
        <f t="shared" si="120"/>
        <v>1606031</v>
      </c>
      <c r="AK1163" s="15" t="str">
        <f t="shared" si="121"/>
        <v>高级神器3配件5-灼热磨沙Lvs30</v>
      </c>
      <c r="AL1163" s="60" t="s">
        <v>644</v>
      </c>
      <c r="AM1163" s="15">
        <f t="shared" si="122"/>
        <v>30</v>
      </c>
      <c r="AN1163" s="15" t="str">
        <f t="shared" si="123"/>
        <v>高级神器3配件5</v>
      </c>
      <c r="AO1163" s="15">
        <f>INDEX(芦花古楼!$BY$19:$BY$58,神器!AM1163)</f>
        <v>25</v>
      </c>
      <c r="AP1163" s="15" t="s">
        <v>88</v>
      </c>
      <c r="AQ1163" s="15">
        <f t="shared" si="124"/>
        <v>22265</v>
      </c>
      <c r="AR1163" s="15" t="s">
        <v>653</v>
      </c>
      <c r="AS1163" s="15">
        <f t="shared" si="125"/>
        <v>520</v>
      </c>
    </row>
    <row r="1164" spans="35:45" ht="16.5" x14ac:dyDescent="0.2">
      <c r="AI1164" s="60">
        <v>1151</v>
      </c>
      <c r="AJ1164" s="15">
        <f t="shared" si="120"/>
        <v>1606031</v>
      </c>
      <c r="AK1164" s="15" t="str">
        <f t="shared" si="121"/>
        <v>高级神器3配件5-灼热磨沙Lvs31</v>
      </c>
      <c r="AL1164" s="60" t="s">
        <v>644</v>
      </c>
      <c r="AM1164" s="15">
        <f t="shared" si="122"/>
        <v>31</v>
      </c>
      <c r="AN1164" s="15" t="str">
        <f t="shared" si="123"/>
        <v>高级神器3配件5</v>
      </c>
      <c r="AO1164" s="15">
        <f>INDEX(芦花古楼!$BY$19:$BY$58,神器!AM1164)</f>
        <v>30</v>
      </c>
      <c r="AP1164" s="15" t="s">
        <v>88</v>
      </c>
      <c r="AQ1164" s="15">
        <f t="shared" si="124"/>
        <v>21700</v>
      </c>
      <c r="AR1164" s="15" t="s">
        <v>653</v>
      </c>
      <c r="AS1164" s="15">
        <f t="shared" si="125"/>
        <v>550</v>
      </c>
    </row>
    <row r="1165" spans="35:45" ht="16.5" x14ac:dyDescent="0.2">
      <c r="AI1165" s="60">
        <v>1152</v>
      </c>
      <c r="AJ1165" s="15">
        <f t="shared" si="120"/>
        <v>1606031</v>
      </c>
      <c r="AK1165" s="15" t="str">
        <f t="shared" si="121"/>
        <v>高级神器3配件5-灼热磨沙Lvs32</v>
      </c>
      <c r="AL1165" s="60" t="s">
        <v>644</v>
      </c>
      <c r="AM1165" s="15">
        <f t="shared" si="122"/>
        <v>32</v>
      </c>
      <c r="AN1165" s="15" t="str">
        <f t="shared" si="123"/>
        <v>高级神器3配件5</v>
      </c>
      <c r="AO1165" s="15">
        <f>INDEX(芦花古楼!$BY$19:$BY$58,神器!AM1165)</f>
        <v>30</v>
      </c>
      <c r="AP1165" s="15" t="s">
        <v>88</v>
      </c>
      <c r="AQ1165" s="15">
        <f t="shared" si="124"/>
        <v>32550</v>
      </c>
      <c r="AR1165" s="15" t="s">
        <v>653</v>
      </c>
      <c r="AS1165" s="15">
        <f t="shared" si="125"/>
        <v>585</v>
      </c>
    </row>
    <row r="1166" spans="35:45" ht="16.5" x14ac:dyDescent="0.2">
      <c r="AI1166" s="60">
        <v>1153</v>
      </c>
      <c r="AJ1166" s="15">
        <f t="shared" si="120"/>
        <v>1606031</v>
      </c>
      <c r="AK1166" s="15" t="str">
        <f t="shared" si="121"/>
        <v>高级神器3配件5-灼热磨沙Lvs33</v>
      </c>
      <c r="AL1166" s="60" t="s">
        <v>644</v>
      </c>
      <c r="AM1166" s="15">
        <f t="shared" si="122"/>
        <v>33</v>
      </c>
      <c r="AN1166" s="15" t="str">
        <f t="shared" si="123"/>
        <v>高级神器3配件5</v>
      </c>
      <c r="AO1166" s="15">
        <f>INDEX(芦花古楼!$BY$19:$BY$58,神器!AM1166)</f>
        <v>30</v>
      </c>
      <c r="AP1166" s="15" t="s">
        <v>88</v>
      </c>
      <c r="AQ1166" s="15">
        <f t="shared" si="124"/>
        <v>43400</v>
      </c>
      <c r="AR1166" s="15" t="s">
        <v>653</v>
      </c>
      <c r="AS1166" s="15">
        <f t="shared" si="125"/>
        <v>620</v>
      </c>
    </row>
    <row r="1167" spans="35:45" ht="16.5" x14ac:dyDescent="0.2">
      <c r="AI1167" s="60">
        <v>1154</v>
      </c>
      <c r="AJ1167" s="15">
        <f t="shared" ref="AJ1167:AJ1213" si="126">INDEX($AC$4:$AC$33,INT((AI1167-1)/40)+1)</f>
        <v>1606031</v>
      </c>
      <c r="AK1167" s="15" t="str">
        <f t="shared" ref="AK1167:AK1213" si="127">INDEX($AF$4:$AF$33,INT((AI1167-1)/40)+1)&amp;AL1167&amp;AM1167</f>
        <v>高级神器3配件5-灼热磨沙Lvs34</v>
      </c>
      <c r="AL1167" s="60" t="s">
        <v>644</v>
      </c>
      <c r="AM1167" s="15">
        <f t="shared" ref="AM1167:AM1213" si="128">MOD(AI1167-1,40)+1</f>
        <v>34</v>
      </c>
      <c r="AN1167" s="15" t="str">
        <f t="shared" ref="AN1167:AN1213" si="129">INDEX($AD$4:$AD$33,INT((AI1167-1)/40)+1)</f>
        <v>高级神器3配件5</v>
      </c>
      <c r="AO1167" s="15">
        <f>INDEX(芦花古楼!$BY$19:$BY$58,神器!AM1167)</f>
        <v>30</v>
      </c>
      <c r="AP1167" s="15" t="s">
        <v>88</v>
      </c>
      <c r="AQ1167" s="15">
        <f t="shared" ref="AQ1167:AQ1213" si="130">INDEX($F$14:$L$53,AM1167,INDEX($AB$4:$AB$33,INT((AI1167-1)/40)+1))</f>
        <v>54250</v>
      </c>
      <c r="AR1167" s="15" t="s">
        <v>653</v>
      </c>
      <c r="AS1167" s="15">
        <f t="shared" ref="AS1167:AS1213" si="131">INDEX($P$14:$V$53,AM1167,INDEX($AB$4:$AB$33,INT((AI1167-1)/40)+1))</f>
        <v>660</v>
      </c>
    </row>
    <row r="1168" spans="35:45" ht="16.5" x14ac:dyDescent="0.2">
      <c r="AI1168" s="60">
        <v>1155</v>
      </c>
      <c r="AJ1168" s="15">
        <f t="shared" si="126"/>
        <v>1606031</v>
      </c>
      <c r="AK1168" s="15" t="str">
        <f t="shared" si="127"/>
        <v>高级神器3配件5-灼热磨沙Lvs35</v>
      </c>
      <c r="AL1168" s="60" t="s">
        <v>644</v>
      </c>
      <c r="AM1168" s="15">
        <f t="shared" si="128"/>
        <v>35</v>
      </c>
      <c r="AN1168" s="15" t="str">
        <f t="shared" si="129"/>
        <v>高级神器3配件5</v>
      </c>
      <c r="AO1168" s="15">
        <f>INDEX(芦花古楼!$BY$19:$BY$58,神器!AM1168)</f>
        <v>30</v>
      </c>
      <c r="AP1168" s="15" t="s">
        <v>88</v>
      </c>
      <c r="AQ1168" s="15">
        <f t="shared" si="130"/>
        <v>65100</v>
      </c>
      <c r="AR1168" s="15" t="s">
        <v>653</v>
      </c>
      <c r="AS1168" s="15">
        <f t="shared" si="131"/>
        <v>700</v>
      </c>
    </row>
    <row r="1169" spans="35:45" ht="16.5" x14ac:dyDescent="0.2">
      <c r="AI1169" s="60">
        <v>1156</v>
      </c>
      <c r="AJ1169" s="15">
        <f t="shared" si="126"/>
        <v>1606031</v>
      </c>
      <c r="AK1169" s="15" t="str">
        <f t="shared" si="127"/>
        <v>高级神器3配件5-灼热磨沙Lvs36</v>
      </c>
      <c r="AL1169" s="60" t="s">
        <v>644</v>
      </c>
      <c r="AM1169" s="15">
        <f t="shared" si="128"/>
        <v>36</v>
      </c>
      <c r="AN1169" s="15" t="str">
        <f t="shared" si="129"/>
        <v>高级神器3配件5</v>
      </c>
      <c r="AO1169" s="15">
        <f>INDEX(芦花古楼!$BY$19:$BY$58,神器!AM1169)</f>
        <v>40</v>
      </c>
      <c r="AP1169" s="15" t="s">
        <v>88</v>
      </c>
      <c r="AQ1169" s="15">
        <f t="shared" si="130"/>
        <v>75950</v>
      </c>
      <c r="AR1169" s="15" t="s">
        <v>653</v>
      </c>
      <c r="AS1169" s="15">
        <f t="shared" si="131"/>
        <v>740</v>
      </c>
    </row>
    <row r="1170" spans="35:45" ht="16.5" x14ac:dyDescent="0.2">
      <c r="AI1170" s="60">
        <v>1157</v>
      </c>
      <c r="AJ1170" s="15">
        <f t="shared" si="126"/>
        <v>1606031</v>
      </c>
      <c r="AK1170" s="15" t="str">
        <f t="shared" si="127"/>
        <v>高级神器3配件5-灼热磨沙Lvs37</v>
      </c>
      <c r="AL1170" s="60" t="s">
        <v>644</v>
      </c>
      <c r="AM1170" s="15">
        <f t="shared" si="128"/>
        <v>37</v>
      </c>
      <c r="AN1170" s="15" t="str">
        <f t="shared" si="129"/>
        <v>高级神器3配件5</v>
      </c>
      <c r="AO1170" s="15">
        <f>INDEX(芦花古楼!$BY$19:$BY$58,神器!AM1170)</f>
        <v>40</v>
      </c>
      <c r="AP1170" s="15" t="s">
        <v>88</v>
      </c>
      <c r="AQ1170" s="15">
        <f t="shared" si="130"/>
        <v>86805</v>
      </c>
      <c r="AR1170" s="15" t="s">
        <v>653</v>
      </c>
      <c r="AS1170" s="15">
        <f t="shared" si="131"/>
        <v>785</v>
      </c>
    </row>
    <row r="1171" spans="35:45" ht="16.5" x14ac:dyDescent="0.2">
      <c r="AI1171" s="60">
        <v>1158</v>
      </c>
      <c r="AJ1171" s="15">
        <f t="shared" si="126"/>
        <v>1606031</v>
      </c>
      <c r="AK1171" s="15" t="str">
        <f t="shared" si="127"/>
        <v>高级神器3配件5-灼热磨沙Lvs38</v>
      </c>
      <c r="AL1171" s="60" t="s">
        <v>644</v>
      </c>
      <c r="AM1171" s="15">
        <f t="shared" si="128"/>
        <v>38</v>
      </c>
      <c r="AN1171" s="15" t="str">
        <f t="shared" si="129"/>
        <v>高级神器3配件5</v>
      </c>
      <c r="AO1171" s="15">
        <f>INDEX(芦花古楼!$BY$19:$BY$58,神器!AM1171)</f>
        <v>40</v>
      </c>
      <c r="AP1171" s="15" t="s">
        <v>88</v>
      </c>
      <c r="AQ1171" s="15">
        <f t="shared" si="130"/>
        <v>97655</v>
      </c>
      <c r="AR1171" s="15" t="s">
        <v>653</v>
      </c>
      <c r="AS1171" s="15">
        <f t="shared" si="131"/>
        <v>830</v>
      </c>
    </row>
    <row r="1172" spans="35:45" ht="16.5" x14ac:dyDescent="0.2">
      <c r="AI1172" s="60">
        <v>1159</v>
      </c>
      <c r="AJ1172" s="15">
        <f t="shared" si="126"/>
        <v>1606031</v>
      </c>
      <c r="AK1172" s="15" t="str">
        <f t="shared" si="127"/>
        <v>高级神器3配件5-灼热磨沙Lvs39</v>
      </c>
      <c r="AL1172" s="60" t="s">
        <v>644</v>
      </c>
      <c r="AM1172" s="15">
        <f t="shared" si="128"/>
        <v>39</v>
      </c>
      <c r="AN1172" s="15" t="str">
        <f t="shared" si="129"/>
        <v>高级神器3配件5</v>
      </c>
      <c r="AO1172" s="15">
        <f>INDEX(芦花古楼!$BY$19:$BY$58,神器!AM1172)</f>
        <v>40</v>
      </c>
      <c r="AP1172" s="15" t="s">
        <v>88</v>
      </c>
      <c r="AQ1172" s="15">
        <f t="shared" si="130"/>
        <v>108505</v>
      </c>
      <c r="AR1172" s="15" t="s">
        <v>653</v>
      </c>
      <c r="AS1172" s="15">
        <f t="shared" si="131"/>
        <v>880</v>
      </c>
    </row>
    <row r="1173" spans="35:45" ht="16.5" x14ac:dyDescent="0.2">
      <c r="AI1173" s="60">
        <v>1160</v>
      </c>
      <c r="AJ1173" s="15">
        <f t="shared" si="126"/>
        <v>1606031</v>
      </c>
      <c r="AK1173" s="15" t="str">
        <f t="shared" si="127"/>
        <v>高级神器3配件5-灼热磨沙Lvs40</v>
      </c>
      <c r="AL1173" s="60" t="s">
        <v>644</v>
      </c>
      <c r="AM1173" s="15">
        <f t="shared" si="128"/>
        <v>40</v>
      </c>
      <c r="AN1173" s="15" t="str">
        <f t="shared" si="129"/>
        <v>高级神器3配件5</v>
      </c>
      <c r="AO1173" s="15">
        <f>INDEX(芦花古楼!$BY$19:$BY$58,神器!AM1173)</f>
        <v>40</v>
      </c>
      <c r="AP1173" s="15" t="s">
        <v>88</v>
      </c>
      <c r="AQ1173" s="15">
        <f t="shared" si="130"/>
        <v>130205</v>
      </c>
      <c r="AR1173" s="15" t="s">
        <v>653</v>
      </c>
      <c r="AS1173" s="15">
        <f t="shared" si="131"/>
        <v>930</v>
      </c>
    </row>
    <row r="1174" spans="35:45" ht="16.5" x14ac:dyDescent="0.2">
      <c r="AI1174" s="60">
        <v>1161</v>
      </c>
      <c r="AJ1174" s="15">
        <f t="shared" si="126"/>
        <v>1606032</v>
      </c>
      <c r="AK1174" s="15" t="str">
        <f t="shared" si="127"/>
        <v>高级神器3配件6-禁纹Lvs1</v>
      </c>
      <c r="AL1174" s="60" t="s">
        <v>644</v>
      </c>
      <c r="AM1174" s="15">
        <f t="shared" si="128"/>
        <v>1</v>
      </c>
      <c r="AN1174" s="15" t="str">
        <f t="shared" si="129"/>
        <v>高级神器3配件6</v>
      </c>
      <c r="AO1174" s="15">
        <f>INDEX(芦花古楼!$BY$19:$BY$58,神器!AM1174)</f>
        <v>1</v>
      </c>
      <c r="AP1174" s="15" t="s">
        <v>88</v>
      </c>
      <c r="AQ1174" s="15">
        <f t="shared" si="130"/>
        <v>665</v>
      </c>
      <c r="AR1174" s="15" t="s">
        <v>653</v>
      </c>
      <c r="AS1174" s="15">
        <f t="shared" si="131"/>
        <v>25</v>
      </c>
    </row>
    <row r="1175" spans="35:45" ht="16.5" x14ac:dyDescent="0.2">
      <c r="AI1175" s="60">
        <v>1162</v>
      </c>
      <c r="AJ1175" s="15">
        <f t="shared" si="126"/>
        <v>1606032</v>
      </c>
      <c r="AK1175" s="15" t="str">
        <f t="shared" si="127"/>
        <v>高级神器3配件6-禁纹Lvs2</v>
      </c>
      <c r="AL1175" s="60" t="s">
        <v>644</v>
      </c>
      <c r="AM1175" s="15">
        <f t="shared" si="128"/>
        <v>2</v>
      </c>
      <c r="AN1175" s="15" t="str">
        <f t="shared" si="129"/>
        <v>高级神器3配件6</v>
      </c>
      <c r="AO1175" s="15">
        <f>INDEX(芦花古楼!$BY$19:$BY$58,神器!AM1175)</f>
        <v>1</v>
      </c>
      <c r="AP1175" s="15" t="s">
        <v>88</v>
      </c>
      <c r="AQ1175" s="15">
        <f t="shared" si="130"/>
        <v>1000</v>
      </c>
      <c r="AR1175" s="15" t="s">
        <v>653</v>
      </c>
      <c r="AS1175" s="15">
        <f t="shared" si="131"/>
        <v>30</v>
      </c>
    </row>
    <row r="1176" spans="35:45" ht="16.5" x14ac:dyDescent="0.2">
      <c r="AI1176" s="60">
        <v>1163</v>
      </c>
      <c r="AJ1176" s="15">
        <f t="shared" si="126"/>
        <v>1606032</v>
      </c>
      <c r="AK1176" s="15" t="str">
        <f t="shared" si="127"/>
        <v>高级神器3配件6-禁纹Lvs3</v>
      </c>
      <c r="AL1176" s="60" t="s">
        <v>644</v>
      </c>
      <c r="AM1176" s="15">
        <f t="shared" si="128"/>
        <v>3</v>
      </c>
      <c r="AN1176" s="15" t="str">
        <f t="shared" si="129"/>
        <v>高级神器3配件6</v>
      </c>
      <c r="AO1176" s="15">
        <f>INDEX(芦花古楼!$BY$19:$BY$58,神器!AM1176)</f>
        <v>2</v>
      </c>
      <c r="AP1176" s="15" t="s">
        <v>88</v>
      </c>
      <c r="AQ1176" s="15">
        <f t="shared" si="130"/>
        <v>1335</v>
      </c>
      <c r="AR1176" s="15" t="s">
        <v>653</v>
      </c>
      <c r="AS1176" s="15">
        <f t="shared" si="131"/>
        <v>40</v>
      </c>
    </row>
    <row r="1177" spans="35:45" ht="16.5" x14ac:dyDescent="0.2">
      <c r="AI1177" s="60">
        <v>1164</v>
      </c>
      <c r="AJ1177" s="15">
        <f t="shared" si="126"/>
        <v>1606032</v>
      </c>
      <c r="AK1177" s="15" t="str">
        <f t="shared" si="127"/>
        <v>高级神器3配件6-禁纹Lvs4</v>
      </c>
      <c r="AL1177" s="60" t="s">
        <v>644</v>
      </c>
      <c r="AM1177" s="15">
        <f t="shared" si="128"/>
        <v>4</v>
      </c>
      <c r="AN1177" s="15" t="str">
        <f t="shared" si="129"/>
        <v>高级神器3配件6</v>
      </c>
      <c r="AO1177" s="15">
        <f>INDEX(芦花古楼!$BY$19:$BY$58,神器!AM1177)</f>
        <v>3</v>
      </c>
      <c r="AP1177" s="15" t="s">
        <v>88</v>
      </c>
      <c r="AQ1177" s="15">
        <f t="shared" si="130"/>
        <v>1670</v>
      </c>
      <c r="AR1177" s="15" t="s">
        <v>653</v>
      </c>
      <c r="AS1177" s="15">
        <f t="shared" si="131"/>
        <v>50</v>
      </c>
    </row>
    <row r="1178" spans="35:45" ht="16.5" x14ac:dyDescent="0.2">
      <c r="AI1178" s="60">
        <v>1165</v>
      </c>
      <c r="AJ1178" s="15">
        <f t="shared" si="126"/>
        <v>1606032</v>
      </c>
      <c r="AK1178" s="15" t="str">
        <f t="shared" si="127"/>
        <v>高级神器3配件6-禁纹Lvs5</v>
      </c>
      <c r="AL1178" s="60" t="s">
        <v>644</v>
      </c>
      <c r="AM1178" s="15">
        <f t="shared" si="128"/>
        <v>5</v>
      </c>
      <c r="AN1178" s="15" t="str">
        <f t="shared" si="129"/>
        <v>高级神器3配件6</v>
      </c>
      <c r="AO1178" s="15">
        <f>INDEX(芦花古楼!$BY$19:$BY$58,神器!AM1178)</f>
        <v>3</v>
      </c>
      <c r="AP1178" s="15" t="s">
        <v>88</v>
      </c>
      <c r="AQ1178" s="15">
        <f t="shared" si="130"/>
        <v>2005</v>
      </c>
      <c r="AR1178" s="15" t="s">
        <v>653</v>
      </c>
      <c r="AS1178" s="15">
        <f t="shared" si="131"/>
        <v>60</v>
      </c>
    </row>
    <row r="1179" spans="35:45" ht="16.5" x14ac:dyDescent="0.2">
      <c r="AI1179" s="60">
        <v>1166</v>
      </c>
      <c r="AJ1179" s="15">
        <f t="shared" si="126"/>
        <v>1606032</v>
      </c>
      <c r="AK1179" s="15" t="str">
        <f t="shared" si="127"/>
        <v>高级神器3配件6-禁纹Lvs6</v>
      </c>
      <c r="AL1179" s="60" t="s">
        <v>644</v>
      </c>
      <c r="AM1179" s="15">
        <f t="shared" si="128"/>
        <v>6</v>
      </c>
      <c r="AN1179" s="15" t="str">
        <f t="shared" si="129"/>
        <v>高级神器3配件6</v>
      </c>
      <c r="AO1179" s="15">
        <f>INDEX(芦花古楼!$BY$19:$BY$58,神器!AM1179)</f>
        <v>5</v>
      </c>
      <c r="AP1179" s="15" t="s">
        <v>88</v>
      </c>
      <c r="AQ1179" s="15">
        <f t="shared" si="130"/>
        <v>2340</v>
      </c>
      <c r="AR1179" s="15" t="s">
        <v>653</v>
      </c>
      <c r="AS1179" s="15">
        <f t="shared" si="131"/>
        <v>70</v>
      </c>
    </row>
    <row r="1180" spans="35:45" ht="16.5" x14ac:dyDescent="0.2">
      <c r="AI1180" s="60">
        <v>1167</v>
      </c>
      <c r="AJ1180" s="15">
        <f t="shared" si="126"/>
        <v>1606032</v>
      </c>
      <c r="AK1180" s="15" t="str">
        <f t="shared" si="127"/>
        <v>高级神器3配件6-禁纹Lvs7</v>
      </c>
      <c r="AL1180" s="60" t="s">
        <v>644</v>
      </c>
      <c r="AM1180" s="15">
        <f t="shared" si="128"/>
        <v>7</v>
      </c>
      <c r="AN1180" s="15" t="str">
        <f t="shared" si="129"/>
        <v>高级神器3配件6</v>
      </c>
      <c r="AO1180" s="15">
        <f>INDEX(芦花古楼!$BY$19:$BY$58,神器!AM1180)</f>
        <v>5</v>
      </c>
      <c r="AP1180" s="15" t="s">
        <v>88</v>
      </c>
      <c r="AQ1180" s="15">
        <f t="shared" si="130"/>
        <v>2675</v>
      </c>
      <c r="AR1180" s="15" t="s">
        <v>653</v>
      </c>
      <c r="AS1180" s="15">
        <f t="shared" si="131"/>
        <v>80</v>
      </c>
    </row>
    <row r="1181" spans="35:45" ht="16.5" x14ac:dyDescent="0.2">
      <c r="AI1181" s="60">
        <v>1168</v>
      </c>
      <c r="AJ1181" s="15">
        <f t="shared" si="126"/>
        <v>1606032</v>
      </c>
      <c r="AK1181" s="15" t="str">
        <f t="shared" si="127"/>
        <v>高级神器3配件6-禁纹Lvs8</v>
      </c>
      <c r="AL1181" s="60" t="s">
        <v>644</v>
      </c>
      <c r="AM1181" s="15">
        <f t="shared" si="128"/>
        <v>8</v>
      </c>
      <c r="AN1181" s="15" t="str">
        <f t="shared" si="129"/>
        <v>高级神器3配件6</v>
      </c>
      <c r="AO1181" s="15">
        <f>INDEX(芦花古楼!$BY$19:$BY$58,神器!AM1181)</f>
        <v>5</v>
      </c>
      <c r="AP1181" s="15" t="s">
        <v>88</v>
      </c>
      <c r="AQ1181" s="15">
        <f t="shared" si="130"/>
        <v>3010</v>
      </c>
      <c r="AR1181" s="15" t="s">
        <v>653</v>
      </c>
      <c r="AS1181" s="15">
        <f t="shared" si="131"/>
        <v>90</v>
      </c>
    </row>
    <row r="1182" spans="35:45" ht="16.5" x14ac:dyDescent="0.2">
      <c r="AI1182" s="60">
        <v>1169</v>
      </c>
      <c r="AJ1182" s="15">
        <f t="shared" si="126"/>
        <v>1606032</v>
      </c>
      <c r="AK1182" s="15" t="str">
        <f t="shared" si="127"/>
        <v>高级神器3配件6-禁纹Lvs9</v>
      </c>
      <c r="AL1182" s="60" t="s">
        <v>644</v>
      </c>
      <c r="AM1182" s="15">
        <f t="shared" si="128"/>
        <v>9</v>
      </c>
      <c r="AN1182" s="15" t="str">
        <f t="shared" si="129"/>
        <v>高级神器3配件6</v>
      </c>
      <c r="AO1182" s="15">
        <f>INDEX(芦花古楼!$BY$19:$BY$58,神器!AM1182)</f>
        <v>5</v>
      </c>
      <c r="AP1182" s="15" t="s">
        <v>88</v>
      </c>
      <c r="AQ1182" s="15">
        <f t="shared" si="130"/>
        <v>3345</v>
      </c>
      <c r="AR1182" s="15" t="s">
        <v>653</v>
      </c>
      <c r="AS1182" s="15">
        <f t="shared" si="131"/>
        <v>100</v>
      </c>
    </row>
    <row r="1183" spans="35:45" ht="16.5" x14ac:dyDescent="0.2">
      <c r="AI1183" s="60">
        <v>1170</v>
      </c>
      <c r="AJ1183" s="15">
        <f t="shared" si="126"/>
        <v>1606032</v>
      </c>
      <c r="AK1183" s="15" t="str">
        <f t="shared" si="127"/>
        <v>高级神器3配件6-禁纹Lvs10</v>
      </c>
      <c r="AL1183" s="60" t="s">
        <v>644</v>
      </c>
      <c r="AM1183" s="15">
        <f t="shared" si="128"/>
        <v>10</v>
      </c>
      <c r="AN1183" s="15" t="str">
        <f t="shared" si="129"/>
        <v>高级神器3配件6</v>
      </c>
      <c r="AO1183" s="15">
        <f>INDEX(芦花古楼!$BY$19:$BY$58,神器!AM1183)</f>
        <v>7</v>
      </c>
      <c r="AP1183" s="15" t="s">
        <v>88</v>
      </c>
      <c r="AQ1183" s="15">
        <f t="shared" si="130"/>
        <v>4015</v>
      </c>
      <c r="AR1183" s="15" t="s">
        <v>653</v>
      </c>
      <c r="AS1183" s="15">
        <f t="shared" si="131"/>
        <v>110</v>
      </c>
    </row>
    <row r="1184" spans="35:45" ht="16.5" x14ac:dyDescent="0.2">
      <c r="AI1184" s="60">
        <v>1171</v>
      </c>
      <c r="AJ1184" s="15">
        <f t="shared" si="126"/>
        <v>1606032</v>
      </c>
      <c r="AK1184" s="15" t="str">
        <f t="shared" si="127"/>
        <v>高级神器3配件6-禁纹Lvs11</v>
      </c>
      <c r="AL1184" s="60" t="s">
        <v>644</v>
      </c>
      <c r="AM1184" s="15">
        <f t="shared" si="128"/>
        <v>11</v>
      </c>
      <c r="AN1184" s="15" t="str">
        <f t="shared" si="129"/>
        <v>高级神器3配件6</v>
      </c>
      <c r="AO1184" s="15">
        <f>INDEX(芦花古楼!$BY$19:$BY$58,神器!AM1184)</f>
        <v>7</v>
      </c>
      <c r="AP1184" s="15" t="s">
        <v>88</v>
      </c>
      <c r="AQ1184" s="15">
        <f t="shared" si="130"/>
        <v>5040</v>
      </c>
      <c r="AR1184" s="15" t="s">
        <v>653</v>
      </c>
      <c r="AS1184" s="15">
        <f t="shared" si="131"/>
        <v>125</v>
      </c>
    </row>
    <row r="1185" spans="35:45" ht="16.5" x14ac:dyDescent="0.2">
      <c r="AI1185" s="60">
        <v>1172</v>
      </c>
      <c r="AJ1185" s="15">
        <f t="shared" si="126"/>
        <v>1606032</v>
      </c>
      <c r="AK1185" s="15" t="str">
        <f t="shared" si="127"/>
        <v>高级神器3配件6-禁纹Lvs12</v>
      </c>
      <c r="AL1185" s="60" t="s">
        <v>644</v>
      </c>
      <c r="AM1185" s="15">
        <f t="shared" si="128"/>
        <v>12</v>
      </c>
      <c r="AN1185" s="15" t="str">
        <f t="shared" si="129"/>
        <v>高级神器3配件6</v>
      </c>
      <c r="AO1185" s="15">
        <f>INDEX(芦花古楼!$BY$19:$BY$58,神器!AM1185)</f>
        <v>7</v>
      </c>
      <c r="AP1185" s="15" t="s">
        <v>88</v>
      </c>
      <c r="AQ1185" s="15">
        <f t="shared" si="130"/>
        <v>5880</v>
      </c>
      <c r="AR1185" s="15" t="s">
        <v>653</v>
      </c>
      <c r="AS1185" s="15">
        <f t="shared" si="131"/>
        <v>135</v>
      </c>
    </row>
    <row r="1186" spans="35:45" ht="16.5" x14ac:dyDescent="0.2">
      <c r="AI1186" s="60">
        <v>1173</v>
      </c>
      <c r="AJ1186" s="15">
        <f t="shared" si="126"/>
        <v>1606032</v>
      </c>
      <c r="AK1186" s="15" t="str">
        <f t="shared" si="127"/>
        <v>高级神器3配件6-禁纹Lvs13</v>
      </c>
      <c r="AL1186" s="60" t="s">
        <v>644</v>
      </c>
      <c r="AM1186" s="15">
        <f t="shared" si="128"/>
        <v>13</v>
      </c>
      <c r="AN1186" s="15" t="str">
        <f t="shared" si="129"/>
        <v>高级神器3配件6</v>
      </c>
      <c r="AO1186" s="15">
        <f>INDEX(芦花古楼!$BY$19:$BY$58,神器!AM1186)</f>
        <v>7</v>
      </c>
      <c r="AP1186" s="15" t="s">
        <v>88</v>
      </c>
      <c r="AQ1186" s="15">
        <f t="shared" si="130"/>
        <v>6720</v>
      </c>
      <c r="AR1186" s="15" t="s">
        <v>653</v>
      </c>
      <c r="AS1186" s="15">
        <f t="shared" si="131"/>
        <v>150</v>
      </c>
    </row>
    <row r="1187" spans="35:45" ht="16.5" x14ac:dyDescent="0.2">
      <c r="AI1187" s="60">
        <v>1174</v>
      </c>
      <c r="AJ1187" s="15">
        <f t="shared" si="126"/>
        <v>1606032</v>
      </c>
      <c r="AK1187" s="15" t="str">
        <f t="shared" si="127"/>
        <v>高级神器3配件6-禁纹Lvs14</v>
      </c>
      <c r="AL1187" s="60" t="s">
        <v>644</v>
      </c>
      <c r="AM1187" s="15">
        <f t="shared" si="128"/>
        <v>14</v>
      </c>
      <c r="AN1187" s="15" t="str">
        <f t="shared" si="129"/>
        <v>高级神器3配件6</v>
      </c>
      <c r="AO1187" s="15">
        <f>INDEX(芦花古楼!$BY$19:$BY$58,神器!AM1187)</f>
        <v>7</v>
      </c>
      <c r="AP1187" s="15" t="s">
        <v>88</v>
      </c>
      <c r="AQ1187" s="15">
        <f t="shared" si="130"/>
        <v>7560</v>
      </c>
      <c r="AR1187" s="15" t="s">
        <v>653</v>
      </c>
      <c r="AS1187" s="15">
        <f t="shared" si="131"/>
        <v>165</v>
      </c>
    </row>
    <row r="1188" spans="35:45" ht="16.5" x14ac:dyDescent="0.2">
      <c r="AI1188" s="60">
        <v>1175</v>
      </c>
      <c r="AJ1188" s="15">
        <f t="shared" si="126"/>
        <v>1606032</v>
      </c>
      <c r="AK1188" s="15" t="str">
        <f t="shared" si="127"/>
        <v>高级神器3配件6-禁纹Lvs15</v>
      </c>
      <c r="AL1188" s="60" t="s">
        <v>644</v>
      </c>
      <c r="AM1188" s="15">
        <f t="shared" si="128"/>
        <v>15</v>
      </c>
      <c r="AN1188" s="15" t="str">
        <f t="shared" si="129"/>
        <v>高级神器3配件6</v>
      </c>
      <c r="AO1188" s="15">
        <f>INDEX(芦花古楼!$BY$19:$BY$58,神器!AM1188)</f>
        <v>10</v>
      </c>
      <c r="AP1188" s="15" t="s">
        <v>88</v>
      </c>
      <c r="AQ1188" s="15">
        <f t="shared" si="130"/>
        <v>8400</v>
      </c>
      <c r="AR1188" s="15" t="s">
        <v>653</v>
      </c>
      <c r="AS1188" s="15">
        <f t="shared" si="131"/>
        <v>180</v>
      </c>
    </row>
    <row r="1189" spans="35:45" ht="16.5" x14ac:dyDescent="0.2">
      <c r="AI1189" s="60">
        <v>1176</v>
      </c>
      <c r="AJ1189" s="15">
        <f t="shared" si="126"/>
        <v>1606032</v>
      </c>
      <c r="AK1189" s="15" t="str">
        <f t="shared" si="127"/>
        <v>高级神器3配件6-禁纹Lvs16</v>
      </c>
      <c r="AL1189" s="60" t="s">
        <v>644</v>
      </c>
      <c r="AM1189" s="15">
        <f t="shared" si="128"/>
        <v>16</v>
      </c>
      <c r="AN1189" s="15" t="str">
        <f t="shared" si="129"/>
        <v>高级神器3配件6</v>
      </c>
      <c r="AO1189" s="15">
        <f>INDEX(芦花古楼!$BY$19:$BY$58,神器!AM1189)</f>
        <v>10</v>
      </c>
      <c r="AP1189" s="15" t="s">
        <v>88</v>
      </c>
      <c r="AQ1189" s="15">
        <f t="shared" si="130"/>
        <v>9240</v>
      </c>
      <c r="AR1189" s="15" t="s">
        <v>653</v>
      </c>
      <c r="AS1189" s="15">
        <f t="shared" si="131"/>
        <v>195</v>
      </c>
    </row>
    <row r="1190" spans="35:45" ht="16.5" x14ac:dyDescent="0.2">
      <c r="AI1190" s="60">
        <v>1177</v>
      </c>
      <c r="AJ1190" s="15">
        <f t="shared" si="126"/>
        <v>1606032</v>
      </c>
      <c r="AK1190" s="15" t="str">
        <f t="shared" si="127"/>
        <v>高级神器3配件6-禁纹Lvs17</v>
      </c>
      <c r="AL1190" s="60" t="s">
        <v>644</v>
      </c>
      <c r="AM1190" s="15">
        <f t="shared" si="128"/>
        <v>17</v>
      </c>
      <c r="AN1190" s="15" t="str">
        <f t="shared" si="129"/>
        <v>高级神器3配件6</v>
      </c>
      <c r="AO1190" s="15">
        <f>INDEX(芦花古楼!$BY$19:$BY$58,神器!AM1190)</f>
        <v>10</v>
      </c>
      <c r="AP1190" s="15" t="s">
        <v>88</v>
      </c>
      <c r="AQ1190" s="15">
        <f t="shared" si="130"/>
        <v>10080</v>
      </c>
      <c r="AR1190" s="15" t="s">
        <v>653</v>
      </c>
      <c r="AS1190" s="15">
        <f t="shared" si="131"/>
        <v>210</v>
      </c>
    </row>
    <row r="1191" spans="35:45" ht="16.5" x14ac:dyDescent="0.2">
      <c r="AI1191" s="60">
        <v>1178</v>
      </c>
      <c r="AJ1191" s="15">
        <f t="shared" si="126"/>
        <v>1606032</v>
      </c>
      <c r="AK1191" s="15" t="str">
        <f t="shared" si="127"/>
        <v>高级神器3配件6-禁纹Lvs18</v>
      </c>
      <c r="AL1191" s="60" t="s">
        <v>644</v>
      </c>
      <c r="AM1191" s="15">
        <f t="shared" si="128"/>
        <v>18</v>
      </c>
      <c r="AN1191" s="15" t="str">
        <f t="shared" si="129"/>
        <v>高级神器3配件6</v>
      </c>
      <c r="AO1191" s="15">
        <f>INDEX(芦花古楼!$BY$19:$BY$58,神器!AM1191)</f>
        <v>10</v>
      </c>
      <c r="AP1191" s="15" t="s">
        <v>88</v>
      </c>
      <c r="AQ1191" s="15">
        <f t="shared" si="130"/>
        <v>10920</v>
      </c>
      <c r="AR1191" s="15" t="s">
        <v>653</v>
      </c>
      <c r="AS1191" s="15">
        <f t="shared" si="131"/>
        <v>230</v>
      </c>
    </row>
    <row r="1192" spans="35:45" ht="16.5" x14ac:dyDescent="0.2">
      <c r="AI1192" s="60">
        <v>1179</v>
      </c>
      <c r="AJ1192" s="15">
        <f t="shared" si="126"/>
        <v>1606032</v>
      </c>
      <c r="AK1192" s="15" t="str">
        <f t="shared" si="127"/>
        <v>高级神器3配件6-禁纹Lvs19</v>
      </c>
      <c r="AL1192" s="60" t="s">
        <v>644</v>
      </c>
      <c r="AM1192" s="15">
        <f t="shared" si="128"/>
        <v>19</v>
      </c>
      <c r="AN1192" s="15" t="str">
        <f t="shared" si="129"/>
        <v>高级神器3配件6</v>
      </c>
      <c r="AO1192" s="15">
        <f>INDEX(芦花古楼!$BY$19:$BY$58,神器!AM1192)</f>
        <v>10</v>
      </c>
      <c r="AP1192" s="15" t="s">
        <v>88</v>
      </c>
      <c r="AQ1192" s="15">
        <f t="shared" si="130"/>
        <v>11760</v>
      </c>
      <c r="AR1192" s="15" t="s">
        <v>653</v>
      </c>
      <c r="AS1192" s="15">
        <f t="shared" si="131"/>
        <v>245</v>
      </c>
    </row>
    <row r="1193" spans="35:45" ht="16.5" x14ac:dyDescent="0.2">
      <c r="AI1193" s="60">
        <v>1180</v>
      </c>
      <c r="AJ1193" s="15">
        <f t="shared" si="126"/>
        <v>1606032</v>
      </c>
      <c r="AK1193" s="15" t="str">
        <f t="shared" si="127"/>
        <v>高级神器3配件6-禁纹Lvs20</v>
      </c>
      <c r="AL1193" s="60" t="s">
        <v>644</v>
      </c>
      <c r="AM1193" s="15">
        <f t="shared" si="128"/>
        <v>20</v>
      </c>
      <c r="AN1193" s="15" t="str">
        <f t="shared" si="129"/>
        <v>高级神器3配件6</v>
      </c>
      <c r="AO1193" s="15">
        <f>INDEX(芦花古楼!$BY$19:$BY$58,神器!AM1193)</f>
        <v>10</v>
      </c>
      <c r="AP1193" s="15" t="s">
        <v>88</v>
      </c>
      <c r="AQ1193" s="15">
        <f t="shared" si="130"/>
        <v>13440</v>
      </c>
      <c r="AR1193" s="15" t="s">
        <v>653</v>
      </c>
      <c r="AS1193" s="15">
        <f t="shared" si="131"/>
        <v>265</v>
      </c>
    </row>
    <row r="1194" spans="35:45" ht="16.5" x14ac:dyDescent="0.2">
      <c r="AI1194" s="60">
        <v>1181</v>
      </c>
      <c r="AJ1194" s="15">
        <f t="shared" si="126"/>
        <v>1606032</v>
      </c>
      <c r="AK1194" s="15" t="str">
        <f t="shared" si="127"/>
        <v>高级神器3配件6-禁纹Lvs21</v>
      </c>
      <c r="AL1194" s="60" t="s">
        <v>644</v>
      </c>
      <c r="AM1194" s="15">
        <f t="shared" si="128"/>
        <v>21</v>
      </c>
      <c r="AN1194" s="15" t="str">
        <f t="shared" si="129"/>
        <v>高级神器3配件6</v>
      </c>
      <c r="AO1194" s="15">
        <f>INDEX(芦花古楼!$BY$19:$BY$58,神器!AM1194)</f>
        <v>15</v>
      </c>
      <c r="AP1194" s="15" t="s">
        <v>88</v>
      </c>
      <c r="AQ1194" s="15">
        <f t="shared" si="130"/>
        <v>14840</v>
      </c>
      <c r="AR1194" s="15" t="s">
        <v>653</v>
      </c>
      <c r="AS1194" s="15">
        <f t="shared" si="131"/>
        <v>285</v>
      </c>
    </row>
    <row r="1195" spans="35:45" ht="16.5" x14ac:dyDescent="0.2">
      <c r="AI1195" s="60">
        <v>1182</v>
      </c>
      <c r="AJ1195" s="15">
        <f t="shared" si="126"/>
        <v>1606032</v>
      </c>
      <c r="AK1195" s="15" t="str">
        <f t="shared" si="127"/>
        <v>高级神器3配件6-禁纹Lvs22</v>
      </c>
      <c r="AL1195" s="60" t="s">
        <v>644</v>
      </c>
      <c r="AM1195" s="15">
        <f t="shared" si="128"/>
        <v>22</v>
      </c>
      <c r="AN1195" s="15" t="str">
        <f t="shared" si="129"/>
        <v>高级神器3配件6</v>
      </c>
      <c r="AO1195" s="15">
        <f>INDEX(芦花古楼!$BY$19:$BY$58,神器!AM1195)</f>
        <v>15</v>
      </c>
      <c r="AP1195" s="15" t="s">
        <v>88</v>
      </c>
      <c r="AQ1195" s="15">
        <f t="shared" si="130"/>
        <v>15585</v>
      </c>
      <c r="AR1195" s="15" t="s">
        <v>653</v>
      </c>
      <c r="AS1195" s="15">
        <f t="shared" si="131"/>
        <v>305</v>
      </c>
    </row>
    <row r="1196" spans="35:45" ht="16.5" x14ac:dyDescent="0.2">
      <c r="AI1196" s="60">
        <v>1183</v>
      </c>
      <c r="AJ1196" s="15">
        <f t="shared" si="126"/>
        <v>1606032</v>
      </c>
      <c r="AK1196" s="15" t="str">
        <f t="shared" si="127"/>
        <v>高级神器3配件6-禁纹Lvs23</v>
      </c>
      <c r="AL1196" s="60" t="s">
        <v>644</v>
      </c>
      <c r="AM1196" s="15">
        <f t="shared" si="128"/>
        <v>23</v>
      </c>
      <c r="AN1196" s="15" t="str">
        <f t="shared" si="129"/>
        <v>高级神器3配件6</v>
      </c>
      <c r="AO1196" s="15">
        <f>INDEX(芦花古楼!$BY$19:$BY$58,神器!AM1196)</f>
        <v>15</v>
      </c>
      <c r="AP1196" s="15" t="s">
        <v>88</v>
      </c>
      <c r="AQ1196" s="15">
        <f t="shared" si="130"/>
        <v>16325</v>
      </c>
      <c r="AR1196" s="15" t="s">
        <v>653</v>
      </c>
      <c r="AS1196" s="15">
        <f t="shared" si="131"/>
        <v>330</v>
      </c>
    </row>
    <row r="1197" spans="35:45" ht="16.5" x14ac:dyDescent="0.2">
      <c r="AI1197" s="60">
        <v>1184</v>
      </c>
      <c r="AJ1197" s="15">
        <f t="shared" si="126"/>
        <v>1606032</v>
      </c>
      <c r="AK1197" s="15" t="str">
        <f t="shared" si="127"/>
        <v>高级神器3配件6-禁纹Lvs24</v>
      </c>
      <c r="AL1197" s="60" t="s">
        <v>644</v>
      </c>
      <c r="AM1197" s="15">
        <f t="shared" si="128"/>
        <v>24</v>
      </c>
      <c r="AN1197" s="15" t="str">
        <f t="shared" si="129"/>
        <v>高级神器3配件6</v>
      </c>
      <c r="AO1197" s="15">
        <f>INDEX(芦花古楼!$BY$19:$BY$58,神器!AM1197)</f>
        <v>15</v>
      </c>
      <c r="AP1197" s="15" t="s">
        <v>88</v>
      </c>
      <c r="AQ1197" s="15">
        <f t="shared" si="130"/>
        <v>17070</v>
      </c>
      <c r="AR1197" s="15" t="s">
        <v>653</v>
      </c>
      <c r="AS1197" s="15">
        <f t="shared" si="131"/>
        <v>355</v>
      </c>
    </row>
    <row r="1198" spans="35:45" ht="16.5" x14ac:dyDescent="0.2">
      <c r="AI1198" s="60">
        <v>1185</v>
      </c>
      <c r="AJ1198" s="15">
        <f t="shared" si="126"/>
        <v>1606032</v>
      </c>
      <c r="AK1198" s="15" t="str">
        <f t="shared" si="127"/>
        <v>高级神器3配件6-禁纹Lvs25</v>
      </c>
      <c r="AL1198" s="60" t="s">
        <v>644</v>
      </c>
      <c r="AM1198" s="15">
        <f t="shared" si="128"/>
        <v>25</v>
      </c>
      <c r="AN1198" s="15" t="str">
        <f t="shared" si="129"/>
        <v>高级神器3配件6</v>
      </c>
      <c r="AO1198" s="15">
        <f>INDEX(芦花古楼!$BY$19:$BY$58,神器!AM1198)</f>
        <v>15</v>
      </c>
      <c r="AP1198" s="15" t="s">
        <v>88</v>
      </c>
      <c r="AQ1198" s="15">
        <f t="shared" si="130"/>
        <v>17810</v>
      </c>
      <c r="AR1198" s="15" t="s">
        <v>653</v>
      </c>
      <c r="AS1198" s="15">
        <f t="shared" si="131"/>
        <v>375</v>
      </c>
    </row>
    <row r="1199" spans="35:45" ht="16.5" x14ac:dyDescent="0.2">
      <c r="AI1199" s="60">
        <v>1186</v>
      </c>
      <c r="AJ1199" s="15">
        <f t="shared" si="126"/>
        <v>1606032</v>
      </c>
      <c r="AK1199" s="15" t="str">
        <f t="shared" si="127"/>
        <v>高级神器3配件6-禁纹Lvs26</v>
      </c>
      <c r="AL1199" s="60" t="s">
        <v>644</v>
      </c>
      <c r="AM1199" s="15">
        <f t="shared" si="128"/>
        <v>26</v>
      </c>
      <c r="AN1199" s="15" t="str">
        <f t="shared" si="129"/>
        <v>高级神器3配件6</v>
      </c>
      <c r="AO1199" s="15">
        <f>INDEX(芦花古楼!$BY$19:$BY$58,神器!AM1199)</f>
        <v>25</v>
      </c>
      <c r="AP1199" s="15" t="s">
        <v>88</v>
      </c>
      <c r="AQ1199" s="15">
        <f t="shared" si="130"/>
        <v>18550</v>
      </c>
      <c r="AR1199" s="15" t="s">
        <v>653</v>
      </c>
      <c r="AS1199" s="15">
        <f t="shared" si="131"/>
        <v>405</v>
      </c>
    </row>
    <row r="1200" spans="35:45" ht="16.5" x14ac:dyDescent="0.2">
      <c r="AI1200" s="60">
        <v>1187</v>
      </c>
      <c r="AJ1200" s="15">
        <f t="shared" si="126"/>
        <v>1606032</v>
      </c>
      <c r="AK1200" s="15" t="str">
        <f t="shared" si="127"/>
        <v>高级神器3配件6-禁纹Lvs27</v>
      </c>
      <c r="AL1200" s="60" t="s">
        <v>644</v>
      </c>
      <c r="AM1200" s="15">
        <f t="shared" si="128"/>
        <v>27</v>
      </c>
      <c r="AN1200" s="15" t="str">
        <f t="shared" si="129"/>
        <v>高级神器3配件6</v>
      </c>
      <c r="AO1200" s="15">
        <f>INDEX(芦花古楼!$BY$19:$BY$58,神器!AM1200)</f>
        <v>25</v>
      </c>
      <c r="AP1200" s="15" t="s">
        <v>88</v>
      </c>
      <c r="AQ1200" s="15">
        <f t="shared" si="130"/>
        <v>19295</v>
      </c>
      <c r="AR1200" s="15" t="s">
        <v>653</v>
      </c>
      <c r="AS1200" s="15">
        <f t="shared" si="131"/>
        <v>430</v>
      </c>
    </row>
    <row r="1201" spans="35:45" ht="16.5" x14ac:dyDescent="0.2">
      <c r="AI1201" s="60">
        <v>1188</v>
      </c>
      <c r="AJ1201" s="15">
        <f t="shared" si="126"/>
        <v>1606032</v>
      </c>
      <c r="AK1201" s="15" t="str">
        <f t="shared" si="127"/>
        <v>高级神器3配件6-禁纹Lvs28</v>
      </c>
      <c r="AL1201" s="60" t="s">
        <v>644</v>
      </c>
      <c r="AM1201" s="15">
        <f t="shared" si="128"/>
        <v>28</v>
      </c>
      <c r="AN1201" s="15" t="str">
        <f t="shared" si="129"/>
        <v>高级神器3配件6</v>
      </c>
      <c r="AO1201" s="15">
        <f>INDEX(芦花古楼!$BY$19:$BY$58,神器!AM1201)</f>
        <v>25</v>
      </c>
      <c r="AP1201" s="15" t="s">
        <v>88</v>
      </c>
      <c r="AQ1201" s="15">
        <f t="shared" si="130"/>
        <v>20035</v>
      </c>
      <c r="AR1201" s="15" t="s">
        <v>653</v>
      </c>
      <c r="AS1201" s="15">
        <f t="shared" si="131"/>
        <v>460</v>
      </c>
    </row>
    <row r="1202" spans="35:45" ht="16.5" x14ac:dyDescent="0.2">
      <c r="AI1202" s="60">
        <v>1189</v>
      </c>
      <c r="AJ1202" s="15">
        <f t="shared" si="126"/>
        <v>1606032</v>
      </c>
      <c r="AK1202" s="15" t="str">
        <f t="shared" si="127"/>
        <v>高级神器3配件6-禁纹Lvs29</v>
      </c>
      <c r="AL1202" s="60" t="s">
        <v>644</v>
      </c>
      <c r="AM1202" s="15">
        <f t="shared" si="128"/>
        <v>29</v>
      </c>
      <c r="AN1202" s="15" t="str">
        <f t="shared" si="129"/>
        <v>高级神器3配件6</v>
      </c>
      <c r="AO1202" s="15">
        <f>INDEX(芦花古楼!$BY$19:$BY$58,神器!AM1202)</f>
        <v>25</v>
      </c>
      <c r="AP1202" s="15" t="s">
        <v>88</v>
      </c>
      <c r="AQ1202" s="15">
        <f t="shared" si="130"/>
        <v>20780</v>
      </c>
      <c r="AR1202" s="15" t="s">
        <v>653</v>
      </c>
      <c r="AS1202" s="15">
        <f t="shared" si="131"/>
        <v>485</v>
      </c>
    </row>
    <row r="1203" spans="35:45" ht="16.5" x14ac:dyDescent="0.2">
      <c r="AI1203" s="60">
        <v>1190</v>
      </c>
      <c r="AJ1203" s="15">
        <f t="shared" si="126"/>
        <v>1606032</v>
      </c>
      <c r="AK1203" s="15" t="str">
        <f t="shared" si="127"/>
        <v>高级神器3配件6-禁纹Lvs30</v>
      </c>
      <c r="AL1203" s="60" t="s">
        <v>644</v>
      </c>
      <c r="AM1203" s="15">
        <f t="shared" si="128"/>
        <v>30</v>
      </c>
      <c r="AN1203" s="15" t="str">
        <f t="shared" si="129"/>
        <v>高级神器3配件6</v>
      </c>
      <c r="AO1203" s="15">
        <f>INDEX(芦花古楼!$BY$19:$BY$58,神器!AM1203)</f>
        <v>25</v>
      </c>
      <c r="AP1203" s="15" t="s">
        <v>88</v>
      </c>
      <c r="AQ1203" s="15">
        <f t="shared" si="130"/>
        <v>22265</v>
      </c>
      <c r="AR1203" s="15" t="s">
        <v>653</v>
      </c>
      <c r="AS1203" s="15">
        <f t="shared" si="131"/>
        <v>520</v>
      </c>
    </row>
    <row r="1204" spans="35:45" ht="16.5" x14ac:dyDescent="0.2">
      <c r="AI1204" s="60">
        <v>1191</v>
      </c>
      <c r="AJ1204" s="15">
        <f t="shared" si="126"/>
        <v>1606032</v>
      </c>
      <c r="AK1204" s="15" t="str">
        <f t="shared" si="127"/>
        <v>高级神器3配件6-禁纹Lvs31</v>
      </c>
      <c r="AL1204" s="60" t="s">
        <v>644</v>
      </c>
      <c r="AM1204" s="15">
        <f t="shared" si="128"/>
        <v>31</v>
      </c>
      <c r="AN1204" s="15" t="str">
        <f t="shared" si="129"/>
        <v>高级神器3配件6</v>
      </c>
      <c r="AO1204" s="15">
        <f>INDEX(芦花古楼!$BY$19:$BY$58,神器!AM1204)</f>
        <v>30</v>
      </c>
      <c r="AP1204" s="15" t="s">
        <v>88</v>
      </c>
      <c r="AQ1204" s="15">
        <f t="shared" si="130"/>
        <v>21700</v>
      </c>
      <c r="AR1204" s="15" t="s">
        <v>653</v>
      </c>
      <c r="AS1204" s="15">
        <f t="shared" si="131"/>
        <v>550</v>
      </c>
    </row>
    <row r="1205" spans="35:45" ht="16.5" x14ac:dyDescent="0.2">
      <c r="AI1205" s="60">
        <v>1192</v>
      </c>
      <c r="AJ1205" s="15">
        <f t="shared" si="126"/>
        <v>1606032</v>
      </c>
      <c r="AK1205" s="15" t="str">
        <f t="shared" si="127"/>
        <v>高级神器3配件6-禁纹Lvs32</v>
      </c>
      <c r="AL1205" s="60" t="s">
        <v>644</v>
      </c>
      <c r="AM1205" s="15">
        <f t="shared" si="128"/>
        <v>32</v>
      </c>
      <c r="AN1205" s="15" t="str">
        <f t="shared" si="129"/>
        <v>高级神器3配件6</v>
      </c>
      <c r="AO1205" s="15">
        <f>INDEX(芦花古楼!$BY$19:$BY$58,神器!AM1205)</f>
        <v>30</v>
      </c>
      <c r="AP1205" s="15" t="s">
        <v>88</v>
      </c>
      <c r="AQ1205" s="15">
        <f t="shared" si="130"/>
        <v>32550</v>
      </c>
      <c r="AR1205" s="15" t="s">
        <v>653</v>
      </c>
      <c r="AS1205" s="15">
        <f t="shared" si="131"/>
        <v>585</v>
      </c>
    </row>
    <row r="1206" spans="35:45" ht="16.5" x14ac:dyDescent="0.2">
      <c r="AI1206" s="60">
        <v>1193</v>
      </c>
      <c r="AJ1206" s="15">
        <f t="shared" si="126"/>
        <v>1606032</v>
      </c>
      <c r="AK1206" s="15" t="str">
        <f t="shared" si="127"/>
        <v>高级神器3配件6-禁纹Lvs33</v>
      </c>
      <c r="AL1206" s="60" t="s">
        <v>644</v>
      </c>
      <c r="AM1206" s="15">
        <f t="shared" si="128"/>
        <v>33</v>
      </c>
      <c r="AN1206" s="15" t="str">
        <f t="shared" si="129"/>
        <v>高级神器3配件6</v>
      </c>
      <c r="AO1206" s="15">
        <f>INDEX(芦花古楼!$BY$19:$BY$58,神器!AM1206)</f>
        <v>30</v>
      </c>
      <c r="AP1206" s="15" t="s">
        <v>88</v>
      </c>
      <c r="AQ1206" s="15">
        <f t="shared" si="130"/>
        <v>43400</v>
      </c>
      <c r="AR1206" s="15" t="s">
        <v>653</v>
      </c>
      <c r="AS1206" s="15">
        <f t="shared" si="131"/>
        <v>620</v>
      </c>
    </row>
    <row r="1207" spans="35:45" ht="16.5" x14ac:dyDescent="0.2">
      <c r="AI1207" s="60">
        <v>1194</v>
      </c>
      <c r="AJ1207" s="15">
        <f t="shared" si="126"/>
        <v>1606032</v>
      </c>
      <c r="AK1207" s="15" t="str">
        <f t="shared" si="127"/>
        <v>高级神器3配件6-禁纹Lvs34</v>
      </c>
      <c r="AL1207" s="60" t="s">
        <v>644</v>
      </c>
      <c r="AM1207" s="15">
        <f t="shared" si="128"/>
        <v>34</v>
      </c>
      <c r="AN1207" s="15" t="str">
        <f t="shared" si="129"/>
        <v>高级神器3配件6</v>
      </c>
      <c r="AO1207" s="15">
        <f>INDEX(芦花古楼!$BY$19:$BY$58,神器!AM1207)</f>
        <v>30</v>
      </c>
      <c r="AP1207" s="15" t="s">
        <v>88</v>
      </c>
      <c r="AQ1207" s="15">
        <f t="shared" si="130"/>
        <v>54250</v>
      </c>
      <c r="AR1207" s="15" t="s">
        <v>653</v>
      </c>
      <c r="AS1207" s="15">
        <f t="shared" si="131"/>
        <v>660</v>
      </c>
    </row>
    <row r="1208" spans="35:45" ht="16.5" x14ac:dyDescent="0.2">
      <c r="AI1208" s="60">
        <v>1195</v>
      </c>
      <c r="AJ1208" s="15">
        <f t="shared" si="126"/>
        <v>1606032</v>
      </c>
      <c r="AK1208" s="15" t="str">
        <f t="shared" si="127"/>
        <v>高级神器3配件6-禁纹Lvs35</v>
      </c>
      <c r="AL1208" s="60" t="s">
        <v>644</v>
      </c>
      <c r="AM1208" s="15">
        <f t="shared" si="128"/>
        <v>35</v>
      </c>
      <c r="AN1208" s="15" t="str">
        <f t="shared" si="129"/>
        <v>高级神器3配件6</v>
      </c>
      <c r="AO1208" s="15">
        <f>INDEX(芦花古楼!$BY$19:$BY$58,神器!AM1208)</f>
        <v>30</v>
      </c>
      <c r="AP1208" s="15" t="s">
        <v>88</v>
      </c>
      <c r="AQ1208" s="15">
        <f t="shared" si="130"/>
        <v>65100</v>
      </c>
      <c r="AR1208" s="15" t="s">
        <v>653</v>
      </c>
      <c r="AS1208" s="15">
        <f t="shared" si="131"/>
        <v>700</v>
      </c>
    </row>
    <row r="1209" spans="35:45" ht="16.5" x14ac:dyDescent="0.2">
      <c r="AI1209" s="60">
        <v>1196</v>
      </c>
      <c r="AJ1209" s="15">
        <f t="shared" si="126"/>
        <v>1606032</v>
      </c>
      <c r="AK1209" s="15" t="str">
        <f t="shared" si="127"/>
        <v>高级神器3配件6-禁纹Lvs36</v>
      </c>
      <c r="AL1209" s="60" t="s">
        <v>644</v>
      </c>
      <c r="AM1209" s="15">
        <f t="shared" si="128"/>
        <v>36</v>
      </c>
      <c r="AN1209" s="15" t="str">
        <f t="shared" si="129"/>
        <v>高级神器3配件6</v>
      </c>
      <c r="AO1209" s="15">
        <f>INDEX(芦花古楼!$BY$19:$BY$58,神器!AM1209)</f>
        <v>40</v>
      </c>
      <c r="AP1209" s="15" t="s">
        <v>88</v>
      </c>
      <c r="AQ1209" s="15">
        <f t="shared" si="130"/>
        <v>75950</v>
      </c>
      <c r="AR1209" s="15" t="s">
        <v>653</v>
      </c>
      <c r="AS1209" s="15">
        <f t="shared" si="131"/>
        <v>740</v>
      </c>
    </row>
    <row r="1210" spans="35:45" ht="16.5" x14ac:dyDescent="0.2">
      <c r="AI1210" s="60">
        <v>1197</v>
      </c>
      <c r="AJ1210" s="15">
        <f t="shared" si="126"/>
        <v>1606032</v>
      </c>
      <c r="AK1210" s="15" t="str">
        <f t="shared" si="127"/>
        <v>高级神器3配件6-禁纹Lvs37</v>
      </c>
      <c r="AL1210" s="60" t="s">
        <v>644</v>
      </c>
      <c r="AM1210" s="15">
        <f t="shared" si="128"/>
        <v>37</v>
      </c>
      <c r="AN1210" s="15" t="str">
        <f t="shared" si="129"/>
        <v>高级神器3配件6</v>
      </c>
      <c r="AO1210" s="15">
        <f>INDEX(芦花古楼!$BY$19:$BY$58,神器!AM1210)</f>
        <v>40</v>
      </c>
      <c r="AP1210" s="15" t="s">
        <v>88</v>
      </c>
      <c r="AQ1210" s="15">
        <f t="shared" si="130"/>
        <v>86805</v>
      </c>
      <c r="AR1210" s="15" t="s">
        <v>653</v>
      </c>
      <c r="AS1210" s="15">
        <f t="shared" si="131"/>
        <v>785</v>
      </c>
    </row>
    <row r="1211" spans="35:45" ht="16.5" x14ac:dyDescent="0.2">
      <c r="AI1211" s="60">
        <v>1198</v>
      </c>
      <c r="AJ1211" s="15">
        <f t="shared" si="126"/>
        <v>1606032</v>
      </c>
      <c r="AK1211" s="15" t="str">
        <f t="shared" si="127"/>
        <v>高级神器3配件6-禁纹Lvs38</v>
      </c>
      <c r="AL1211" s="60" t="s">
        <v>644</v>
      </c>
      <c r="AM1211" s="15">
        <f t="shared" si="128"/>
        <v>38</v>
      </c>
      <c r="AN1211" s="15" t="str">
        <f t="shared" si="129"/>
        <v>高级神器3配件6</v>
      </c>
      <c r="AO1211" s="15">
        <f>INDEX(芦花古楼!$BY$19:$BY$58,神器!AM1211)</f>
        <v>40</v>
      </c>
      <c r="AP1211" s="15" t="s">
        <v>88</v>
      </c>
      <c r="AQ1211" s="15">
        <f t="shared" si="130"/>
        <v>97655</v>
      </c>
      <c r="AR1211" s="15" t="s">
        <v>653</v>
      </c>
      <c r="AS1211" s="15">
        <f t="shared" si="131"/>
        <v>830</v>
      </c>
    </row>
    <row r="1212" spans="35:45" ht="16.5" x14ac:dyDescent="0.2">
      <c r="AI1212" s="60">
        <v>1199</v>
      </c>
      <c r="AJ1212" s="15">
        <f t="shared" si="126"/>
        <v>1606032</v>
      </c>
      <c r="AK1212" s="15" t="str">
        <f t="shared" si="127"/>
        <v>高级神器3配件6-禁纹Lvs39</v>
      </c>
      <c r="AL1212" s="60" t="s">
        <v>644</v>
      </c>
      <c r="AM1212" s="15">
        <f t="shared" si="128"/>
        <v>39</v>
      </c>
      <c r="AN1212" s="15" t="str">
        <f t="shared" si="129"/>
        <v>高级神器3配件6</v>
      </c>
      <c r="AO1212" s="15">
        <f>INDEX(芦花古楼!$BY$19:$BY$58,神器!AM1212)</f>
        <v>40</v>
      </c>
      <c r="AP1212" s="15" t="s">
        <v>88</v>
      </c>
      <c r="AQ1212" s="15">
        <f t="shared" si="130"/>
        <v>108505</v>
      </c>
      <c r="AR1212" s="15" t="s">
        <v>653</v>
      </c>
      <c r="AS1212" s="15">
        <f t="shared" si="131"/>
        <v>880</v>
      </c>
    </row>
    <row r="1213" spans="35:45" ht="16.5" x14ac:dyDescent="0.2">
      <c r="AI1213" s="60">
        <v>1200</v>
      </c>
      <c r="AJ1213" s="15">
        <f t="shared" si="126"/>
        <v>1606032</v>
      </c>
      <c r="AK1213" s="15" t="str">
        <f t="shared" si="127"/>
        <v>高级神器3配件6-禁纹Lvs40</v>
      </c>
      <c r="AL1213" s="60" t="s">
        <v>644</v>
      </c>
      <c r="AM1213" s="15">
        <f t="shared" si="128"/>
        <v>40</v>
      </c>
      <c r="AN1213" s="15" t="str">
        <f t="shared" si="129"/>
        <v>高级神器3配件6</v>
      </c>
      <c r="AO1213" s="15">
        <f>INDEX(芦花古楼!$BY$19:$BY$58,神器!AM1213)</f>
        <v>40</v>
      </c>
      <c r="AP1213" s="15" t="s">
        <v>88</v>
      </c>
      <c r="AQ1213" s="15">
        <f t="shared" si="130"/>
        <v>130205</v>
      </c>
      <c r="AR1213" s="15" t="s">
        <v>653</v>
      </c>
      <c r="AS1213" s="15">
        <f t="shared" si="131"/>
        <v>930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6"/>
  <sheetViews>
    <sheetView topLeftCell="A11" workbookViewId="0">
      <selection activeCell="C43" sqref="C14:C43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465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344</v>
      </c>
      <c r="B4" s="35"/>
      <c r="C4" s="35"/>
      <c r="D4" s="45"/>
    </row>
    <row r="5" spans="1:4" ht="16.5" x14ac:dyDescent="0.2">
      <c r="A5" s="35" t="s">
        <v>345</v>
      </c>
      <c r="B5" s="35"/>
      <c r="C5" s="35"/>
      <c r="D5" s="45"/>
    </row>
    <row r="6" spans="1:4" ht="16.5" x14ac:dyDescent="0.2">
      <c r="A6" s="35" t="s">
        <v>346</v>
      </c>
      <c r="B6" s="35"/>
      <c r="C6" s="35"/>
      <c r="D6" s="45"/>
    </row>
    <row r="7" spans="1:4" ht="16.5" x14ac:dyDescent="0.2">
      <c r="A7" s="35" t="s">
        <v>347</v>
      </c>
      <c r="B7" s="35"/>
      <c r="C7" s="35"/>
      <c r="D7" s="45"/>
    </row>
    <row r="8" spans="1:4" ht="16.5" x14ac:dyDescent="0.2">
      <c r="A8" s="35" t="s">
        <v>343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364</v>
      </c>
      <c r="B14" s="13"/>
      <c r="C14" s="13">
        <v>20</v>
      </c>
      <c r="D14" s="45"/>
    </row>
    <row r="15" spans="1:4" ht="16.5" x14ac:dyDescent="0.2">
      <c r="A15" s="39" t="s">
        <v>365</v>
      </c>
      <c r="B15" s="13"/>
      <c r="C15" s="39">
        <v>20</v>
      </c>
      <c r="D15" s="45"/>
    </row>
    <row r="16" spans="1:4" ht="16.5" x14ac:dyDescent="0.2">
      <c r="A16" s="39" t="s">
        <v>366</v>
      </c>
      <c r="B16" s="13"/>
      <c r="C16" s="13">
        <v>30</v>
      </c>
      <c r="D16" s="45"/>
    </row>
    <row r="17" spans="1:4" ht="16.5" x14ac:dyDescent="0.2">
      <c r="A17" s="39" t="s">
        <v>367</v>
      </c>
      <c r="B17" s="39"/>
      <c r="C17" s="39">
        <v>30</v>
      </c>
      <c r="D17" s="45"/>
    </row>
    <row r="18" spans="1:4" ht="16.5" x14ac:dyDescent="0.2">
      <c r="A18" s="39" t="s">
        <v>368</v>
      </c>
      <c r="B18" s="39"/>
      <c r="C18" s="39">
        <v>50</v>
      </c>
      <c r="D18" s="45"/>
    </row>
    <row r="19" spans="1:4" ht="16.5" x14ac:dyDescent="0.2">
      <c r="A19" s="39" t="s">
        <v>369</v>
      </c>
      <c r="B19" s="39"/>
      <c r="C19" s="68">
        <v>50</v>
      </c>
      <c r="D19" s="45"/>
    </row>
    <row r="20" spans="1:4" ht="16.5" x14ac:dyDescent="0.2">
      <c r="A20" s="39" t="s">
        <v>370</v>
      </c>
      <c r="B20" s="39"/>
      <c r="C20" s="68">
        <v>50</v>
      </c>
      <c r="D20" s="45"/>
    </row>
    <row r="21" spans="1:4" ht="16.5" x14ac:dyDescent="0.2">
      <c r="A21" s="39" t="s">
        <v>371</v>
      </c>
      <c r="B21" s="39"/>
      <c r="C21" s="68">
        <v>50</v>
      </c>
      <c r="D21" s="45"/>
    </row>
    <row r="22" spans="1:4" ht="16.5" x14ac:dyDescent="0.2">
      <c r="A22" s="39" t="s">
        <v>372</v>
      </c>
      <c r="B22" s="39"/>
      <c r="C22" s="39">
        <v>70</v>
      </c>
      <c r="D22" s="45"/>
    </row>
    <row r="23" spans="1:4" ht="16.5" x14ac:dyDescent="0.2">
      <c r="A23" s="39" t="s">
        <v>373</v>
      </c>
      <c r="B23" s="39"/>
      <c r="C23" s="68">
        <v>70</v>
      </c>
      <c r="D23" s="45"/>
    </row>
    <row r="24" spans="1:4" ht="16.5" x14ac:dyDescent="0.2">
      <c r="A24" s="39" t="s">
        <v>374</v>
      </c>
      <c r="B24" s="39"/>
      <c r="C24" s="68">
        <v>70</v>
      </c>
      <c r="D24" s="45"/>
    </row>
    <row r="25" spans="1:4" ht="16.5" x14ac:dyDescent="0.2">
      <c r="A25" s="39" t="s">
        <v>375</v>
      </c>
      <c r="B25" s="39"/>
      <c r="C25" s="68">
        <v>70</v>
      </c>
      <c r="D25" s="45"/>
    </row>
    <row r="26" spans="1:4" ht="16.5" x14ac:dyDescent="0.2">
      <c r="A26" s="39" t="s">
        <v>376</v>
      </c>
      <c r="B26" s="39"/>
      <c r="C26" s="39">
        <v>100</v>
      </c>
      <c r="D26" s="45"/>
    </row>
    <row r="27" spans="1:4" ht="16.5" x14ac:dyDescent="0.2">
      <c r="A27" s="39" t="s">
        <v>377</v>
      </c>
      <c r="B27" s="39"/>
      <c r="C27" s="68">
        <v>100</v>
      </c>
      <c r="D27" s="45"/>
    </row>
    <row r="28" spans="1:4" ht="16.5" x14ac:dyDescent="0.2">
      <c r="A28" s="39" t="s">
        <v>378</v>
      </c>
      <c r="B28" s="39"/>
      <c r="C28" s="68">
        <v>100</v>
      </c>
      <c r="D28" s="45"/>
    </row>
    <row r="29" spans="1:4" ht="16.5" x14ac:dyDescent="0.2">
      <c r="A29" s="39" t="s">
        <v>379</v>
      </c>
      <c r="B29" s="39"/>
      <c r="C29" s="68">
        <v>100</v>
      </c>
      <c r="D29" s="45"/>
    </row>
    <row r="30" spans="1:4" ht="16.5" x14ac:dyDescent="0.2">
      <c r="A30" s="39" t="s">
        <v>380</v>
      </c>
      <c r="B30" s="39"/>
      <c r="C30" s="39">
        <v>250</v>
      </c>
      <c r="D30" s="45"/>
    </row>
    <row r="31" spans="1:4" ht="16.5" x14ac:dyDescent="0.2">
      <c r="A31" s="39" t="s">
        <v>381</v>
      </c>
      <c r="B31" s="39"/>
      <c r="C31" s="68">
        <v>250</v>
      </c>
      <c r="D31" s="45"/>
    </row>
    <row r="32" spans="1:4" ht="16.5" x14ac:dyDescent="0.2">
      <c r="A32" s="39" t="s">
        <v>382</v>
      </c>
      <c r="B32" s="39"/>
      <c r="C32" s="68">
        <v>100</v>
      </c>
      <c r="D32" s="45"/>
    </row>
    <row r="33" spans="1:4" ht="16.5" x14ac:dyDescent="0.2">
      <c r="A33" s="39" t="s">
        <v>383</v>
      </c>
      <c r="B33" s="39"/>
      <c r="C33" s="68">
        <v>100</v>
      </c>
      <c r="D33" s="45"/>
    </row>
    <row r="34" spans="1:4" ht="16.5" x14ac:dyDescent="0.2">
      <c r="A34" s="39" t="s">
        <v>384</v>
      </c>
      <c r="B34" s="39"/>
      <c r="C34" s="68">
        <v>100</v>
      </c>
      <c r="D34" s="45"/>
    </row>
    <row r="35" spans="1:4" ht="16.5" x14ac:dyDescent="0.2">
      <c r="A35" s="39" t="s">
        <v>385</v>
      </c>
      <c r="B35" s="39"/>
      <c r="C35" s="68">
        <v>100</v>
      </c>
      <c r="D35" s="45"/>
    </row>
    <row r="36" spans="1:4" ht="16.5" x14ac:dyDescent="0.2">
      <c r="A36" s="39" t="s">
        <v>386</v>
      </c>
      <c r="B36" s="39"/>
      <c r="C36" s="68">
        <v>250</v>
      </c>
      <c r="D36" s="45"/>
    </row>
    <row r="37" spans="1:4" ht="16.5" x14ac:dyDescent="0.2">
      <c r="A37" s="39" t="s">
        <v>387</v>
      </c>
      <c r="B37" s="39"/>
      <c r="C37" s="68">
        <v>250</v>
      </c>
      <c r="D37" s="45"/>
    </row>
    <row r="38" spans="1:4" ht="16.5" x14ac:dyDescent="0.2">
      <c r="A38" s="39" t="s">
        <v>388</v>
      </c>
      <c r="B38" s="39"/>
      <c r="C38" s="68">
        <v>100</v>
      </c>
      <c r="D38" s="45"/>
    </row>
    <row r="39" spans="1:4" ht="16.5" x14ac:dyDescent="0.2">
      <c r="A39" s="39" t="s">
        <v>389</v>
      </c>
      <c r="B39" s="39"/>
      <c r="C39" s="68">
        <v>100</v>
      </c>
      <c r="D39" s="45"/>
    </row>
    <row r="40" spans="1:4" ht="16.5" x14ac:dyDescent="0.2">
      <c r="A40" s="39" t="s">
        <v>390</v>
      </c>
      <c r="B40" s="39"/>
      <c r="C40" s="68">
        <v>100</v>
      </c>
      <c r="D40" s="45"/>
    </row>
    <row r="41" spans="1:4" ht="16.5" x14ac:dyDescent="0.2">
      <c r="A41" s="39" t="s">
        <v>391</v>
      </c>
      <c r="B41" s="39"/>
      <c r="C41" s="68">
        <v>100</v>
      </c>
      <c r="D41" s="45"/>
    </row>
    <row r="42" spans="1:4" ht="16.5" x14ac:dyDescent="0.2">
      <c r="A42" s="39" t="s">
        <v>392</v>
      </c>
      <c r="B42" s="39"/>
      <c r="C42" s="68">
        <v>250</v>
      </c>
      <c r="D42" s="45"/>
    </row>
    <row r="43" spans="1:4" ht="16.5" x14ac:dyDescent="0.2">
      <c r="A43" s="39" t="s">
        <v>393</v>
      </c>
      <c r="B43" s="39"/>
      <c r="C43" s="68">
        <v>250</v>
      </c>
      <c r="D43" s="45"/>
    </row>
    <row r="44" spans="1:4" ht="16.5" x14ac:dyDescent="0.2">
      <c r="A44" s="64" t="s">
        <v>708</v>
      </c>
      <c r="B44" s="64"/>
      <c r="C44" s="64">
        <v>150</v>
      </c>
      <c r="D44" s="64"/>
    </row>
    <row r="45" spans="1:4" ht="16.5" x14ac:dyDescent="0.2">
      <c r="A45" s="17" t="s">
        <v>27</v>
      </c>
      <c r="B45" s="17"/>
      <c r="C45" s="17">
        <v>7</v>
      </c>
      <c r="D45" s="45"/>
    </row>
    <row r="46" spans="1:4" ht="16.5" x14ac:dyDescent="0.2">
      <c r="A46" s="17" t="s">
        <v>28</v>
      </c>
      <c r="B46" s="17"/>
      <c r="C46" s="17">
        <v>35</v>
      </c>
      <c r="D46" s="45"/>
    </row>
    <row r="47" spans="1:4" ht="16.5" x14ac:dyDescent="0.2">
      <c r="A47" s="17" t="s">
        <v>29</v>
      </c>
      <c r="B47" s="17"/>
      <c r="C47" s="17">
        <v>100</v>
      </c>
      <c r="D47" s="45"/>
    </row>
    <row r="48" spans="1:4" ht="16.5" x14ac:dyDescent="0.2">
      <c r="A48" s="13" t="s">
        <v>30</v>
      </c>
      <c r="B48" s="13"/>
      <c r="C48" s="13">
        <v>10</v>
      </c>
      <c r="D48" s="45"/>
    </row>
    <row r="49" spans="1:4" ht="16.5" x14ac:dyDescent="0.2">
      <c r="A49" s="13" t="s">
        <v>31</v>
      </c>
      <c r="B49" s="13"/>
      <c r="C49" s="13">
        <v>50</v>
      </c>
      <c r="D49" s="45"/>
    </row>
    <row r="50" spans="1:4" ht="16.5" x14ac:dyDescent="0.2">
      <c r="A50" s="13" t="s">
        <v>32</v>
      </c>
      <c r="B50" s="13"/>
      <c r="C50" s="13">
        <v>200</v>
      </c>
      <c r="D50" s="45"/>
    </row>
    <row r="51" spans="1:4" ht="16.5" x14ac:dyDescent="0.2">
      <c r="A51" s="13" t="s">
        <v>25</v>
      </c>
      <c r="B51" s="13"/>
      <c r="C51" s="13">
        <v>350</v>
      </c>
      <c r="D51" s="45"/>
    </row>
    <row r="52" spans="1:4" ht="16.5" x14ac:dyDescent="0.2">
      <c r="A52" s="13" t="s">
        <v>26</v>
      </c>
      <c r="B52" s="13"/>
      <c r="C52" s="13">
        <v>75</v>
      </c>
      <c r="D52" s="45"/>
    </row>
    <row r="53" spans="1:4" ht="16.5" x14ac:dyDescent="0.2">
      <c r="A53" s="13" t="s">
        <v>394</v>
      </c>
      <c r="B53" s="13">
        <v>2500</v>
      </c>
      <c r="C53" s="13">
        <v>2.5</v>
      </c>
      <c r="D53" s="45"/>
    </row>
    <row r="54" spans="1:4" ht="16.5" x14ac:dyDescent="0.2">
      <c r="A54" s="13" t="s">
        <v>395</v>
      </c>
      <c r="B54" s="13">
        <v>5000</v>
      </c>
      <c r="C54" s="13">
        <v>5</v>
      </c>
      <c r="D54" s="45"/>
    </row>
    <row r="55" spans="1:4" ht="16.5" x14ac:dyDescent="0.2">
      <c r="A55" s="13" t="s">
        <v>396</v>
      </c>
      <c r="B55" s="13">
        <v>20000</v>
      </c>
      <c r="C55" s="13">
        <v>20</v>
      </c>
      <c r="D55" s="45"/>
    </row>
    <row r="56" spans="1:4" ht="16.5" x14ac:dyDescent="0.2">
      <c r="A56" s="26" t="s">
        <v>206</v>
      </c>
      <c r="B56" s="26"/>
      <c r="C56" s="26">
        <v>1</v>
      </c>
      <c r="D56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L29" sqref="L29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135</v>
      </c>
      <c r="B3" s="12" t="s">
        <v>136</v>
      </c>
      <c r="C3" s="12" t="s">
        <v>139</v>
      </c>
      <c r="D3" s="12" t="s">
        <v>140</v>
      </c>
      <c r="F3" s="30" t="s">
        <v>137</v>
      </c>
      <c r="G3" s="26">
        <v>100</v>
      </c>
      <c r="I3" s="12" t="s">
        <v>161</v>
      </c>
      <c r="J3" s="12" t="s">
        <v>128</v>
      </c>
      <c r="K3" s="12" t="s">
        <v>424</v>
      </c>
      <c r="L3" s="12" t="s">
        <v>130</v>
      </c>
      <c r="M3" s="12" t="s">
        <v>147</v>
      </c>
      <c r="N3" s="12" t="s">
        <v>148</v>
      </c>
      <c r="O3" s="12" t="s">
        <v>149</v>
      </c>
      <c r="P3" s="12" t="s">
        <v>150</v>
      </c>
      <c r="Q3" s="12" t="s">
        <v>142</v>
      </c>
      <c r="R3" s="12" t="s">
        <v>191</v>
      </c>
      <c r="S3" s="12" t="s">
        <v>663</v>
      </c>
      <c r="U3" s="59" t="s">
        <v>654</v>
      </c>
      <c r="V3" s="59" t="s">
        <v>655</v>
      </c>
      <c r="W3" s="59" t="s">
        <v>656</v>
      </c>
      <c r="X3" s="59" t="s">
        <v>657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138</v>
      </c>
      <c r="G4" s="26">
        <v>110</v>
      </c>
      <c r="I4" s="26">
        <v>1</v>
      </c>
      <c r="J4" s="26" t="s">
        <v>129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143</v>
      </c>
      <c r="R4" s="15">
        <f>O4</f>
        <v>0.03</v>
      </c>
      <c r="S4" s="15">
        <f>SUM(R$4:R4)</f>
        <v>0.03</v>
      </c>
      <c r="U4" s="63">
        <v>2</v>
      </c>
      <c r="V4" s="63">
        <v>0</v>
      </c>
      <c r="W4" s="63">
        <v>0</v>
      </c>
      <c r="X4" s="63">
        <v>0</v>
      </c>
    </row>
    <row r="5" spans="1:24" ht="16.5" x14ac:dyDescent="0.2">
      <c r="I5" s="26">
        <v>2</v>
      </c>
      <c r="J5" s="26" t="s">
        <v>131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144</v>
      </c>
      <c r="R5" s="15">
        <f>O5-O4</f>
        <v>7.0000000000000007E-2</v>
      </c>
      <c r="S5" s="15">
        <f>SUM(R$4:R5)</f>
        <v>0.1</v>
      </c>
      <c r="U5" s="63">
        <v>4</v>
      </c>
      <c r="V5" s="63">
        <v>0</v>
      </c>
      <c r="W5" s="63">
        <v>0</v>
      </c>
      <c r="X5" s="63">
        <v>0</v>
      </c>
    </row>
    <row r="6" spans="1:24" ht="17.25" x14ac:dyDescent="0.2">
      <c r="A6" s="12" t="s">
        <v>141</v>
      </c>
      <c r="I6" s="26">
        <v>3</v>
      </c>
      <c r="J6" s="26" t="s">
        <v>132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145</v>
      </c>
      <c r="R6" s="15">
        <f t="shared" ref="R6:R18" si="0">O6-O5</f>
        <v>0.30000000000000004</v>
      </c>
      <c r="S6" s="15">
        <f>SUM(R$4:R6)</f>
        <v>0.4</v>
      </c>
      <c r="U6" s="63">
        <v>7</v>
      </c>
      <c r="V6" s="63">
        <v>0</v>
      </c>
      <c r="W6" s="63">
        <v>0</v>
      </c>
      <c r="X6" s="63">
        <v>0</v>
      </c>
    </row>
    <row r="7" spans="1:24" ht="18" customHeight="1" x14ac:dyDescent="0.2">
      <c r="A7" s="26">
        <v>20</v>
      </c>
      <c r="I7" s="26">
        <v>4</v>
      </c>
      <c r="J7" s="26" t="s">
        <v>133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146</v>
      </c>
      <c r="R7" s="15">
        <f t="shared" si="0"/>
        <v>0.6</v>
      </c>
      <c r="S7" s="15">
        <f>SUM(R$4:R7)</f>
        <v>1</v>
      </c>
      <c r="U7" s="63">
        <v>10</v>
      </c>
      <c r="V7" s="63">
        <v>4</v>
      </c>
      <c r="W7" s="63">
        <v>0</v>
      </c>
      <c r="X7" s="63">
        <v>0</v>
      </c>
    </row>
    <row r="8" spans="1:24" ht="16.5" x14ac:dyDescent="0.2">
      <c r="A8" s="26">
        <v>30</v>
      </c>
      <c r="I8" s="26">
        <v>5</v>
      </c>
      <c r="J8" s="26" t="s">
        <v>134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3">
        <v>20</v>
      </c>
      <c r="V8" s="63">
        <v>10</v>
      </c>
      <c r="W8" s="63">
        <v>5</v>
      </c>
      <c r="X8" s="63">
        <v>5</v>
      </c>
    </row>
    <row r="9" spans="1:24" ht="16.5" x14ac:dyDescent="0.2">
      <c r="A9" s="26">
        <v>30</v>
      </c>
      <c r="I9" s="26">
        <v>6</v>
      </c>
      <c r="J9" s="26" t="s">
        <v>151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3">
        <v>35</v>
      </c>
      <c r="V9" s="63">
        <v>20</v>
      </c>
      <c r="W9" s="63">
        <v>10</v>
      </c>
      <c r="X9" s="63">
        <v>10</v>
      </c>
    </row>
    <row r="10" spans="1:24" ht="16.5" x14ac:dyDescent="0.2">
      <c r="A10" s="26">
        <v>40</v>
      </c>
      <c r="I10" s="26">
        <v>7</v>
      </c>
      <c r="J10" s="26" t="s">
        <v>152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3">
        <v>50</v>
      </c>
      <c r="V10" s="63">
        <v>30</v>
      </c>
      <c r="W10" s="63">
        <v>15</v>
      </c>
      <c r="X10" s="63">
        <v>15</v>
      </c>
    </row>
    <row r="11" spans="1:24" ht="16.5" x14ac:dyDescent="0.2">
      <c r="A11" s="26">
        <v>40</v>
      </c>
      <c r="I11" s="26">
        <v>8</v>
      </c>
      <c r="J11" s="26" t="s">
        <v>153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3">
        <v>65</v>
      </c>
      <c r="V11" s="63">
        <v>40</v>
      </c>
      <c r="W11" s="63">
        <v>20</v>
      </c>
      <c r="X11" s="63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154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3">
        <v>80</v>
      </c>
      <c r="V12" s="63">
        <v>55</v>
      </c>
      <c r="W12" s="63">
        <v>30</v>
      </c>
      <c r="X12" s="63">
        <v>30</v>
      </c>
    </row>
    <row r="13" spans="1:24" ht="16.5" x14ac:dyDescent="0.2">
      <c r="A13" s="26">
        <v>60</v>
      </c>
      <c r="I13" s="26">
        <v>10</v>
      </c>
      <c r="J13" s="26" t="s">
        <v>155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3">
        <v>100</v>
      </c>
      <c r="V13" s="63">
        <v>70</v>
      </c>
      <c r="W13" s="63">
        <v>45</v>
      </c>
      <c r="X13" s="63">
        <v>45</v>
      </c>
    </row>
    <row r="14" spans="1:24" ht="16.5" x14ac:dyDescent="0.2">
      <c r="A14" s="26">
        <v>80</v>
      </c>
      <c r="I14" s="26">
        <v>11</v>
      </c>
      <c r="J14" s="26" t="s">
        <v>156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3">
        <v>0</v>
      </c>
      <c r="V14" s="63">
        <v>85</v>
      </c>
      <c r="W14" s="63">
        <v>60</v>
      </c>
      <c r="X14" s="63">
        <v>60</v>
      </c>
    </row>
    <row r="15" spans="1:24" ht="16.5" x14ac:dyDescent="0.2">
      <c r="A15" s="26">
        <v>90</v>
      </c>
      <c r="I15" s="26">
        <v>12</v>
      </c>
      <c r="J15" s="26" t="s">
        <v>157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3">
        <v>0</v>
      </c>
      <c r="V15" s="63">
        <v>100</v>
      </c>
      <c r="W15" s="63">
        <v>80</v>
      </c>
      <c r="X15" s="63">
        <v>80</v>
      </c>
    </row>
    <row r="16" spans="1:24" ht="16.5" x14ac:dyDescent="0.2">
      <c r="A16" s="26">
        <v>100</v>
      </c>
      <c r="I16" s="26">
        <v>13</v>
      </c>
      <c r="J16" s="26" t="s">
        <v>158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3">
        <v>0</v>
      </c>
      <c r="V16" s="63">
        <v>0</v>
      </c>
      <c r="W16" s="63">
        <v>100</v>
      </c>
      <c r="X16" s="63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159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3">
        <v>0</v>
      </c>
      <c r="V17" s="63">
        <v>0</v>
      </c>
      <c r="W17" s="63">
        <v>0</v>
      </c>
      <c r="X17" s="63">
        <v>0</v>
      </c>
    </row>
    <row r="18" spans="1:24" ht="16.5" x14ac:dyDescent="0.2">
      <c r="A18" s="16"/>
      <c r="I18" s="26">
        <v>15</v>
      </c>
      <c r="J18" s="26" t="s">
        <v>160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3">
        <v>0</v>
      </c>
      <c r="V18" s="63">
        <v>0</v>
      </c>
      <c r="W18" s="63">
        <v>0</v>
      </c>
      <c r="X18" s="63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66" workbookViewId="0">
      <selection activeCell="R6" sqref="R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1" t="s">
        <v>165</v>
      </c>
      <c r="B3" s="91"/>
      <c r="C3" s="91"/>
      <c r="D3" s="91"/>
      <c r="E3" s="91"/>
      <c r="F3" s="91"/>
      <c r="G3" s="91"/>
      <c r="H3" s="91"/>
      <c r="I3" s="91"/>
      <c r="K3" s="90" t="s">
        <v>174</v>
      </c>
      <c r="L3" s="90"/>
      <c r="M3" s="90"/>
      <c r="N3" s="90"/>
      <c r="O3" s="90"/>
      <c r="P3" s="90"/>
      <c r="Q3" s="90"/>
      <c r="R3" s="90"/>
      <c r="S3" s="90"/>
      <c r="T3" s="90"/>
      <c r="V3" s="90" t="s">
        <v>180</v>
      </c>
      <c r="W3" s="90"/>
      <c r="X3" s="90"/>
      <c r="Y3" s="90"/>
      <c r="Z3" s="90"/>
      <c r="AA3" s="90"/>
      <c r="AB3" s="90"/>
      <c r="AC3" s="90"/>
      <c r="AD3" s="90"/>
      <c r="AE3" s="90"/>
      <c r="AH3" s="91" t="s">
        <v>162</v>
      </c>
      <c r="AI3" s="91"/>
      <c r="AJ3" s="91"/>
      <c r="AK3" s="91"/>
      <c r="AL3" s="91"/>
      <c r="AM3" s="91"/>
      <c r="AP3" s="91" t="s">
        <v>40</v>
      </c>
      <c r="AQ3" s="91"/>
      <c r="AR3" s="91"/>
      <c r="AS3" s="91"/>
      <c r="AT3" s="91"/>
      <c r="AU3" s="91"/>
      <c r="AX3" s="90" t="s">
        <v>41</v>
      </c>
      <c r="AY3" s="90"/>
      <c r="AZ3" s="90"/>
      <c r="BA3" s="90"/>
      <c r="BB3" s="90"/>
      <c r="BC3" s="90"/>
    </row>
    <row r="4" spans="1:55" ht="17.25" x14ac:dyDescent="0.2">
      <c r="A4" s="12" t="s">
        <v>34</v>
      </c>
      <c r="B4" s="12" t="s">
        <v>166</v>
      </c>
      <c r="C4" s="12" t="s">
        <v>36</v>
      </c>
      <c r="D4" s="12" t="s">
        <v>167</v>
      </c>
      <c r="E4" s="12" t="s">
        <v>169</v>
      </c>
      <c r="F4" s="12" t="s">
        <v>170</v>
      </c>
      <c r="G4" s="12" t="s">
        <v>168</v>
      </c>
      <c r="H4" s="12" t="s">
        <v>171</v>
      </c>
      <c r="I4" s="12" t="s">
        <v>173</v>
      </c>
      <c r="K4" s="12" t="s">
        <v>34</v>
      </c>
      <c r="L4" s="12" t="s">
        <v>179</v>
      </c>
      <c r="M4" s="12" t="s">
        <v>175</v>
      </c>
      <c r="N4" s="12" t="s">
        <v>176</v>
      </c>
      <c r="O4" s="12" t="s">
        <v>166</v>
      </c>
      <c r="P4" s="12" t="s">
        <v>177</v>
      </c>
      <c r="Q4" s="12" t="s">
        <v>178</v>
      </c>
      <c r="R4" s="12" t="s">
        <v>172</v>
      </c>
      <c r="S4" s="12" t="s">
        <v>397</v>
      </c>
      <c r="T4" s="12" t="s">
        <v>398</v>
      </c>
      <c r="V4" s="12" t="s">
        <v>34</v>
      </c>
      <c r="W4" s="12" t="s">
        <v>179</v>
      </c>
      <c r="X4" s="12" t="s">
        <v>175</v>
      </c>
      <c r="Y4" s="12" t="s">
        <v>176</v>
      </c>
      <c r="Z4" s="12" t="s">
        <v>166</v>
      </c>
      <c r="AA4" s="12" t="s">
        <v>177</v>
      </c>
      <c r="AB4" s="12" t="s">
        <v>178</v>
      </c>
      <c r="AC4" s="12" t="s">
        <v>172</v>
      </c>
      <c r="AD4" s="12" t="s">
        <v>397</v>
      </c>
      <c r="AE4" s="12" t="s">
        <v>398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177</v>
      </c>
      <c r="AM4" s="12" t="s">
        <v>172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163</v>
      </c>
      <c r="AU4" s="12" t="s">
        <v>164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163</v>
      </c>
      <c r="BC4" s="12" t="s">
        <v>164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1500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2250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69" si="5">INDEX($N$6:$N$20,AQ6)</f>
        <v>100</v>
      </c>
      <c r="AT6" s="15">
        <f t="shared" ref="AT6:AT69" si="6">INDEX($P$6:$P$20,AQ6)</f>
        <v>300</v>
      </c>
      <c r="AU6" s="15">
        <f t="shared" ref="AU6:AU69" si="7">INDEX($R$6:$R$20,AQ6)</f>
        <v>1500</v>
      </c>
      <c r="AX6" s="18">
        <v>2</v>
      </c>
      <c r="AY6" s="18">
        <v>1</v>
      </c>
      <c r="AZ6" s="18">
        <v>2</v>
      </c>
      <c r="BA6" s="15">
        <f t="shared" ref="BA6:BA69" si="8">INDEX($Y$6:$Y$20,AY6)</f>
        <v>200</v>
      </c>
      <c r="BB6" s="15">
        <f t="shared" ref="BB6:BB69" si="9">INDEX($AA$6:$AA$20,AY6)</f>
        <v>600</v>
      </c>
      <c r="BC6" s="15">
        <f t="shared" ref="BC6:BC69" si="10">INDEX($AC$6:$AC$20,AY6)</f>
        <v>2250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1500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2250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1500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2250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1500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2250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1500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2250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1500</v>
      </c>
      <c r="AX11" s="18">
        <v>7</v>
      </c>
      <c r="AY11" s="18">
        <v>2</v>
      </c>
      <c r="AZ11" s="18">
        <v>1</v>
      </c>
      <c r="BA11" s="15">
        <f t="shared" si="8"/>
        <v>280</v>
      </c>
      <c r="BB11" s="15">
        <f t="shared" si="9"/>
        <v>900</v>
      </c>
      <c r="BC11" s="15">
        <f t="shared" si="10"/>
        <v>3780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18">
        <v>8</v>
      </c>
      <c r="AQ12" s="18">
        <v>2</v>
      </c>
      <c r="AR12" s="18">
        <v>1</v>
      </c>
      <c r="AS12" s="15">
        <f t="shared" si="5"/>
        <v>140</v>
      </c>
      <c r="AT12" s="15">
        <f t="shared" si="6"/>
        <v>450</v>
      </c>
      <c r="AU12" s="15">
        <f t="shared" si="7"/>
        <v>2520</v>
      </c>
      <c r="AX12" s="18">
        <v>8</v>
      </c>
      <c r="AY12" s="18">
        <v>2</v>
      </c>
      <c r="AZ12" s="18">
        <v>2</v>
      </c>
      <c r="BA12" s="15">
        <f t="shared" si="8"/>
        <v>280</v>
      </c>
      <c r="BB12" s="15">
        <f t="shared" si="9"/>
        <v>900</v>
      </c>
      <c r="BC12" s="15">
        <f t="shared" si="10"/>
        <v>3780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18">
        <v>9</v>
      </c>
      <c r="AQ13" s="18">
        <v>2</v>
      </c>
      <c r="AR13" s="18">
        <v>2</v>
      </c>
      <c r="AS13" s="15">
        <f t="shared" si="5"/>
        <v>140</v>
      </c>
      <c r="AT13" s="15">
        <f t="shared" si="6"/>
        <v>450</v>
      </c>
      <c r="AU13" s="15">
        <f t="shared" si="7"/>
        <v>2520</v>
      </c>
      <c r="AX13" s="18">
        <v>9</v>
      </c>
      <c r="AY13" s="18">
        <v>2</v>
      </c>
      <c r="AZ13" s="18">
        <v>3</v>
      </c>
      <c r="BA13" s="15">
        <f t="shared" si="8"/>
        <v>280</v>
      </c>
      <c r="BB13" s="15">
        <f t="shared" si="9"/>
        <v>900</v>
      </c>
      <c r="BC13" s="15">
        <f t="shared" si="10"/>
        <v>3780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18">
        <v>10</v>
      </c>
      <c r="AQ14" s="18">
        <v>2</v>
      </c>
      <c r="AR14" s="18">
        <v>3</v>
      </c>
      <c r="AS14" s="15">
        <f t="shared" si="5"/>
        <v>140</v>
      </c>
      <c r="AT14" s="15">
        <f t="shared" si="6"/>
        <v>450</v>
      </c>
      <c r="AU14" s="15">
        <f t="shared" si="7"/>
        <v>2520</v>
      </c>
      <c r="AX14" s="18">
        <v>10</v>
      </c>
      <c r="AY14" s="18">
        <v>2</v>
      </c>
      <c r="AZ14" s="18">
        <v>4</v>
      </c>
      <c r="BA14" s="15">
        <f t="shared" si="8"/>
        <v>280</v>
      </c>
      <c r="BB14" s="15">
        <f t="shared" si="9"/>
        <v>900</v>
      </c>
      <c r="BC14" s="15">
        <f t="shared" si="10"/>
        <v>3780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18">
        <v>11</v>
      </c>
      <c r="AQ15" s="18">
        <v>2</v>
      </c>
      <c r="AR15" s="18">
        <v>4</v>
      </c>
      <c r="AS15" s="15">
        <f t="shared" si="5"/>
        <v>140</v>
      </c>
      <c r="AT15" s="15">
        <f t="shared" si="6"/>
        <v>450</v>
      </c>
      <c r="AU15" s="15">
        <f t="shared" si="7"/>
        <v>2520</v>
      </c>
      <c r="AX15" s="18">
        <v>11</v>
      </c>
      <c r="AY15" s="18">
        <v>2</v>
      </c>
      <c r="AZ15" s="18">
        <v>5</v>
      </c>
      <c r="BA15" s="15">
        <f t="shared" si="8"/>
        <v>280</v>
      </c>
      <c r="BB15" s="15">
        <f t="shared" si="9"/>
        <v>900</v>
      </c>
      <c r="BC15" s="15">
        <f t="shared" si="10"/>
        <v>3780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18">
        <v>12</v>
      </c>
      <c r="AQ16" s="18">
        <v>2</v>
      </c>
      <c r="AR16" s="18">
        <v>5</v>
      </c>
      <c r="AS16" s="15">
        <f t="shared" si="5"/>
        <v>140</v>
      </c>
      <c r="AT16" s="15">
        <f t="shared" si="6"/>
        <v>450</v>
      </c>
      <c r="AU16" s="15">
        <f t="shared" si="7"/>
        <v>2520</v>
      </c>
      <c r="AX16" s="18">
        <v>12</v>
      </c>
      <c r="AY16" s="18">
        <v>2</v>
      </c>
      <c r="AZ16" s="18">
        <v>6</v>
      </c>
      <c r="BA16" s="15">
        <f t="shared" si="8"/>
        <v>280</v>
      </c>
      <c r="BB16" s="15">
        <f t="shared" si="9"/>
        <v>900</v>
      </c>
      <c r="BC16" s="15">
        <f t="shared" si="10"/>
        <v>3780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18">
        <v>13</v>
      </c>
      <c r="AQ17" s="18">
        <v>2</v>
      </c>
      <c r="AR17" s="18">
        <v>6</v>
      </c>
      <c r="AS17" s="15">
        <f t="shared" si="5"/>
        <v>140</v>
      </c>
      <c r="AT17" s="15">
        <f t="shared" si="6"/>
        <v>450</v>
      </c>
      <c r="AU17" s="15">
        <f t="shared" si="7"/>
        <v>2520</v>
      </c>
      <c r="AX17" s="18">
        <v>13</v>
      </c>
      <c r="AY17" s="18">
        <v>2</v>
      </c>
      <c r="AZ17" s="18">
        <v>7</v>
      </c>
      <c r="BA17" s="15">
        <f t="shared" si="8"/>
        <v>280</v>
      </c>
      <c r="BB17" s="15">
        <f t="shared" si="9"/>
        <v>900</v>
      </c>
      <c r="BC17" s="15">
        <f t="shared" si="10"/>
        <v>3780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18">
        <v>14</v>
      </c>
      <c r="AQ18" s="18">
        <v>2</v>
      </c>
      <c r="AR18" s="18">
        <v>7</v>
      </c>
      <c r="AS18" s="15">
        <f t="shared" si="5"/>
        <v>140</v>
      </c>
      <c r="AT18" s="15">
        <f t="shared" si="6"/>
        <v>450</v>
      </c>
      <c r="AU18" s="15">
        <f t="shared" si="7"/>
        <v>2520</v>
      </c>
      <c r="AX18" s="18">
        <v>14</v>
      </c>
      <c r="AY18" s="18">
        <v>2</v>
      </c>
      <c r="AZ18" s="18">
        <v>8</v>
      </c>
      <c r="BA18" s="15">
        <f t="shared" si="8"/>
        <v>280</v>
      </c>
      <c r="BB18" s="15">
        <f t="shared" si="9"/>
        <v>900</v>
      </c>
      <c r="BC18" s="15">
        <f t="shared" si="10"/>
        <v>3780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18">
        <v>15</v>
      </c>
      <c r="AQ19" s="18">
        <v>2</v>
      </c>
      <c r="AR19" s="18">
        <v>8</v>
      </c>
      <c r="AS19" s="15">
        <f t="shared" si="5"/>
        <v>140</v>
      </c>
      <c r="AT19" s="15">
        <f t="shared" si="6"/>
        <v>450</v>
      </c>
      <c r="AU19" s="15">
        <f t="shared" si="7"/>
        <v>2520</v>
      </c>
      <c r="AX19" s="18">
        <v>15</v>
      </c>
      <c r="AY19" s="18">
        <v>2</v>
      </c>
      <c r="AZ19" s="18">
        <v>9</v>
      </c>
      <c r="BA19" s="15">
        <f t="shared" si="8"/>
        <v>280</v>
      </c>
      <c r="BB19" s="15">
        <f t="shared" si="9"/>
        <v>900</v>
      </c>
      <c r="BC19" s="15">
        <f t="shared" si="10"/>
        <v>3780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18">
        <v>16</v>
      </c>
      <c r="AQ20" s="18">
        <v>2</v>
      </c>
      <c r="AR20" s="18">
        <v>9</v>
      </c>
      <c r="AS20" s="15">
        <f t="shared" si="5"/>
        <v>140</v>
      </c>
      <c r="AT20" s="15">
        <f t="shared" si="6"/>
        <v>450</v>
      </c>
      <c r="AU20" s="15">
        <f t="shared" si="7"/>
        <v>2520</v>
      </c>
      <c r="AX20" s="18">
        <v>16</v>
      </c>
      <c r="AY20" s="18">
        <v>3</v>
      </c>
      <c r="AZ20" s="18">
        <v>1</v>
      </c>
      <c r="BA20" s="15">
        <f t="shared" si="8"/>
        <v>400</v>
      </c>
      <c r="BB20" s="15">
        <f t="shared" si="9"/>
        <v>1200</v>
      </c>
      <c r="BC20" s="15">
        <f t="shared" si="10"/>
        <v>6300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18">
        <v>17</v>
      </c>
      <c r="AQ21" s="18">
        <v>3</v>
      </c>
      <c r="AR21" s="18">
        <v>1</v>
      </c>
      <c r="AS21" s="15">
        <f t="shared" si="5"/>
        <v>200</v>
      </c>
      <c r="AT21" s="15">
        <f t="shared" si="6"/>
        <v>600</v>
      </c>
      <c r="AU21" s="15">
        <f t="shared" si="7"/>
        <v>4200</v>
      </c>
      <c r="AX21" s="18">
        <v>17</v>
      </c>
      <c r="AY21" s="18">
        <v>3</v>
      </c>
      <c r="AZ21" s="18">
        <v>2</v>
      </c>
      <c r="BA21" s="15">
        <f t="shared" si="8"/>
        <v>400</v>
      </c>
      <c r="BB21" s="15">
        <f t="shared" si="9"/>
        <v>1200</v>
      </c>
      <c r="BC21" s="15">
        <f t="shared" si="10"/>
        <v>6300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18">
        <v>18</v>
      </c>
      <c r="AQ22" s="18">
        <v>3</v>
      </c>
      <c r="AR22" s="18">
        <v>2</v>
      </c>
      <c r="AS22" s="15">
        <f t="shared" si="5"/>
        <v>200</v>
      </c>
      <c r="AT22" s="15">
        <f t="shared" si="6"/>
        <v>600</v>
      </c>
      <c r="AU22" s="15">
        <f t="shared" si="7"/>
        <v>4200</v>
      </c>
      <c r="AX22" s="18">
        <v>18</v>
      </c>
      <c r="AY22" s="18">
        <v>3</v>
      </c>
      <c r="AZ22" s="18">
        <v>3</v>
      </c>
      <c r="BA22" s="15">
        <f t="shared" si="8"/>
        <v>400</v>
      </c>
      <c r="BB22" s="15">
        <f t="shared" si="9"/>
        <v>1200</v>
      </c>
      <c r="BC22" s="15">
        <f t="shared" si="10"/>
        <v>6300</v>
      </c>
    </row>
    <row r="23" spans="1:55" ht="20.25" x14ac:dyDescent="0.2">
      <c r="A23" s="90" t="s">
        <v>558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57"/>
      <c r="M23" s="90" t="s">
        <v>559</v>
      </c>
      <c r="N23" s="90"/>
      <c r="O23" s="90"/>
      <c r="P23" s="90"/>
      <c r="Q23" s="90"/>
      <c r="R23" s="90"/>
      <c r="S23" s="90"/>
      <c r="T23" s="90"/>
      <c r="U23" s="90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18">
        <v>19</v>
      </c>
      <c r="AQ23" s="18">
        <v>3</v>
      </c>
      <c r="AR23" s="18">
        <v>3</v>
      </c>
      <c r="AS23" s="15">
        <f t="shared" si="5"/>
        <v>200</v>
      </c>
      <c r="AT23" s="15">
        <f t="shared" si="6"/>
        <v>600</v>
      </c>
      <c r="AU23" s="15">
        <f t="shared" si="7"/>
        <v>4200</v>
      </c>
      <c r="AX23" s="18">
        <v>19</v>
      </c>
      <c r="AY23" s="18">
        <v>3</v>
      </c>
      <c r="AZ23" s="18">
        <v>4</v>
      </c>
      <c r="BA23" s="15">
        <f t="shared" si="8"/>
        <v>400</v>
      </c>
      <c r="BB23" s="15">
        <f t="shared" si="9"/>
        <v>1200</v>
      </c>
      <c r="BC23" s="15">
        <f t="shared" si="10"/>
        <v>6300</v>
      </c>
    </row>
    <row r="24" spans="1:55" ht="17.25" x14ac:dyDescent="0.2">
      <c r="A24" s="12" t="s">
        <v>540</v>
      </c>
      <c r="B24" s="12" t="s">
        <v>541</v>
      </c>
      <c r="C24" s="12" t="s">
        <v>542</v>
      </c>
      <c r="D24" s="36" t="s">
        <v>549</v>
      </c>
      <c r="E24" s="36" t="s">
        <v>550</v>
      </c>
      <c r="F24" s="12" t="s">
        <v>543</v>
      </c>
      <c r="G24" s="12" t="s">
        <v>544</v>
      </c>
      <c r="H24" s="12" t="s">
        <v>545</v>
      </c>
      <c r="I24" s="12" t="s">
        <v>546</v>
      </c>
      <c r="J24" s="12" t="s">
        <v>547</v>
      </c>
      <c r="K24" s="12" t="s">
        <v>548</v>
      </c>
      <c r="L24" s="57"/>
      <c r="M24" s="59" t="s">
        <v>560</v>
      </c>
      <c r="N24" s="12" t="s">
        <v>549</v>
      </c>
      <c r="O24" s="12" t="s">
        <v>550</v>
      </c>
      <c r="P24" s="12" t="s">
        <v>543</v>
      </c>
      <c r="Q24" s="12" t="s">
        <v>544</v>
      </c>
      <c r="R24" s="12" t="s">
        <v>545</v>
      </c>
      <c r="S24" s="12" t="s">
        <v>546</v>
      </c>
      <c r="T24" s="12" t="s">
        <v>547</v>
      </c>
      <c r="U24" s="12" t="s">
        <v>548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18">
        <v>20</v>
      </c>
      <c r="AQ24" s="18">
        <v>3</v>
      </c>
      <c r="AR24" s="18">
        <v>4</v>
      </c>
      <c r="AS24" s="15">
        <f t="shared" si="5"/>
        <v>200</v>
      </c>
      <c r="AT24" s="15">
        <f t="shared" si="6"/>
        <v>600</v>
      </c>
      <c r="AU24" s="15">
        <f t="shared" si="7"/>
        <v>4200</v>
      </c>
      <c r="AX24" s="18">
        <v>20</v>
      </c>
      <c r="AY24" s="18">
        <v>3</v>
      </c>
      <c r="AZ24" s="18">
        <v>5</v>
      </c>
      <c r="BA24" s="15">
        <f t="shared" si="8"/>
        <v>400</v>
      </c>
      <c r="BB24" s="15">
        <f t="shared" si="9"/>
        <v>1200</v>
      </c>
      <c r="BC24" s="15">
        <f t="shared" si="10"/>
        <v>6300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551</v>
      </c>
      <c r="G25" s="56">
        <f t="shared" ref="G25:G69" si="20">INDEX($E$5:$E$20,B25)*D25</f>
        <v>240</v>
      </c>
      <c r="H25" s="56" t="s">
        <v>552</v>
      </c>
      <c r="I25" s="56">
        <f>INT(INDEX(挂机升级突破!$F$8:$F$22,章节关卡!$B25)*章节关卡!E25/6)</f>
        <v>3</v>
      </c>
      <c r="J25" s="56" t="s">
        <v>557</v>
      </c>
      <c r="K25" s="56">
        <v>20</v>
      </c>
      <c r="L25" s="16"/>
      <c r="M25" s="56">
        <f t="shared" ref="M25:M66" si="21">B25+1</f>
        <v>2</v>
      </c>
      <c r="N25" s="56">
        <f t="shared" ref="N25:N66" si="22">D25*M$22</f>
        <v>90</v>
      </c>
      <c r="O25" s="56">
        <f t="shared" ref="O25:O66" si="23">E25*N$22</f>
        <v>135</v>
      </c>
      <c r="P25" s="56" t="s">
        <v>551</v>
      </c>
      <c r="Q25" s="56">
        <f t="shared" ref="Q25:Q69" si="24">INDEX($E$5:$E$20,B25)*N25</f>
        <v>360</v>
      </c>
      <c r="R25" s="56" t="s">
        <v>552</v>
      </c>
      <c r="S25" s="56">
        <f>INT(INDEX(挂机升级突破!$F$8:$F$22,章节关卡!$B25)*章节关卡!O25/6)</f>
        <v>5</v>
      </c>
      <c r="T25" s="56" t="s">
        <v>561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18">
        <v>21</v>
      </c>
      <c r="AQ25" s="18">
        <v>3</v>
      </c>
      <c r="AR25" s="18">
        <v>5</v>
      </c>
      <c r="AS25" s="15">
        <f t="shared" si="5"/>
        <v>200</v>
      </c>
      <c r="AT25" s="15">
        <f t="shared" si="6"/>
        <v>600</v>
      </c>
      <c r="AU25" s="15">
        <f t="shared" si="7"/>
        <v>4200</v>
      </c>
      <c r="AX25" s="18">
        <v>21</v>
      </c>
      <c r="AY25" s="18">
        <v>3</v>
      </c>
      <c r="AZ25" s="18">
        <v>6</v>
      </c>
      <c r="BA25" s="15">
        <f t="shared" si="8"/>
        <v>400</v>
      </c>
      <c r="BB25" s="15">
        <f t="shared" si="9"/>
        <v>1200</v>
      </c>
      <c r="BC25" s="15">
        <f t="shared" si="10"/>
        <v>6300</v>
      </c>
    </row>
    <row r="26" spans="1:55" ht="16.5" x14ac:dyDescent="0.2">
      <c r="A26" s="56">
        <v>2</v>
      </c>
      <c r="B26" s="56">
        <f t="shared" ref="B26:B69" si="25">INDEX($A$6:$A$20,INT((A26-1)/3)+1)</f>
        <v>1</v>
      </c>
      <c r="C26" s="56">
        <f t="shared" ref="C26:C69" si="26">MOD(A26-1,3)+1</f>
        <v>2</v>
      </c>
      <c r="D26" s="56">
        <v>120</v>
      </c>
      <c r="E26" s="56">
        <v>180</v>
      </c>
      <c r="F26" s="56" t="s">
        <v>551</v>
      </c>
      <c r="G26" s="56">
        <f t="shared" si="20"/>
        <v>480</v>
      </c>
      <c r="H26" s="56" t="s">
        <v>552</v>
      </c>
      <c r="I26" s="56">
        <f>INT(INDEX(挂机升级突破!$F$8:$F$22,章节关卡!$B26)*章节关卡!E26/6)</f>
        <v>7</v>
      </c>
      <c r="J26" s="56" t="s">
        <v>557</v>
      </c>
      <c r="K26" s="56">
        <v>30</v>
      </c>
      <c r="L26" s="16"/>
      <c r="M26" s="56">
        <f t="shared" si="21"/>
        <v>2</v>
      </c>
      <c r="N26" s="56">
        <f t="shared" si="22"/>
        <v>180</v>
      </c>
      <c r="O26" s="56">
        <f t="shared" si="23"/>
        <v>270</v>
      </c>
      <c r="P26" s="56" t="s">
        <v>551</v>
      </c>
      <c r="Q26" s="56">
        <f t="shared" si="24"/>
        <v>720</v>
      </c>
      <c r="R26" s="56" t="s">
        <v>552</v>
      </c>
      <c r="S26" s="56">
        <f>INT(INDEX(挂机升级突破!$F$8:$F$22,章节关卡!$B26)*章节关卡!O26/6)</f>
        <v>11</v>
      </c>
      <c r="T26" s="56" t="s">
        <v>562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18">
        <v>22</v>
      </c>
      <c r="AQ26" s="18">
        <v>3</v>
      </c>
      <c r="AR26" s="18">
        <v>6</v>
      </c>
      <c r="AS26" s="15">
        <f t="shared" si="5"/>
        <v>200</v>
      </c>
      <c r="AT26" s="15">
        <f t="shared" si="6"/>
        <v>600</v>
      </c>
      <c r="AU26" s="15">
        <f t="shared" si="7"/>
        <v>4200</v>
      </c>
      <c r="AX26" s="18">
        <v>22</v>
      </c>
      <c r="AY26" s="18">
        <v>3</v>
      </c>
      <c r="AZ26" s="18">
        <v>7</v>
      </c>
      <c r="BA26" s="15">
        <f t="shared" si="8"/>
        <v>400</v>
      </c>
      <c r="BB26" s="15">
        <f t="shared" si="9"/>
        <v>1200</v>
      </c>
      <c r="BC26" s="15">
        <f t="shared" si="10"/>
        <v>6300</v>
      </c>
    </row>
    <row r="27" spans="1:55" ht="16.5" x14ac:dyDescent="0.2">
      <c r="A27" s="56">
        <v>3</v>
      </c>
      <c r="B27" s="56">
        <f t="shared" si="25"/>
        <v>1</v>
      </c>
      <c r="C27" s="56">
        <f t="shared" si="26"/>
        <v>3</v>
      </c>
      <c r="D27" s="56">
        <v>180</v>
      </c>
      <c r="E27" s="56">
        <v>270</v>
      </c>
      <c r="F27" s="56" t="s">
        <v>551</v>
      </c>
      <c r="G27" s="56">
        <f t="shared" si="20"/>
        <v>720</v>
      </c>
      <c r="H27" s="56" t="s">
        <v>552</v>
      </c>
      <c r="I27" s="56">
        <f>INT(INDEX(挂机升级突破!$F$8:$F$22,章节关卡!$B27)*章节关卡!E27/6)</f>
        <v>11</v>
      </c>
      <c r="J27" s="56" t="s">
        <v>562</v>
      </c>
      <c r="K27" s="56">
        <v>1</v>
      </c>
      <c r="L27" s="16"/>
      <c r="M27" s="56">
        <f t="shared" si="21"/>
        <v>2</v>
      </c>
      <c r="N27" s="56">
        <f t="shared" si="22"/>
        <v>270</v>
      </c>
      <c r="O27" s="56">
        <f t="shared" si="23"/>
        <v>405</v>
      </c>
      <c r="P27" s="56" t="s">
        <v>551</v>
      </c>
      <c r="Q27" s="56">
        <f t="shared" si="24"/>
        <v>1080</v>
      </c>
      <c r="R27" s="56" t="s">
        <v>552</v>
      </c>
      <c r="S27" s="56">
        <f>INT(INDEX(挂机升级突破!$F$8:$F$22,章节关卡!$B27)*章节关卡!O27/6)</f>
        <v>16</v>
      </c>
      <c r="T27" s="56" t="s">
        <v>562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18">
        <v>23</v>
      </c>
      <c r="AQ27" s="18">
        <v>3</v>
      </c>
      <c r="AR27" s="18">
        <v>7</v>
      </c>
      <c r="AS27" s="15">
        <f t="shared" si="5"/>
        <v>200</v>
      </c>
      <c r="AT27" s="15">
        <f t="shared" si="6"/>
        <v>600</v>
      </c>
      <c r="AU27" s="15">
        <f t="shared" si="7"/>
        <v>4200</v>
      </c>
      <c r="AX27" s="18">
        <v>23</v>
      </c>
      <c r="AY27" s="18">
        <v>4</v>
      </c>
      <c r="AZ27" s="18">
        <v>1</v>
      </c>
      <c r="BA27" s="15">
        <f t="shared" si="8"/>
        <v>520</v>
      </c>
      <c r="BB27" s="15">
        <f t="shared" si="9"/>
        <v>1500</v>
      </c>
      <c r="BC27" s="15">
        <f t="shared" si="10"/>
        <v>9360</v>
      </c>
    </row>
    <row r="28" spans="1:55" ht="16.5" x14ac:dyDescent="0.2">
      <c r="A28" s="56">
        <v>4</v>
      </c>
      <c r="B28" s="56">
        <f t="shared" si="25"/>
        <v>2</v>
      </c>
      <c r="C28" s="56">
        <f t="shared" si="26"/>
        <v>1</v>
      </c>
      <c r="D28" s="56">
        <v>60</v>
      </c>
      <c r="E28" s="56">
        <v>90</v>
      </c>
      <c r="F28" s="56" t="s">
        <v>551</v>
      </c>
      <c r="G28" s="56">
        <f t="shared" si="20"/>
        <v>600</v>
      </c>
      <c r="H28" s="56" t="s">
        <v>552</v>
      </c>
      <c r="I28" s="56">
        <f>INT(INDEX(挂机升级突破!$F$8:$F$22,章节关卡!$B28)*章节关卡!E28/6)</f>
        <v>7</v>
      </c>
      <c r="J28" s="56" t="s">
        <v>557</v>
      </c>
      <c r="K28" s="56">
        <v>20</v>
      </c>
      <c r="L28" s="16"/>
      <c r="M28" s="56">
        <f t="shared" si="21"/>
        <v>3</v>
      </c>
      <c r="N28" s="56">
        <f t="shared" si="22"/>
        <v>90</v>
      </c>
      <c r="O28" s="56">
        <f t="shared" si="23"/>
        <v>135</v>
      </c>
      <c r="P28" s="56" t="s">
        <v>551</v>
      </c>
      <c r="Q28" s="56">
        <f t="shared" si="24"/>
        <v>900</v>
      </c>
      <c r="R28" s="56" t="s">
        <v>552</v>
      </c>
      <c r="S28" s="56">
        <f>INT(INDEX(挂机升级突破!$F$8:$F$22,章节关卡!$B28)*章节关卡!O28/6)</f>
        <v>11</v>
      </c>
      <c r="T28" s="56" t="s">
        <v>561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18">
        <v>24</v>
      </c>
      <c r="AQ28" s="18">
        <v>4</v>
      </c>
      <c r="AR28" s="18">
        <v>1</v>
      </c>
      <c r="AS28" s="15">
        <f t="shared" si="5"/>
        <v>260</v>
      </c>
      <c r="AT28" s="15">
        <f t="shared" si="6"/>
        <v>750</v>
      </c>
      <c r="AU28" s="15">
        <f t="shared" si="7"/>
        <v>6240</v>
      </c>
      <c r="AX28" s="18">
        <v>24</v>
      </c>
      <c r="AY28" s="26">
        <v>4</v>
      </c>
      <c r="AZ28" s="18">
        <v>2</v>
      </c>
      <c r="BA28" s="15">
        <f t="shared" si="8"/>
        <v>520</v>
      </c>
      <c r="BB28" s="15">
        <f t="shared" si="9"/>
        <v>1500</v>
      </c>
      <c r="BC28" s="15">
        <f t="shared" si="10"/>
        <v>9360</v>
      </c>
    </row>
    <row r="29" spans="1:55" ht="16.5" x14ac:dyDescent="0.2">
      <c r="A29" s="56">
        <v>5</v>
      </c>
      <c r="B29" s="56">
        <f t="shared" si="25"/>
        <v>2</v>
      </c>
      <c r="C29" s="56">
        <f t="shared" si="26"/>
        <v>2</v>
      </c>
      <c r="D29" s="56">
        <v>120</v>
      </c>
      <c r="E29" s="56">
        <v>180</v>
      </c>
      <c r="F29" s="56" t="s">
        <v>551</v>
      </c>
      <c r="G29" s="56">
        <f t="shared" si="20"/>
        <v>1200</v>
      </c>
      <c r="H29" s="56" t="s">
        <v>552</v>
      </c>
      <c r="I29" s="56">
        <f>INT(INDEX(挂机升级突破!$F$8:$F$22,章节关卡!$B29)*章节关卡!E29/6)</f>
        <v>15</v>
      </c>
      <c r="J29" s="56" t="s">
        <v>557</v>
      </c>
      <c r="K29" s="56">
        <v>30</v>
      </c>
      <c r="L29" s="16"/>
      <c r="M29" s="56">
        <f t="shared" si="21"/>
        <v>3</v>
      </c>
      <c r="N29" s="56">
        <f t="shared" si="22"/>
        <v>180</v>
      </c>
      <c r="O29" s="56">
        <f t="shared" si="23"/>
        <v>270</v>
      </c>
      <c r="P29" s="56" t="s">
        <v>551</v>
      </c>
      <c r="Q29" s="56">
        <f t="shared" si="24"/>
        <v>1800</v>
      </c>
      <c r="R29" s="56" t="s">
        <v>552</v>
      </c>
      <c r="S29" s="56">
        <f>INT(INDEX(挂机升级突破!$F$8:$F$22,章节关卡!$B29)*章节关卡!O29/6)</f>
        <v>22</v>
      </c>
      <c r="T29" s="56" t="s">
        <v>562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18">
        <v>25</v>
      </c>
      <c r="AQ29" s="26">
        <v>4</v>
      </c>
      <c r="AR29" s="18">
        <v>2</v>
      </c>
      <c r="AS29" s="15">
        <f t="shared" si="5"/>
        <v>260</v>
      </c>
      <c r="AT29" s="15">
        <f t="shared" si="6"/>
        <v>750</v>
      </c>
      <c r="AU29" s="15">
        <f t="shared" si="7"/>
        <v>6240</v>
      </c>
      <c r="AX29" s="18">
        <v>25</v>
      </c>
      <c r="AY29" s="26">
        <v>4</v>
      </c>
      <c r="AZ29" s="26">
        <v>3</v>
      </c>
      <c r="BA29" s="15">
        <f t="shared" si="8"/>
        <v>520</v>
      </c>
      <c r="BB29" s="15">
        <f t="shared" si="9"/>
        <v>1500</v>
      </c>
      <c r="BC29" s="15">
        <f t="shared" si="10"/>
        <v>9360</v>
      </c>
    </row>
    <row r="30" spans="1:55" ht="16.5" x14ac:dyDescent="0.2">
      <c r="A30" s="56">
        <v>6</v>
      </c>
      <c r="B30" s="56">
        <f t="shared" si="25"/>
        <v>2</v>
      </c>
      <c r="C30" s="56">
        <f t="shared" si="26"/>
        <v>3</v>
      </c>
      <c r="D30" s="56">
        <v>180</v>
      </c>
      <c r="E30" s="56">
        <v>270</v>
      </c>
      <c r="F30" s="56" t="s">
        <v>551</v>
      </c>
      <c r="G30" s="56">
        <f t="shared" si="20"/>
        <v>1800</v>
      </c>
      <c r="H30" s="56" t="s">
        <v>552</v>
      </c>
      <c r="I30" s="56">
        <f>INT(INDEX(挂机升级突破!$F$8:$F$22,章节关卡!$B30)*章节关卡!E30/6)</f>
        <v>22</v>
      </c>
      <c r="J30" s="56" t="s">
        <v>562</v>
      </c>
      <c r="K30" s="56">
        <v>1</v>
      </c>
      <c r="L30" s="16"/>
      <c r="M30" s="56">
        <f t="shared" si="21"/>
        <v>3</v>
      </c>
      <c r="N30" s="56">
        <f t="shared" si="22"/>
        <v>270</v>
      </c>
      <c r="O30" s="56">
        <f t="shared" si="23"/>
        <v>405</v>
      </c>
      <c r="P30" s="56" t="s">
        <v>551</v>
      </c>
      <c r="Q30" s="56">
        <f t="shared" si="24"/>
        <v>2700</v>
      </c>
      <c r="R30" s="56" t="s">
        <v>552</v>
      </c>
      <c r="S30" s="56">
        <f>INT(INDEX(挂机升级突破!$F$8:$F$22,章节关卡!$B30)*章节关卡!O30/6)</f>
        <v>33</v>
      </c>
      <c r="T30" s="56" t="s">
        <v>562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18">
        <v>26</v>
      </c>
      <c r="AQ30" s="26">
        <v>4</v>
      </c>
      <c r="AR30" s="26">
        <v>3</v>
      </c>
      <c r="AS30" s="15">
        <f t="shared" si="5"/>
        <v>260</v>
      </c>
      <c r="AT30" s="15">
        <f t="shared" si="6"/>
        <v>750</v>
      </c>
      <c r="AU30" s="15">
        <f t="shared" si="7"/>
        <v>6240</v>
      </c>
      <c r="AX30" s="18">
        <v>26</v>
      </c>
      <c r="AY30" s="26">
        <v>4</v>
      </c>
      <c r="AZ30" s="26">
        <v>4</v>
      </c>
      <c r="BA30" s="15">
        <f t="shared" si="8"/>
        <v>520</v>
      </c>
      <c r="BB30" s="15">
        <f t="shared" si="9"/>
        <v>1500</v>
      </c>
      <c r="BC30" s="15">
        <f t="shared" si="10"/>
        <v>9360</v>
      </c>
    </row>
    <row r="31" spans="1:55" ht="16.5" x14ac:dyDescent="0.2">
      <c r="A31" s="56">
        <v>7</v>
      </c>
      <c r="B31" s="56">
        <f t="shared" si="25"/>
        <v>3</v>
      </c>
      <c r="C31" s="56">
        <f t="shared" si="26"/>
        <v>1</v>
      </c>
      <c r="D31" s="56">
        <v>90</v>
      </c>
      <c r="E31" s="56">
        <v>135</v>
      </c>
      <c r="F31" s="56" t="s">
        <v>551</v>
      </c>
      <c r="G31" s="56">
        <f t="shared" si="20"/>
        <v>1350</v>
      </c>
      <c r="H31" s="56" t="s">
        <v>552</v>
      </c>
      <c r="I31" s="56">
        <f>INT(INDEX(挂机升级突破!$F$8:$F$22,章节关卡!$B31)*章节关卡!E31/6)</f>
        <v>16</v>
      </c>
      <c r="J31" s="56" t="s">
        <v>557</v>
      </c>
      <c r="K31" s="56">
        <v>30</v>
      </c>
      <c r="L31" s="16"/>
      <c r="M31" s="56">
        <f t="shared" si="21"/>
        <v>4</v>
      </c>
      <c r="N31" s="56">
        <f t="shared" si="22"/>
        <v>135</v>
      </c>
      <c r="O31" s="56">
        <f t="shared" si="23"/>
        <v>202.5</v>
      </c>
      <c r="P31" s="56" t="s">
        <v>551</v>
      </c>
      <c r="Q31" s="56">
        <f t="shared" si="24"/>
        <v>2025</v>
      </c>
      <c r="R31" s="56" t="s">
        <v>552</v>
      </c>
      <c r="S31" s="56">
        <f>INT(INDEX(挂机升级突破!$F$8:$F$22,章节关卡!$B31)*章节关卡!O31/6)</f>
        <v>25</v>
      </c>
      <c r="T31" s="56" t="s">
        <v>561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18">
        <v>27</v>
      </c>
      <c r="AQ31" s="26">
        <v>4</v>
      </c>
      <c r="AR31" s="26">
        <v>4</v>
      </c>
      <c r="AS31" s="15">
        <f t="shared" si="5"/>
        <v>260</v>
      </c>
      <c r="AT31" s="15">
        <f t="shared" si="6"/>
        <v>750</v>
      </c>
      <c r="AU31" s="15">
        <f t="shared" si="7"/>
        <v>6240</v>
      </c>
      <c r="AX31" s="18">
        <v>27</v>
      </c>
      <c r="AY31" s="26">
        <v>4</v>
      </c>
      <c r="AZ31" s="26">
        <v>5</v>
      </c>
      <c r="BA31" s="15">
        <f t="shared" si="8"/>
        <v>520</v>
      </c>
      <c r="BB31" s="15">
        <f t="shared" si="9"/>
        <v>1500</v>
      </c>
      <c r="BC31" s="15">
        <f t="shared" si="10"/>
        <v>9360</v>
      </c>
    </row>
    <row r="32" spans="1:55" ht="16.5" x14ac:dyDescent="0.2">
      <c r="A32" s="56">
        <v>8</v>
      </c>
      <c r="B32" s="56">
        <f t="shared" si="25"/>
        <v>3</v>
      </c>
      <c r="C32" s="56">
        <f t="shared" si="26"/>
        <v>2</v>
      </c>
      <c r="D32" s="56">
        <v>150</v>
      </c>
      <c r="E32" s="56">
        <v>225</v>
      </c>
      <c r="F32" s="56" t="s">
        <v>551</v>
      </c>
      <c r="G32" s="56">
        <f t="shared" si="20"/>
        <v>2250</v>
      </c>
      <c r="H32" s="56" t="s">
        <v>552</v>
      </c>
      <c r="I32" s="56">
        <f>INT(INDEX(挂机升级突破!$F$8:$F$22,章节关卡!$B32)*章节关卡!E32/6)</f>
        <v>28</v>
      </c>
      <c r="J32" s="56" t="s">
        <v>557</v>
      </c>
      <c r="K32" s="56">
        <v>40</v>
      </c>
      <c r="L32" s="16"/>
      <c r="M32" s="56">
        <f t="shared" si="21"/>
        <v>4</v>
      </c>
      <c r="N32" s="56">
        <f t="shared" si="22"/>
        <v>225</v>
      </c>
      <c r="O32" s="56">
        <f t="shared" si="23"/>
        <v>337.5</v>
      </c>
      <c r="P32" s="56" t="s">
        <v>551</v>
      </c>
      <c r="Q32" s="56">
        <f t="shared" si="24"/>
        <v>3375</v>
      </c>
      <c r="R32" s="56" t="s">
        <v>552</v>
      </c>
      <c r="S32" s="56">
        <f>INT(INDEX(挂机升级突破!$F$8:$F$22,章节关卡!$B32)*章节关卡!O32/6)</f>
        <v>42</v>
      </c>
      <c r="T32" s="56" t="s">
        <v>562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18">
        <v>28</v>
      </c>
      <c r="AQ32" s="26">
        <v>4</v>
      </c>
      <c r="AR32" s="26">
        <v>5</v>
      </c>
      <c r="AS32" s="15">
        <f t="shared" si="5"/>
        <v>260</v>
      </c>
      <c r="AT32" s="15">
        <f t="shared" si="6"/>
        <v>750</v>
      </c>
      <c r="AU32" s="15">
        <f t="shared" si="7"/>
        <v>6240</v>
      </c>
      <c r="AX32" s="18">
        <v>28</v>
      </c>
      <c r="AY32" s="26">
        <v>4</v>
      </c>
      <c r="AZ32" s="26">
        <v>6</v>
      </c>
      <c r="BA32" s="15">
        <f t="shared" si="8"/>
        <v>520</v>
      </c>
      <c r="BB32" s="15">
        <f t="shared" si="9"/>
        <v>1500</v>
      </c>
      <c r="BC32" s="15">
        <f t="shared" si="10"/>
        <v>9360</v>
      </c>
    </row>
    <row r="33" spans="1:55" ht="16.5" x14ac:dyDescent="0.2">
      <c r="A33" s="56">
        <v>9</v>
      </c>
      <c r="B33" s="56">
        <f t="shared" si="25"/>
        <v>3</v>
      </c>
      <c r="C33" s="56">
        <f t="shared" si="26"/>
        <v>3</v>
      </c>
      <c r="D33" s="56">
        <v>210</v>
      </c>
      <c r="E33" s="56">
        <v>315</v>
      </c>
      <c r="F33" s="56" t="s">
        <v>551</v>
      </c>
      <c r="G33" s="56">
        <f t="shared" si="20"/>
        <v>3150</v>
      </c>
      <c r="H33" s="56" t="s">
        <v>552</v>
      </c>
      <c r="I33" s="56">
        <f>INT(INDEX(挂机升级突破!$F$8:$F$22,章节关卡!$B33)*章节关卡!E33/6)</f>
        <v>39</v>
      </c>
      <c r="J33" s="56" t="s">
        <v>562</v>
      </c>
      <c r="K33" s="56">
        <v>1</v>
      </c>
      <c r="L33" s="16"/>
      <c r="M33" s="56">
        <f t="shared" si="21"/>
        <v>4</v>
      </c>
      <c r="N33" s="56">
        <f t="shared" si="22"/>
        <v>315</v>
      </c>
      <c r="O33" s="56">
        <f t="shared" si="23"/>
        <v>472.5</v>
      </c>
      <c r="P33" s="56" t="s">
        <v>551</v>
      </c>
      <c r="Q33" s="56">
        <f t="shared" si="24"/>
        <v>4725</v>
      </c>
      <c r="R33" s="56" t="s">
        <v>552</v>
      </c>
      <c r="S33" s="56">
        <f>INT(INDEX(挂机升级突破!$F$8:$F$22,章节关卡!$B33)*章节关卡!O33/6)</f>
        <v>59</v>
      </c>
      <c r="T33" s="56" t="s">
        <v>562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18">
        <v>29</v>
      </c>
      <c r="AQ33" s="26">
        <v>4</v>
      </c>
      <c r="AR33" s="26">
        <v>6</v>
      </c>
      <c r="AS33" s="15">
        <f t="shared" si="5"/>
        <v>260</v>
      </c>
      <c r="AT33" s="15">
        <f t="shared" si="6"/>
        <v>750</v>
      </c>
      <c r="AU33" s="15">
        <f t="shared" si="7"/>
        <v>6240</v>
      </c>
      <c r="AX33" s="18">
        <v>29</v>
      </c>
      <c r="AY33" s="26">
        <v>4</v>
      </c>
      <c r="AZ33" s="26">
        <v>7</v>
      </c>
      <c r="BA33" s="15">
        <f t="shared" si="8"/>
        <v>520</v>
      </c>
      <c r="BB33" s="15">
        <f t="shared" si="9"/>
        <v>1500</v>
      </c>
      <c r="BC33" s="15">
        <f t="shared" si="10"/>
        <v>9360</v>
      </c>
    </row>
    <row r="34" spans="1:55" ht="16.5" x14ac:dyDescent="0.2">
      <c r="A34" s="56">
        <v>10</v>
      </c>
      <c r="B34" s="56">
        <f t="shared" si="25"/>
        <v>4</v>
      </c>
      <c r="C34" s="56">
        <f t="shared" si="26"/>
        <v>1</v>
      </c>
      <c r="D34" s="56">
        <v>90</v>
      </c>
      <c r="E34" s="56">
        <v>135</v>
      </c>
      <c r="F34" s="56" t="s">
        <v>551</v>
      </c>
      <c r="G34" s="56">
        <f t="shared" si="20"/>
        <v>1800</v>
      </c>
      <c r="H34" s="56" t="s">
        <v>553</v>
      </c>
      <c r="I34" s="56">
        <f>INT(INDEX(挂机升级突破!$G$8:$G$22,章节关卡!$B34)*章节关卡!E34/6)</f>
        <v>5</v>
      </c>
      <c r="J34" s="56" t="s">
        <v>557</v>
      </c>
      <c r="K34" s="56">
        <v>30</v>
      </c>
      <c r="L34" s="16"/>
      <c r="M34" s="56">
        <f t="shared" si="21"/>
        <v>5</v>
      </c>
      <c r="N34" s="56">
        <f t="shared" si="22"/>
        <v>135</v>
      </c>
      <c r="O34" s="56">
        <f t="shared" si="23"/>
        <v>202.5</v>
      </c>
      <c r="P34" s="56" t="s">
        <v>551</v>
      </c>
      <c r="Q34" s="56">
        <f t="shared" si="24"/>
        <v>2700</v>
      </c>
      <c r="R34" s="56" t="s">
        <v>553</v>
      </c>
      <c r="S34" s="56">
        <f>INT(INDEX(挂机升级突破!$G$8:$G$22,章节关卡!$B34)*章节关卡!O34/6)</f>
        <v>8</v>
      </c>
      <c r="T34" s="56" t="s">
        <v>561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18">
        <v>30</v>
      </c>
      <c r="AQ34" s="26">
        <v>4</v>
      </c>
      <c r="AR34" s="26">
        <v>7</v>
      </c>
      <c r="AS34" s="15">
        <f t="shared" si="5"/>
        <v>260</v>
      </c>
      <c r="AT34" s="15">
        <f t="shared" si="6"/>
        <v>750</v>
      </c>
      <c r="AU34" s="15">
        <f t="shared" si="7"/>
        <v>6240</v>
      </c>
      <c r="AX34" s="18">
        <v>30</v>
      </c>
      <c r="AY34" s="26">
        <v>4</v>
      </c>
      <c r="AZ34" s="26">
        <v>8</v>
      </c>
      <c r="BA34" s="15">
        <f t="shared" si="8"/>
        <v>520</v>
      </c>
      <c r="BB34" s="15">
        <f t="shared" si="9"/>
        <v>1500</v>
      </c>
      <c r="BC34" s="15">
        <f t="shared" si="10"/>
        <v>9360</v>
      </c>
    </row>
    <row r="35" spans="1:55" ht="16.5" x14ac:dyDescent="0.2">
      <c r="A35" s="56">
        <v>11</v>
      </c>
      <c r="B35" s="56">
        <f t="shared" si="25"/>
        <v>4</v>
      </c>
      <c r="C35" s="56">
        <f t="shared" si="26"/>
        <v>2</v>
      </c>
      <c r="D35" s="56">
        <v>150</v>
      </c>
      <c r="E35" s="56">
        <v>225</v>
      </c>
      <c r="F35" s="56" t="s">
        <v>551</v>
      </c>
      <c r="G35" s="56">
        <f t="shared" si="20"/>
        <v>3000</v>
      </c>
      <c r="H35" s="56" t="s">
        <v>553</v>
      </c>
      <c r="I35" s="56">
        <f>INT(INDEX(挂机升级突破!$G$8:$G$22,章节关卡!$B35)*章节关卡!E35/6)</f>
        <v>9</v>
      </c>
      <c r="J35" s="56" t="s">
        <v>557</v>
      </c>
      <c r="K35" s="56">
        <v>40</v>
      </c>
      <c r="L35" s="16"/>
      <c r="M35" s="56">
        <f t="shared" si="21"/>
        <v>5</v>
      </c>
      <c r="N35" s="56">
        <f t="shared" si="22"/>
        <v>225</v>
      </c>
      <c r="O35" s="56">
        <f t="shared" si="23"/>
        <v>337.5</v>
      </c>
      <c r="P35" s="56" t="s">
        <v>551</v>
      </c>
      <c r="Q35" s="56">
        <f t="shared" si="24"/>
        <v>4500</v>
      </c>
      <c r="R35" s="56" t="s">
        <v>553</v>
      </c>
      <c r="S35" s="56">
        <f>INT(INDEX(挂机升级突破!$G$8:$G$22,章节关卡!$B35)*章节关卡!O35/6)</f>
        <v>14</v>
      </c>
      <c r="T35" s="56" t="s">
        <v>562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18">
        <v>31</v>
      </c>
      <c r="AQ35" s="26">
        <v>4</v>
      </c>
      <c r="AR35" s="26">
        <v>8</v>
      </c>
      <c r="AS35" s="15">
        <f t="shared" si="5"/>
        <v>260</v>
      </c>
      <c r="AT35" s="15">
        <f t="shared" si="6"/>
        <v>750</v>
      </c>
      <c r="AU35" s="15">
        <f t="shared" si="7"/>
        <v>6240</v>
      </c>
      <c r="AX35" s="18">
        <v>31</v>
      </c>
      <c r="AY35" s="26">
        <v>5</v>
      </c>
      <c r="AZ35" s="18">
        <v>1</v>
      </c>
      <c r="BA35" s="15">
        <f t="shared" si="8"/>
        <v>640</v>
      </c>
      <c r="BB35" s="15">
        <f t="shared" si="9"/>
        <v>1920</v>
      </c>
      <c r="BC35" s="15">
        <f t="shared" si="10"/>
        <v>12960</v>
      </c>
    </row>
    <row r="36" spans="1:55" ht="16.5" x14ac:dyDescent="0.2">
      <c r="A36" s="56">
        <v>12</v>
      </c>
      <c r="B36" s="56">
        <f t="shared" si="25"/>
        <v>4</v>
      </c>
      <c r="C36" s="56">
        <f t="shared" si="26"/>
        <v>3</v>
      </c>
      <c r="D36" s="56">
        <v>210</v>
      </c>
      <c r="E36" s="56">
        <v>315</v>
      </c>
      <c r="F36" s="56" t="s">
        <v>551</v>
      </c>
      <c r="G36" s="56">
        <f t="shared" si="20"/>
        <v>4200</v>
      </c>
      <c r="H36" s="56" t="s">
        <v>553</v>
      </c>
      <c r="I36" s="56">
        <f>INT(INDEX(挂机升级突破!$G$8:$G$22,章节关卡!$B36)*章节关卡!E36/6)</f>
        <v>13</v>
      </c>
      <c r="J36" s="56" t="s">
        <v>562</v>
      </c>
      <c r="K36" s="56">
        <v>1</v>
      </c>
      <c r="L36" s="16"/>
      <c r="M36" s="56">
        <f t="shared" si="21"/>
        <v>5</v>
      </c>
      <c r="N36" s="56">
        <f t="shared" si="22"/>
        <v>315</v>
      </c>
      <c r="O36" s="56">
        <f t="shared" si="23"/>
        <v>472.5</v>
      </c>
      <c r="P36" s="56" t="s">
        <v>551</v>
      </c>
      <c r="Q36" s="56">
        <f t="shared" si="24"/>
        <v>6300</v>
      </c>
      <c r="R36" s="56" t="s">
        <v>553</v>
      </c>
      <c r="S36" s="56">
        <f>INT(INDEX(挂机升级突破!$G$8:$G$22,章节关卡!$B36)*章节关卡!O36/6)</f>
        <v>19</v>
      </c>
      <c r="T36" s="56" t="s">
        <v>562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18">
        <v>32</v>
      </c>
      <c r="AQ36" s="18">
        <v>5</v>
      </c>
      <c r="AR36" s="18">
        <v>1</v>
      </c>
      <c r="AS36" s="15">
        <f t="shared" si="5"/>
        <v>320</v>
      </c>
      <c r="AT36" s="15">
        <f t="shared" si="6"/>
        <v>960</v>
      </c>
      <c r="AU36" s="15">
        <f t="shared" si="7"/>
        <v>8640</v>
      </c>
      <c r="AX36" s="18">
        <v>32</v>
      </c>
      <c r="AY36" s="26">
        <v>5</v>
      </c>
      <c r="AZ36" s="18">
        <v>2</v>
      </c>
      <c r="BA36" s="15">
        <f t="shared" si="8"/>
        <v>640</v>
      </c>
      <c r="BB36" s="15">
        <f t="shared" si="9"/>
        <v>1920</v>
      </c>
      <c r="BC36" s="15">
        <f t="shared" si="10"/>
        <v>12960</v>
      </c>
    </row>
    <row r="37" spans="1:55" ht="16.5" x14ac:dyDescent="0.2">
      <c r="A37" s="56">
        <v>13</v>
      </c>
      <c r="B37" s="56">
        <f t="shared" si="25"/>
        <v>5</v>
      </c>
      <c r="C37" s="56">
        <f t="shared" si="26"/>
        <v>1</v>
      </c>
      <c r="D37" s="56">
        <v>120</v>
      </c>
      <c r="E37" s="56">
        <v>180</v>
      </c>
      <c r="F37" s="56" t="s">
        <v>551</v>
      </c>
      <c r="G37" s="56">
        <f t="shared" si="20"/>
        <v>3000</v>
      </c>
      <c r="H37" s="56" t="s">
        <v>553</v>
      </c>
      <c r="I37" s="56">
        <f>INT(INDEX(挂机升级突破!$G$8:$G$22,章节关卡!$B37)*章节关卡!E37/6)</f>
        <v>15</v>
      </c>
      <c r="J37" s="56" t="s">
        <v>557</v>
      </c>
      <c r="K37" s="56">
        <v>40</v>
      </c>
      <c r="L37" s="16"/>
      <c r="M37" s="56">
        <f t="shared" si="21"/>
        <v>6</v>
      </c>
      <c r="N37" s="56">
        <f t="shared" si="22"/>
        <v>180</v>
      </c>
      <c r="O37" s="56">
        <f t="shared" si="23"/>
        <v>270</v>
      </c>
      <c r="P37" s="56" t="s">
        <v>551</v>
      </c>
      <c r="Q37" s="56">
        <f t="shared" si="24"/>
        <v>4500</v>
      </c>
      <c r="R37" s="56" t="s">
        <v>553</v>
      </c>
      <c r="S37" s="56">
        <f>INT(INDEX(挂机升级突破!$G$8:$G$22,章节关卡!$B37)*章节关卡!O37/6)</f>
        <v>22</v>
      </c>
      <c r="T37" s="56" t="s">
        <v>561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18">
        <v>33</v>
      </c>
      <c r="AQ37" s="26">
        <v>5</v>
      </c>
      <c r="AR37" s="18">
        <v>2</v>
      </c>
      <c r="AS37" s="15">
        <f t="shared" si="5"/>
        <v>320</v>
      </c>
      <c r="AT37" s="15">
        <f t="shared" si="6"/>
        <v>960</v>
      </c>
      <c r="AU37" s="15">
        <f t="shared" si="7"/>
        <v>8640</v>
      </c>
      <c r="AX37" s="18">
        <v>33</v>
      </c>
      <c r="AY37" s="26">
        <v>5</v>
      </c>
      <c r="AZ37" s="18">
        <v>3</v>
      </c>
      <c r="BA37" s="15">
        <f t="shared" si="8"/>
        <v>640</v>
      </c>
      <c r="BB37" s="15">
        <f t="shared" si="9"/>
        <v>1920</v>
      </c>
      <c r="BC37" s="15">
        <f t="shared" si="10"/>
        <v>12960</v>
      </c>
    </row>
    <row r="38" spans="1:55" ht="16.5" x14ac:dyDescent="0.2">
      <c r="A38" s="56">
        <v>14</v>
      </c>
      <c r="B38" s="56">
        <f t="shared" si="25"/>
        <v>5</v>
      </c>
      <c r="C38" s="56">
        <f t="shared" si="26"/>
        <v>2</v>
      </c>
      <c r="D38" s="56">
        <v>240</v>
      </c>
      <c r="E38" s="56">
        <v>360</v>
      </c>
      <c r="F38" s="56" t="s">
        <v>551</v>
      </c>
      <c r="G38" s="56">
        <f t="shared" si="20"/>
        <v>6000</v>
      </c>
      <c r="H38" s="56" t="s">
        <v>553</v>
      </c>
      <c r="I38" s="56">
        <f>INT(INDEX(挂机升级突破!$G$8:$G$22,章节关卡!$B38)*章节关卡!E38/6)</f>
        <v>30</v>
      </c>
      <c r="J38" s="56" t="s">
        <v>557</v>
      </c>
      <c r="K38" s="56">
        <v>60</v>
      </c>
      <c r="L38" s="16"/>
      <c r="M38" s="56">
        <f t="shared" si="21"/>
        <v>6</v>
      </c>
      <c r="N38" s="56">
        <f t="shared" si="22"/>
        <v>360</v>
      </c>
      <c r="O38" s="56">
        <f t="shared" si="23"/>
        <v>540</v>
      </c>
      <c r="P38" s="56" t="s">
        <v>551</v>
      </c>
      <c r="Q38" s="56">
        <f t="shared" si="24"/>
        <v>9000</v>
      </c>
      <c r="R38" s="56" t="s">
        <v>553</v>
      </c>
      <c r="S38" s="56">
        <f>INT(INDEX(挂机升级突破!$G$8:$G$22,章节关卡!$B38)*章节关卡!O38/6)</f>
        <v>45</v>
      </c>
      <c r="T38" s="56" t="s">
        <v>562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18">
        <v>34</v>
      </c>
      <c r="AQ38" s="26">
        <v>5</v>
      </c>
      <c r="AR38" s="18">
        <v>3</v>
      </c>
      <c r="AS38" s="15">
        <f t="shared" si="5"/>
        <v>320</v>
      </c>
      <c r="AT38" s="15">
        <f t="shared" si="6"/>
        <v>960</v>
      </c>
      <c r="AU38" s="15">
        <f t="shared" si="7"/>
        <v>8640</v>
      </c>
      <c r="AX38" s="18">
        <v>34</v>
      </c>
      <c r="AY38" s="26">
        <v>5</v>
      </c>
      <c r="AZ38" s="18">
        <v>4</v>
      </c>
      <c r="BA38" s="15">
        <f t="shared" si="8"/>
        <v>640</v>
      </c>
      <c r="BB38" s="15">
        <f t="shared" si="9"/>
        <v>1920</v>
      </c>
      <c r="BC38" s="15">
        <f t="shared" si="10"/>
        <v>12960</v>
      </c>
    </row>
    <row r="39" spans="1:55" ht="16.5" x14ac:dyDescent="0.2">
      <c r="A39" s="56">
        <v>15</v>
      </c>
      <c r="B39" s="56">
        <f t="shared" si="25"/>
        <v>5</v>
      </c>
      <c r="C39" s="56">
        <f t="shared" si="26"/>
        <v>3</v>
      </c>
      <c r="D39" s="56">
        <v>360</v>
      </c>
      <c r="E39" s="56">
        <v>540</v>
      </c>
      <c r="F39" s="56" t="s">
        <v>551</v>
      </c>
      <c r="G39" s="56">
        <f t="shared" si="20"/>
        <v>9000</v>
      </c>
      <c r="H39" s="56" t="s">
        <v>553</v>
      </c>
      <c r="I39" s="56">
        <f>INT(INDEX(挂机升级突破!$G$8:$G$22,章节关卡!$B39)*章节关卡!E39/6)</f>
        <v>45</v>
      </c>
      <c r="J39" s="56" t="s">
        <v>562</v>
      </c>
      <c r="K39" s="56">
        <v>1</v>
      </c>
      <c r="L39" s="16"/>
      <c r="M39" s="56">
        <f t="shared" si="21"/>
        <v>6</v>
      </c>
      <c r="N39" s="56">
        <f t="shared" si="22"/>
        <v>540</v>
      </c>
      <c r="O39" s="56">
        <f t="shared" si="23"/>
        <v>810</v>
      </c>
      <c r="P39" s="56" t="s">
        <v>551</v>
      </c>
      <c r="Q39" s="56">
        <f t="shared" si="24"/>
        <v>13500</v>
      </c>
      <c r="R39" s="56" t="s">
        <v>553</v>
      </c>
      <c r="S39" s="56">
        <f>INT(INDEX(挂机升级突破!$G$8:$G$22,章节关卡!$B39)*章节关卡!O39/6)</f>
        <v>67</v>
      </c>
      <c r="T39" s="56" t="s">
        <v>562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18">
        <v>35</v>
      </c>
      <c r="AQ39" s="26">
        <v>5</v>
      </c>
      <c r="AR39" s="18">
        <v>4</v>
      </c>
      <c r="AS39" s="15">
        <f t="shared" si="5"/>
        <v>320</v>
      </c>
      <c r="AT39" s="15">
        <f t="shared" si="6"/>
        <v>960</v>
      </c>
      <c r="AU39" s="15">
        <f t="shared" si="7"/>
        <v>8640</v>
      </c>
      <c r="AX39" s="18">
        <v>35</v>
      </c>
      <c r="AY39" s="26">
        <v>5</v>
      </c>
      <c r="AZ39" s="18">
        <v>5</v>
      </c>
      <c r="BA39" s="15">
        <f t="shared" si="8"/>
        <v>640</v>
      </c>
      <c r="BB39" s="15">
        <f t="shared" si="9"/>
        <v>1920</v>
      </c>
      <c r="BC39" s="15">
        <f t="shared" si="10"/>
        <v>12960</v>
      </c>
    </row>
    <row r="40" spans="1:55" ht="16.5" x14ac:dyDescent="0.2">
      <c r="A40" s="56">
        <v>16</v>
      </c>
      <c r="B40" s="56">
        <f t="shared" si="25"/>
        <v>6</v>
      </c>
      <c r="C40" s="56">
        <f t="shared" si="26"/>
        <v>1</v>
      </c>
      <c r="D40" s="56">
        <v>120</v>
      </c>
      <c r="E40" s="56">
        <v>180</v>
      </c>
      <c r="F40" s="56" t="s">
        <v>551</v>
      </c>
      <c r="G40" s="56">
        <f t="shared" si="20"/>
        <v>3840</v>
      </c>
      <c r="H40" s="56" t="s">
        <v>553</v>
      </c>
      <c r="I40" s="56">
        <f>INT(INDEX(挂机升级突破!$G$8:$G$22,章节关卡!$B40)*章节关卡!E40/6)</f>
        <v>22</v>
      </c>
      <c r="J40" s="56" t="s">
        <v>557</v>
      </c>
      <c r="K40" s="56">
        <v>40</v>
      </c>
      <c r="L40" s="16"/>
      <c r="M40" s="56">
        <f t="shared" si="21"/>
        <v>7</v>
      </c>
      <c r="N40" s="56">
        <f t="shared" si="22"/>
        <v>180</v>
      </c>
      <c r="O40" s="56">
        <f t="shared" si="23"/>
        <v>270</v>
      </c>
      <c r="P40" s="56" t="s">
        <v>551</v>
      </c>
      <c r="Q40" s="56">
        <f t="shared" si="24"/>
        <v>5760</v>
      </c>
      <c r="R40" s="56" t="s">
        <v>553</v>
      </c>
      <c r="S40" s="56">
        <f>INT(INDEX(挂机升级突破!$G$8:$G$22,章节关卡!$B40)*章节关卡!O40/6)</f>
        <v>33</v>
      </c>
      <c r="T40" s="56" t="s">
        <v>561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18">
        <v>36</v>
      </c>
      <c r="AQ40" s="26">
        <v>5</v>
      </c>
      <c r="AR40" s="18">
        <v>5</v>
      </c>
      <c r="AS40" s="15">
        <f t="shared" si="5"/>
        <v>320</v>
      </c>
      <c r="AT40" s="15">
        <f t="shared" si="6"/>
        <v>960</v>
      </c>
      <c r="AU40" s="15">
        <f t="shared" si="7"/>
        <v>8640</v>
      </c>
      <c r="AX40" s="18">
        <v>36</v>
      </c>
      <c r="AY40" s="26">
        <v>5</v>
      </c>
      <c r="AZ40" s="18">
        <v>6</v>
      </c>
      <c r="BA40" s="15">
        <f t="shared" si="8"/>
        <v>640</v>
      </c>
      <c r="BB40" s="15">
        <f t="shared" si="9"/>
        <v>1920</v>
      </c>
      <c r="BC40" s="15">
        <f t="shared" si="10"/>
        <v>12960</v>
      </c>
    </row>
    <row r="41" spans="1:55" ht="16.5" x14ac:dyDescent="0.2">
      <c r="A41" s="56">
        <v>17</v>
      </c>
      <c r="B41" s="56">
        <f t="shared" si="25"/>
        <v>6</v>
      </c>
      <c r="C41" s="56">
        <f t="shared" si="26"/>
        <v>2</v>
      </c>
      <c r="D41" s="56">
        <v>240</v>
      </c>
      <c r="E41" s="56">
        <v>360</v>
      </c>
      <c r="F41" s="56" t="s">
        <v>551</v>
      </c>
      <c r="G41" s="56">
        <f t="shared" si="20"/>
        <v>7680</v>
      </c>
      <c r="H41" s="56" t="s">
        <v>553</v>
      </c>
      <c r="I41" s="56">
        <f>INT(INDEX(挂机升级突破!$G$8:$G$22,章节关卡!$B41)*章节关卡!E41/6)</f>
        <v>45</v>
      </c>
      <c r="J41" s="56" t="s">
        <v>557</v>
      </c>
      <c r="K41" s="56">
        <v>60</v>
      </c>
      <c r="M41" s="56">
        <f t="shared" si="21"/>
        <v>7</v>
      </c>
      <c r="N41" s="56">
        <f t="shared" si="22"/>
        <v>360</v>
      </c>
      <c r="O41" s="56">
        <f t="shared" si="23"/>
        <v>540</v>
      </c>
      <c r="P41" s="56" t="s">
        <v>551</v>
      </c>
      <c r="Q41" s="56">
        <f t="shared" si="24"/>
        <v>11520</v>
      </c>
      <c r="R41" s="56" t="s">
        <v>553</v>
      </c>
      <c r="S41" s="56">
        <f>INT(INDEX(挂机升级突破!$G$8:$G$22,章节关卡!$B41)*章节关卡!O41/6)</f>
        <v>67</v>
      </c>
      <c r="T41" s="56" t="s">
        <v>562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18">
        <v>37</v>
      </c>
      <c r="AQ41" s="26">
        <v>5</v>
      </c>
      <c r="AR41" s="18">
        <v>6</v>
      </c>
      <c r="AS41" s="15">
        <f t="shared" si="5"/>
        <v>320</v>
      </c>
      <c r="AT41" s="15">
        <f t="shared" si="6"/>
        <v>960</v>
      </c>
      <c r="AU41" s="15">
        <f t="shared" si="7"/>
        <v>8640</v>
      </c>
      <c r="AX41" s="18">
        <v>37</v>
      </c>
      <c r="AY41" s="26">
        <v>5</v>
      </c>
      <c r="AZ41" s="18">
        <v>7</v>
      </c>
      <c r="BA41" s="15">
        <f t="shared" si="8"/>
        <v>640</v>
      </c>
      <c r="BB41" s="15">
        <f t="shared" si="9"/>
        <v>1920</v>
      </c>
      <c r="BC41" s="15">
        <f t="shared" si="10"/>
        <v>12960</v>
      </c>
    </row>
    <row r="42" spans="1:55" ht="16.5" x14ac:dyDescent="0.2">
      <c r="A42" s="56">
        <v>18</v>
      </c>
      <c r="B42" s="56">
        <f t="shared" si="25"/>
        <v>6</v>
      </c>
      <c r="C42" s="56">
        <f t="shared" si="26"/>
        <v>3</v>
      </c>
      <c r="D42" s="56">
        <v>360</v>
      </c>
      <c r="E42" s="56">
        <v>540</v>
      </c>
      <c r="F42" s="56" t="s">
        <v>551</v>
      </c>
      <c r="G42" s="56">
        <f t="shared" si="20"/>
        <v>11520</v>
      </c>
      <c r="H42" s="56" t="s">
        <v>553</v>
      </c>
      <c r="I42" s="56">
        <f>INT(INDEX(挂机升级突破!$G$8:$G$22,章节关卡!$B42)*章节关卡!E42/6)</f>
        <v>67</v>
      </c>
      <c r="J42" s="56" t="s">
        <v>562</v>
      </c>
      <c r="K42" s="56">
        <v>1</v>
      </c>
      <c r="M42" s="56">
        <f t="shared" si="21"/>
        <v>7</v>
      </c>
      <c r="N42" s="56">
        <f t="shared" si="22"/>
        <v>540</v>
      </c>
      <c r="O42" s="56">
        <f t="shared" si="23"/>
        <v>810</v>
      </c>
      <c r="P42" s="56" t="s">
        <v>551</v>
      </c>
      <c r="Q42" s="56">
        <f t="shared" si="24"/>
        <v>17280</v>
      </c>
      <c r="R42" s="56" t="s">
        <v>553</v>
      </c>
      <c r="S42" s="56">
        <f>INT(INDEX(挂机升级突破!$G$8:$G$22,章节关卡!$B42)*章节关卡!O42/6)</f>
        <v>101</v>
      </c>
      <c r="T42" s="56" t="s">
        <v>562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18">
        <v>38</v>
      </c>
      <c r="AQ42" s="26">
        <v>5</v>
      </c>
      <c r="AR42" s="18">
        <v>7</v>
      </c>
      <c r="AS42" s="15">
        <f t="shared" si="5"/>
        <v>320</v>
      </c>
      <c r="AT42" s="15">
        <f t="shared" si="6"/>
        <v>960</v>
      </c>
      <c r="AU42" s="15">
        <f t="shared" si="7"/>
        <v>8640</v>
      </c>
      <c r="AX42" s="18">
        <v>38</v>
      </c>
      <c r="AY42" s="26">
        <v>5</v>
      </c>
      <c r="AZ42" s="18">
        <v>8</v>
      </c>
      <c r="BA42" s="15">
        <f t="shared" si="8"/>
        <v>640</v>
      </c>
      <c r="BB42" s="15">
        <f t="shared" si="9"/>
        <v>1920</v>
      </c>
      <c r="BC42" s="15">
        <f t="shared" si="10"/>
        <v>12960</v>
      </c>
    </row>
    <row r="43" spans="1:55" ht="16.5" x14ac:dyDescent="0.2">
      <c r="A43" s="56">
        <v>19</v>
      </c>
      <c r="B43" s="56">
        <f t="shared" si="25"/>
        <v>7</v>
      </c>
      <c r="C43" s="56">
        <f t="shared" si="26"/>
        <v>1</v>
      </c>
      <c r="D43" s="56">
        <v>120</v>
      </c>
      <c r="E43" s="56">
        <v>180</v>
      </c>
      <c r="F43" s="56" t="s">
        <v>551</v>
      </c>
      <c r="G43" s="56">
        <f t="shared" si="20"/>
        <v>4800</v>
      </c>
      <c r="H43" s="56" t="s">
        <v>554</v>
      </c>
      <c r="I43" s="56">
        <f>INT(INDEX(挂机升级突破!$H$8:$H$22,章节关卡!$B43)*章节关卡!E43/6)</f>
        <v>7</v>
      </c>
      <c r="J43" s="56" t="s">
        <v>557</v>
      </c>
      <c r="K43" s="56">
        <v>40</v>
      </c>
      <c r="M43" s="56">
        <f t="shared" si="21"/>
        <v>8</v>
      </c>
      <c r="N43" s="56">
        <f t="shared" si="22"/>
        <v>180</v>
      </c>
      <c r="O43" s="56">
        <f t="shared" si="23"/>
        <v>270</v>
      </c>
      <c r="P43" s="56" t="s">
        <v>551</v>
      </c>
      <c r="Q43" s="56">
        <f t="shared" si="24"/>
        <v>7200</v>
      </c>
      <c r="R43" s="56" t="s">
        <v>554</v>
      </c>
      <c r="S43" s="56">
        <f>INT(INDEX(挂机升级突破!$H$8:$H$22,章节关卡!$B43)*章节关卡!O43/6)</f>
        <v>11</v>
      </c>
      <c r="T43" s="56" t="s">
        <v>561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18">
        <v>39</v>
      </c>
      <c r="AQ43" s="26">
        <v>5</v>
      </c>
      <c r="AR43" s="18">
        <v>8</v>
      </c>
      <c r="AS43" s="15">
        <f t="shared" si="5"/>
        <v>320</v>
      </c>
      <c r="AT43" s="15">
        <f t="shared" si="6"/>
        <v>960</v>
      </c>
      <c r="AU43" s="15">
        <f t="shared" si="7"/>
        <v>8640</v>
      </c>
      <c r="AX43" s="18">
        <v>39</v>
      </c>
      <c r="AY43" s="26">
        <v>5</v>
      </c>
      <c r="AZ43" s="18">
        <v>9</v>
      </c>
      <c r="BA43" s="15">
        <f t="shared" si="8"/>
        <v>640</v>
      </c>
      <c r="BB43" s="15">
        <f t="shared" si="9"/>
        <v>1920</v>
      </c>
      <c r="BC43" s="15">
        <f t="shared" si="10"/>
        <v>12960</v>
      </c>
    </row>
    <row r="44" spans="1:55" ht="16.5" x14ac:dyDescent="0.2">
      <c r="A44" s="56">
        <v>20</v>
      </c>
      <c r="B44" s="56">
        <f t="shared" si="25"/>
        <v>7</v>
      </c>
      <c r="C44" s="56">
        <f t="shared" si="26"/>
        <v>2</v>
      </c>
      <c r="D44" s="56">
        <v>240</v>
      </c>
      <c r="E44" s="56">
        <v>360</v>
      </c>
      <c r="F44" s="56" t="s">
        <v>551</v>
      </c>
      <c r="G44" s="56">
        <f t="shared" si="20"/>
        <v>9600</v>
      </c>
      <c r="H44" s="56" t="s">
        <v>554</v>
      </c>
      <c r="I44" s="56">
        <f>INT(INDEX(挂机升级突破!$H$8:$H$22,章节关卡!$B44)*章节关卡!E44/6)</f>
        <v>15</v>
      </c>
      <c r="J44" s="56" t="s">
        <v>557</v>
      </c>
      <c r="K44" s="56">
        <v>60</v>
      </c>
      <c r="M44" s="56">
        <f t="shared" si="21"/>
        <v>8</v>
      </c>
      <c r="N44" s="56">
        <f t="shared" si="22"/>
        <v>360</v>
      </c>
      <c r="O44" s="56">
        <f t="shared" si="23"/>
        <v>540</v>
      </c>
      <c r="P44" s="56" t="s">
        <v>551</v>
      </c>
      <c r="Q44" s="56">
        <f t="shared" si="24"/>
        <v>14400</v>
      </c>
      <c r="R44" s="56" t="s">
        <v>554</v>
      </c>
      <c r="S44" s="56">
        <f>INT(INDEX(挂机升级突破!$H$8:$H$22,章节关卡!$B44)*章节关卡!O44/6)</f>
        <v>22</v>
      </c>
      <c r="T44" s="56" t="s">
        <v>562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18">
        <v>40</v>
      </c>
      <c r="AQ44" s="26">
        <v>5</v>
      </c>
      <c r="AR44" s="18">
        <v>9</v>
      </c>
      <c r="AS44" s="15">
        <f t="shared" si="5"/>
        <v>320</v>
      </c>
      <c r="AT44" s="15">
        <f t="shared" si="6"/>
        <v>960</v>
      </c>
      <c r="AU44" s="15">
        <f t="shared" si="7"/>
        <v>8640</v>
      </c>
      <c r="AX44" s="18">
        <v>40</v>
      </c>
      <c r="AY44" s="26">
        <v>5</v>
      </c>
      <c r="AZ44" s="18">
        <v>10</v>
      </c>
      <c r="BA44" s="15">
        <f t="shared" si="8"/>
        <v>640</v>
      </c>
      <c r="BB44" s="15">
        <f t="shared" si="9"/>
        <v>1920</v>
      </c>
      <c r="BC44" s="15">
        <f t="shared" si="10"/>
        <v>12960</v>
      </c>
    </row>
    <row r="45" spans="1:55" ht="16.5" x14ac:dyDescent="0.2">
      <c r="A45" s="56">
        <v>21</v>
      </c>
      <c r="B45" s="56">
        <f t="shared" si="25"/>
        <v>7</v>
      </c>
      <c r="C45" s="56">
        <f t="shared" si="26"/>
        <v>3</v>
      </c>
      <c r="D45" s="56">
        <v>360</v>
      </c>
      <c r="E45" s="56">
        <v>540</v>
      </c>
      <c r="F45" s="56" t="s">
        <v>551</v>
      </c>
      <c r="G45" s="56">
        <f t="shared" si="20"/>
        <v>14400</v>
      </c>
      <c r="H45" s="56" t="s">
        <v>554</v>
      </c>
      <c r="I45" s="56">
        <f>INT(INDEX(挂机升级突破!$H$8:$H$22,章节关卡!$B45)*章节关卡!E45/6)</f>
        <v>22</v>
      </c>
      <c r="J45" s="56" t="s">
        <v>562</v>
      </c>
      <c r="K45" s="56">
        <v>1</v>
      </c>
      <c r="M45" s="56">
        <f t="shared" si="21"/>
        <v>8</v>
      </c>
      <c r="N45" s="56">
        <f t="shared" si="22"/>
        <v>540</v>
      </c>
      <c r="O45" s="56">
        <f t="shared" si="23"/>
        <v>810</v>
      </c>
      <c r="P45" s="56" t="s">
        <v>551</v>
      </c>
      <c r="Q45" s="56">
        <f t="shared" si="24"/>
        <v>21600</v>
      </c>
      <c r="R45" s="56" t="s">
        <v>554</v>
      </c>
      <c r="S45" s="56">
        <f>INT(INDEX(挂机升级突破!$H$8:$H$22,章节关卡!$B45)*章节关卡!O45/6)</f>
        <v>33</v>
      </c>
      <c r="T45" s="56" t="s">
        <v>562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18">
        <v>41</v>
      </c>
      <c r="AQ45" s="26">
        <v>5</v>
      </c>
      <c r="AR45" s="18">
        <v>10</v>
      </c>
      <c r="AS45" s="15">
        <f t="shared" si="5"/>
        <v>320</v>
      </c>
      <c r="AT45" s="15">
        <f t="shared" si="6"/>
        <v>960</v>
      </c>
      <c r="AU45" s="15">
        <f t="shared" si="7"/>
        <v>8640</v>
      </c>
      <c r="AX45" s="18">
        <v>41</v>
      </c>
      <c r="AY45" s="26">
        <v>5</v>
      </c>
      <c r="AZ45" s="18">
        <v>11</v>
      </c>
      <c r="BA45" s="15">
        <f t="shared" si="8"/>
        <v>640</v>
      </c>
      <c r="BB45" s="15">
        <f t="shared" si="9"/>
        <v>1920</v>
      </c>
      <c r="BC45" s="15">
        <f t="shared" si="10"/>
        <v>12960</v>
      </c>
    </row>
    <row r="46" spans="1:55" ht="16.5" x14ac:dyDescent="0.2">
      <c r="A46" s="56">
        <v>22</v>
      </c>
      <c r="B46" s="56">
        <f t="shared" si="25"/>
        <v>8</v>
      </c>
      <c r="C46" s="56">
        <f t="shared" si="26"/>
        <v>1</v>
      </c>
      <c r="D46" s="56">
        <v>120</v>
      </c>
      <c r="E46" s="56">
        <v>180</v>
      </c>
      <c r="F46" s="56" t="s">
        <v>551</v>
      </c>
      <c r="G46" s="56">
        <f t="shared" si="20"/>
        <v>6000</v>
      </c>
      <c r="H46" s="56" t="s">
        <v>554</v>
      </c>
      <c r="I46" s="56">
        <f>INT(INDEX(挂机升级突破!$H$8:$H$22,章节关卡!$B46)*章节关卡!E46/6)</f>
        <v>15</v>
      </c>
      <c r="J46" s="56" t="s">
        <v>557</v>
      </c>
      <c r="K46" s="56">
        <v>40</v>
      </c>
      <c r="M46" s="56">
        <f t="shared" si="21"/>
        <v>9</v>
      </c>
      <c r="N46" s="56">
        <f t="shared" si="22"/>
        <v>180</v>
      </c>
      <c r="O46" s="56">
        <f t="shared" si="23"/>
        <v>270</v>
      </c>
      <c r="P46" s="56" t="s">
        <v>551</v>
      </c>
      <c r="Q46" s="56">
        <f t="shared" si="24"/>
        <v>9000</v>
      </c>
      <c r="R46" s="56" t="s">
        <v>554</v>
      </c>
      <c r="S46" s="56">
        <f>INT(INDEX(挂机升级突破!$H$8:$H$22,章节关卡!$B46)*章节关卡!O46/6)</f>
        <v>22</v>
      </c>
      <c r="T46" s="56" t="s">
        <v>561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18">
        <v>42</v>
      </c>
      <c r="AQ46" s="26">
        <v>5</v>
      </c>
      <c r="AR46" s="18">
        <v>11</v>
      </c>
      <c r="AS46" s="15">
        <f t="shared" si="5"/>
        <v>320</v>
      </c>
      <c r="AT46" s="15">
        <f t="shared" si="6"/>
        <v>960</v>
      </c>
      <c r="AU46" s="15">
        <f t="shared" si="7"/>
        <v>8640</v>
      </c>
      <c r="AX46" s="18">
        <v>42</v>
      </c>
      <c r="AY46" s="26">
        <v>5</v>
      </c>
      <c r="AZ46" s="18">
        <v>12</v>
      </c>
      <c r="BA46" s="15">
        <f t="shared" si="8"/>
        <v>640</v>
      </c>
      <c r="BB46" s="15">
        <f t="shared" si="9"/>
        <v>1920</v>
      </c>
      <c r="BC46" s="15">
        <f t="shared" si="10"/>
        <v>12960</v>
      </c>
    </row>
    <row r="47" spans="1:55" ht="16.5" x14ac:dyDescent="0.2">
      <c r="A47" s="56">
        <v>23</v>
      </c>
      <c r="B47" s="56">
        <f t="shared" si="25"/>
        <v>8</v>
      </c>
      <c r="C47" s="56">
        <f t="shared" si="26"/>
        <v>2</v>
      </c>
      <c r="D47" s="56">
        <v>240</v>
      </c>
      <c r="E47" s="56">
        <v>360</v>
      </c>
      <c r="F47" s="56" t="s">
        <v>551</v>
      </c>
      <c r="G47" s="56">
        <f t="shared" si="20"/>
        <v>12000</v>
      </c>
      <c r="H47" s="56" t="s">
        <v>554</v>
      </c>
      <c r="I47" s="56">
        <f>INT(INDEX(挂机升级突破!$H$8:$H$22,章节关卡!$B47)*章节关卡!E47/6)</f>
        <v>30</v>
      </c>
      <c r="J47" s="56" t="s">
        <v>557</v>
      </c>
      <c r="K47" s="56">
        <v>60</v>
      </c>
      <c r="M47" s="56">
        <f t="shared" si="21"/>
        <v>9</v>
      </c>
      <c r="N47" s="56">
        <f t="shared" si="22"/>
        <v>360</v>
      </c>
      <c r="O47" s="56">
        <f t="shared" si="23"/>
        <v>540</v>
      </c>
      <c r="P47" s="56" t="s">
        <v>551</v>
      </c>
      <c r="Q47" s="56">
        <f t="shared" si="24"/>
        <v>18000</v>
      </c>
      <c r="R47" s="56" t="s">
        <v>554</v>
      </c>
      <c r="S47" s="56">
        <f>INT(INDEX(挂机升级突破!$H$8:$H$22,章节关卡!$B47)*章节关卡!O47/6)</f>
        <v>45</v>
      </c>
      <c r="T47" s="56" t="s">
        <v>562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18">
        <v>43</v>
      </c>
      <c r="AQ47" s="26">
        <v>5</v>
      </c>
      <c r="AR47" s="18">
        <v>12</v>
      </c>
      <c r="AS47" s="15">
        <f t="shared" si="5"/>
        <v>320</v>
      </c>
      <c r="AT47" s="15">
        <f t="shared" si="6"/>
        <v>960</v>
      </c>
      <c r="AU47" s="15">
        <f t="shared" si="7"/>
        <v>8640</v>
      </c>
      <c r="AX47" s="18">
        <v>43</v>
      </c>
      <c r="AY47" s="26">
        <v>5</v>
      </c>
      <c r="AZ47" s="18">
        <v>13</v>
      </c>
      <c r="BA47" s="15">
        <f t="shared" si="8"/>
        <v>640</v>
      </c>
      <c r="BB47" s="15">
        <f t="shared" si="9"/>
        <v>1920</v>
      </c>
      <c r="BC47" s="15">
        <f t="shared" si="10"/>
        <v>12960</v>
      </c>
    </row>
    <row r="48" spans="1:55" ht="16.5" x14ac:dyDescent="0.2">
      <c r="A48" s="56">
        <v>24</v>
      </c>
      <c r="B48" s="56">
        <f t="shared" si="25"/>
        <v>8</v>
      </c>
      <c r="C48" s="56">
        <f t="shared" si="26"/>
        <v>3</v>
      </c>
      <c r="D48" s="56">
        <v>360</v>
      </c>
      <c r="E48" s="56">
        <v>540</v>
      </c>
      <c r="F48" s="56" t="s">
        <v>551</v>
      </c>
      <c r="G48" s="56">
        <f t="shared" si="20"/>
        <v>18000</v>
      </c>
      <c r="H48" s="56" t="s">
        <v>554</v>
      </c>
      <c r="I48" s="56">
        <f>INT(INDEX(挂机升级突破!$H$8:$H$22,章节关卡!$B48)*章节关卡!E48/6)</f>
        <v>45</v>
      </c>
      <c r="J48" s="56" t="s">
        <v>562</v>
      </c>
      <c r="K48" s="56">
        <v>1</v>
      </c>
      <c r="M48" s="56">
        <f t="shared" si="21"/>
        <v>9</v>
      </c>
      <c r="N48" s="56">
        <f t="shared" si="22"/>
        <v>540</v>
      </c>
      <c r="O48" s="56">
        <f t="shared" si="23"/>
        <v>810</v>
      </c>
      <c r="P48" s="56" t="s">
        <v>551</v>
      </c>
      <c r="Q48" s="56">
        <f t="shared" si="24"/>
        <v>27000</v>
      </c>
      <c r="R48" s="56" t="s">
        <v>554</v>
      </c>
      <c r="S48" s="56">
        <f>INT(INDEX(挂机升级突破!$H$8:$H$22,章节关卡!$B48)*章节关卡!O48/6)</f>
        <v>67</v>
      </c>
      <c r="T48" s="56" t="s">
        <v>562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18">
        <v>44</v>
      </c>
      <c r="AQ48" s="26">
        <v>5</v>
      </c>
      <c r="AR48" s="18">
        <v>13</v>
      </c>
      <c r="AS48" s="15">
        <f t="shared" si="5"/>
        <v>320</v>
      </c>
      <c r="AT48" s="15">
        <f t="shared" si="6"/>
        <v>960</v>
      </c>
      <c r="AU48" s="15">
        <f t="shared" si="7"/>
        <v>8640</v>
      </c>
      <c r="AX48" s="18">
        <v>44</v>
      </c>
      <c r="AY48" s="26">
        <v>5</v>
      </c>
      <c r="AZ48" s="18">
        <v>14</v>
      </c>
      <c r="BA48" s="15">
        <f t="shared" si="8"/>
        <v>640</v>
      </c>
      <c r="BB48" s="15">
        <f t="shared" si="9"/>
        <v>1920</v>
      </c>
      <c r="BC48" s="15">
        <f t="shared" si="10"/>
        <v>12960</v>
      </c>
    </row>
    <row r="49" spans="1:55" ht="16.5" x14ac:dyDescent="0.2">
      <c r="A49" s="56">
        <v>25</v>
      </c>
      <c r="B49" s="56">
        <f t="shared" si="25"/>
        <v>9</v>
      </c>
      <c r="C49" s="56">
        <f t="shared" si="26"/>
        <v>1</v>
      </c>
      <c r="D49" s="56">
        <v>120</v>
      </c>
      <c r="E49" s="56">
        <v>180</v>
      </c>
      <c r="F49" s="56" t="s">
        <v>551</v>
      </c>
      <c r="G49" s="56">
        <f t="shared" si="20"/>
        <v>7200</v>
      </c>
      <c r="H49" s="56" t="s">
        <v>554</v>
      </c>
      <c r="I49" s="56">
        <f>INT(INDEX(挂机升级突破!$H$8:$H$22,章节关卡!$B49)*章节关卡!E49/6)</f>
        <v>22</v>
      </c>
      <c r="J49" s="56" t="s">
        <v>557</v>
      </c>
      <c r="K49" s="56">
        <v>40</v>
      </c>
      <c r="M49" s="56">
        <f t="shared" si="21"/>
        <v>10</v>
      </c>
      <c r="N49" s="56">
        <f t="shared" si="22"/>
        <v>180</v>
      </c>
      <c r="O49" s="56">
        <f t="shared" si="23"/>
        <v>270</v>
      </c>
      <c r="P49" s="56" t="s">
        <v>551</v>
      </c>
      <c r="Q49" s="56">
        <f t="shared" si="24"/>
        <v>10800</v>
      </c>
      <c r="R49" s="56" t="s">
        <v>554</v>
      </c>
      <c r="S49" s="56">
        <f>INT(INDEX(挂机升级突破!$H$8:$H$22,章节关卡!$B49)*章节关卡!O49/6)</f>
        <v>33</v>
      </c>
      <c r="T49" s="56" t="s">
        <v>561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18">
        <v>45</v>
      </c>
      <c r="AQ49" s="26">
        <v>5</v>
      </c>
      <c r="AR49" s="18">
        <v>14</v>
      </c>
      <c r="AS49" s="15">
        <f t="shared" si="5"/>
        <v>320</v>
      </c>
      <c r="AT49" s="15">
        <f t="shared" si="6"/>
        <v>960</v>
      </c>
      <c r="AU49" s="15">
        <f t="shared" si="7"/>
        <v>8640</v>
      </c>
      <c r="AX49" s="18">
        <v>45</v>
      </c>
      <c r="AY49" s="26">
        <v>5</v>
      </c>
      <c r="AZ49" s="18">
        <v>15</v>
      </c>
      <c r="BA49" s="15">
        <f t="shared" si="8"/>
        <v>640</v>
      </c>
      <c r="BB49" s="15">
        <f t="shared" si="9"/>
        <v>1920</v>
      </c>
      <c r="BC49" s="15">
        <f t="shared" si="10"/>
        <v>12960</v>
      </c>
    </row>
    <row r="50" spans="1:55" ht="16.5" x14ac:dyDescent="0.2">
      <c r="A50" s="56">
        <v>26</v>
      </c>
      <c r="B50" s="56">
        <f t="shared" si="25"/>
        <v>9</v>
      </c>
      <c r="C50" s="56">
        <f t="shared" si="26"/>
        <v>2</v>
      </c>
      <c r="D50" s="56">
        <v>240</v>
      </c>
      <c r="E50" s="56">
        <v>360</v>
      </c>
      <c r="F50" s="56" t="s">
        <v>551</v>
      </c>
      <c r="G50" s="56">
        <f t="shared" si="20"/>
        <v>14400</v>
      </c>
      <c r="H50" s="56" t="s">
        <v>554</v>
      </c>
      <c r="I50" s="56">
        <f>INT(INDEX(挂机升级突破!$H$8:$H$22,章节关卡!$B50)*章节关卡!E50/6)</f>
        <v>45</v>
      </c>
      <c r="J50" s="56" t="s">
        <v>557</v>
      </c>
      <c r="K50" s="56">
        <v>60</v>
      </c>
      <c r="M50" s="56">
        <f t="shared" si="21"/>
        <v>10</v>
      </c>
      <c r="N50" s="56">
        <f t="shared" si="22"/>
        <v>360</v>
      </c>
      <c r="O50" s="56">
        <f t="shared" si="23"/>
        <v>540</v>
      </c>
      <c r="P50" s="56" t="s">
        <v>551</v>
      </c>
      <c r="Q50" s="56">
        <f t="shared" si="24"/>
        <v>21600</v>
      </c>
      <c r="R50" s="56" t="s">
        <v>554</v>
      </c>
      <c r="S50" s="56">
        <f>INT(INDEX(挂机升级突破!$H$8:$H$22,章节关卡!$B50)*章节关卡!O50/6)</f>
        <v>67</v>
      </c>
      <c r="T50" s="56" t="s">
        <v>562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18">
        <v>46</v>
      </c>
      <c r="AQ50" s="26">
        <v>5</v>
      </c>
      <c r="AR50" s="18">
        <v>15</v>
      </c>
      <c r="AS50" s="15">
        <f t="shared" si="5"/>
        <v>320</v>
      </c>
      <c r="AT50" s="15">
        <f t="shared" si="6"/>
        <v>960</v>
      </c>
      <c r="AU50" s="15">
        <f t="shared" si="7"/>
        <v>8640</v>
      </c>
      <c r="AX50" s="18">
        <v>46</v>
      </c>
      <c r="AY50" s="26">
        <v>6</v>
      </c>
      <c r="AZ50" s="18">
        <v>1</v>
      </c>
      <c r="BA50" s="15">
        <f t="shared" si="8"/>
        <v>800</v>
      </c>
      <c r="BB50" s="15">
        <f t="shared" si="9"/>
        <v>2400</v>
      </c>
      <c r="BC50" s="15">
        <f t="shared" si="10"/>
        <v>18000</v>
      </c>
    </row>
    <row r="51" spans="1:55" ht="16.5" x14ac:dyDescent="0.2">
      <c r="A51" s="56">
        <v>27</v>
      </c>
      <c r="B51" s="56">
        <f t="shared" si="25"/>
        <v>9</v>
      </c>
      <c r="C51" s="56">
        <f t="shared" si="26"/>
        <v>3</v>
      </c>
      <c r="D51" s="56">
        <v>360</v>
      </c>
      <c r="E51" s="56">
        <v>540</v>
      </c>
      <c r="F51" s="56" t="s">
        <v>551</v>
      </c>
      <c r="G51" s="56">
        <f t="shared" si="20"/>
        <v>21600</v>
      </c>
      <c r="H51" s="56" t="s">
        <v>554</v>
      </c>
      <c r="I51" s="56">
        <f>INT(INDEX(挂机升级突破!$H$8:$H$22,章节关卡!$B51)*章节关卡!E51/6)</f>
        <v>67</v>
      </c>
      <c r="J51" s="56" t="s">
        <v>562</v>
      </c>
      <c r="K51" s="56">
        <v>1</v>
      </c>
      <c r="M51" s="56">
        <f t="shared" si="21"/>
        <v>10</v>
      </c>
      <c r="N51" s="56">
        <f t="shared" si="22"/>
        <v>540</v>
      </c>
      <c r="O51" s="56">
        <f t="shared" si="23"/>
        <v>810</v>
      </c>
      <c r="P51" s="56" t="s">
        <v>551</v>
      </c>
      <c r="Q51" s="56">
        <f t="shared" si="24"/>
        <v>32400</v>
      </c>
      <c r="R51" s="56" t="s">
        <v>554</v>
      </c>
      <c r="S51" s="56">
        <f>INT(INDEX(挂机升级突破!$H$8:$H$22,章节关卡!$B51)*章节关卡!O51/6)</f>
        <v>101</v>
      </c>
      <c r="T51" s="56" t="s">
        <v>562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18">
        <v>47</v>
      </c>
      <c r="AQ51" s="26">
        <v>6</v>
      </c>
      <c r="AR51" s="18">
        <v>1</v>
      </c>
      <c r="AS51" s="15">
        <f t="shared" si="5"/>
        <v>400</v>
      </c>
      <c r="AT51" s="15">
        <f t="shared" si="6"/>
        <v>1200</v>
      </c>
      <c r="AU51" s="15">
        <f t="shared" si="7"/>
        <v>12000</v>
      </c>
      <c r="AX51" s="18">
        <v>47</v>
      </c>
      <c r="AY51" s="26">
        <v>6</v>
      </c>
      <c r="AZ51" s="18">
        <v>2</v>
      </c>
      <c r="BA51" s="15">
        <f t="shared" si="8"/>
        <v>800</v>
      </c>
      <c r="BB51" s="15">
        <f t="shared" si="9"/>
        <v>2400</v>
      </c>
      <c r="BC51" s="15">
        <f t="shared" si="10"/>
        <v>18000</v>
      </c>
    </row>
    <row r="52" spans="1:55" ht="16.5" x14ac:dyDescent="0.2">
      <c r="A52" s="56">
        <v>28</v>
      </c>
      <c r="B52" s="56">
        <f t="shared" si="25"/>
        <v>10</v>
      </c>
      <c r="C52" s="56">
        <f t="shared" si="26"/>
        <v>1</v>
      </c>
      <c r="D52" s="56">
        <v>120</v>
      </c>
      <c r="E52" s="56">
        <v>180</v>
      </c>
      <c r="F52" s="56" t="s">
        <v>551</v>
      </c>
      <c r="G52" s="56">
        <f t="shared" si="20"/>
        <v>8640</v>
      </c>
      <c r="H52" s="56" t="s">
        <v>555</v>
      </c>
      <c r="I52" s="56">
        <f>INT(INDEX(挂机升级突破!$I$8:$I$22,章节关卡!$B52)*章节关卡!E52/6)</f>
        <v>7</v>
      </c>
      <c r="J52" s="56" t="s">
        <v>557</v>
      </c>
      <c r="K52" s="56">
        <v>40</v>
      </c>
      <c r="M52" s="56">
        <f t="shared" si="21"/>
        <v>11</v>
      </c>
      <c r="N52" s="56">
        <f t="shared" si="22"/>
        <v>180</v>
      </c>
      <c r="O52" s="56">
        <f t="shared" si="23"/>
        <v>270</v>
      </c>
      <c r="P52" s="56" t="s">
        <v>551</v>
      </c>
      <c r="Q52" s="56">
        <f t="shared" si="24"/>
        <v>12960</v>
      </c>
      <c r="R52" s="56" t="s">
        <v>555</v>
      </c>
      <c r="S52" s="56">
        <f>INT(INDEX(挂机升级突破!$I$8:$I$22,章节关卡!$B52)*章节关卡!O52/6)</f>
        <v>11</v>
      </c>
      <c r="T52" s="56" t="s">
        <v>561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18">
        <v>48</v>
      </c>
      <c r="AQ52" s="26">
        <v>6</v>
      </c>
      <c r="AR52" s="18">
        <v>2</v>
      </c>
      <c r="AS52" s="15">
        <f t="shared" si="5"/>
        <v>400</v>
      </c>
      <c r="AT52" s="15">
        <f t="shared" si="6"/>
        <v>1200</v>
      </c>
      <c r="AU52" s="15">
        <f t="shared" si="7"/>
        <v>12000</v>
      </c>
      <c r="AX52" s="18">
        <v>48</v>
      </c>
      <c r="AY52" s="26">
        <v>6</v>
      </c>
      <c r="AZ52" s="18">
        <v>3</v>
      </c>
      <c r="BA52" s="15">
        <f t="shared" si="8"/>
        <v>800</v>
      </c>
      <c r="BB52" s="15">
        <f t="shared" si="9"/>
        <v>2400</v>
      </c>
      <c r="BC52" s="15">
        <f t="shared" si="10"/>
        <v>18000</v>
      </c>
    </row>
    <row r="53" spans="1:55" ht="16.5" x14ac:dyDescent="0.2">
      <c r="A53" s="56">
        <v>29</v>
      </c>
      <c r="B53" s="56">
        <f t="shared" si="25"/>
        <v>10</v>
      </c>
      <c r="C53" s="56">
        <f t="shared" si="26"/>
        <v>2</v>
      </c>
      <c r="D53" s="56">
        <v>240</v>
      </c>
      <c r="E53" s="56">
        <v>360</v>
      </c>
      <c r="F53" s="56" t="s">
        <v>551</v>
      </c>
      <c r="G53" s="56">
        <f t="shared" si="20"/>
        <v>17280</v>
      </c>
      <c r="H53" s="56" t="s">
        <v>555</v>
      </c>
      <c r="I53" s="56">
        <f>INT(INDEX(挂机升级突破!$I$8:$I$22,章节关卡!$B53)*章节关卡!E53/6)</f>
        <v>15</v>
      </c>
      <c r="J53" s="56" t="s">
        <v>557</v>
      </c>
      <c r="K53" s="56">
        <v>60</v>
      </c>
      <c r="M53" s="56">
        <f t="shared" si="21"/>
        <v>11</v>
      </c>
      <c r="N53" s="56">
        <f t="shared" si="22"/>
        <v>360</v>
      </c>
      <c r="O53" s="56">
        <f t="shared" si="23"/>
        <v>540</v>
      </c>
      <c r="P53" s="56" t="s">
        <v>551</v>
      </c>
      <c r="Q53" s="56">
        <f t="shared" si="24"/>
        <v>25920</v>
      </c>
      <c r="R53" s="56" t="s">
        <v>555</v>
      </c>
      <c r="S53" s="56">
        <f>INT(INDEX(挂机升级突破!$I$8:$I$22,章节关卡!$B53)*章节关卡!O53/6)</f>
        <v>22</v>
      </c>
      <c r="T53" s="56" t="s">
        <v>562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18">
        <v>49</v>
      </c>
      <c r="AQ53" s="26">
        <v>6</v>
      </c>
      <c r="AR53" s="18">
        <v>3</v>
      </c>
      <c r="AS53" s="15">
        <f t="shared" si="5"/>
        <v>400</v>
      </c>
      <c r="AT53" s="15">
        <f t="shared" si="6"/>
        <v>1200</v>
      </c>
      <c r="AU53" s="15">
        <f t="shared" si="7"/>
        <v>12000</v>
      </c>
      <c r="AX53" s="18">
        <v>49</v>
      </c>
      <c r="AY53" s="26">
        <v>6</v>
      </c>
      <c r="AZ53" s="18">
        <v>4</v>
      </c>
      <c r="BA53" s="15">
        <f t="shared" si="8"/>
        <v>800</v>
      </c>
      <c r="BB53" s="15">
        <f t="shared" si="9"/>
        <v>2400</v>
      </c>
      <c r="BC53" s="15">
        <f t="shared" si="10"/>
        <v>18000</v>
      </c>
    </row>
    <row r="54" spans="1:55" ht="16.5" x14ac:dyDescent="0.2">
      <c r="A54" s="56">
        <v>30</v>
      </c>
      <c r="B54" s="56">
        <f t="shared" si="25"/>
        <v>10</v>
      </c>
      <c r="C54" s="56">
        <f t="shared" si="26"/>
        <v>3</v>
      </c>
      <c r="D54" s="56">
        <v>360</v>
      </c>
      <c r="E54" s="56">
        <v>540</v>
      </c>
      <c r="F54" s="56" t="s">
        <v>551</v>
      </c>
      <c r="G54" s="56">
        <f t="shared" si="20"/>
        <v>25920</v>
      </c>
      <c r="H54" s="56" t="s">
        <v>555</v>
      </c>
      <c r="I54" s="56">
        <f>INT(INDEX(挂机升级突破!$I$8:$I$22,章节关卡!$B54)*章节关卡!E54/6)</f>
        <v>22</v>
      </c>
      <c r="J54" s="56" t="s">
        <v>562</v>
      </c>
      <c r="K54" s="56">
        <v>1</v>
      </c>
      <c r="M54" s="56">
        <f t="shared" si="21"/>
        <v>11</v>
      </c>
      <c r="N54" s="56">
        <f t="shared" si="22"/>
        <v>540</v>
      </c>
      <c r="O54" s="56">
        <f t="shared" si="23"/>
        <v>810</v>
      </c>
      <c r="P54" s="56" t="s">
        <v>551</v>
      </c>
      <c r="Q54" s="56">
        <f t="shared" si="24"/>
        <v>38880</v>
      </c>
      <c r="R54" s="56" t="s">
        <v>555</v>
      </c>
      <c r="S54" s="56">
        <f>INT(INDEX(挂机升级突破!$I$8:$I$22,章节关卡!$B54)*章节关卡!O54/6)</f>
        <v>33</v>
      </c>
      <c r="T54" s="56" t="s">
        <v>562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18">
        <v>50</v>
      </c>
      <c r="AQ54" s="26">
        <v>6</v>
      </c>
      <c r="AR54" s="18">
        <v>4</v>
      </c>
      <c r="AS54" s="15">
        <f t="shared" si="5"/>
        <v>400</v>
      </c>
      <c r="AT54" s="15">
        <f t="shared" si="6"/>
        <v>1200</v>
      </c>
      <c r="AU54" s="15">
        <f t="shared" si="7"/>
        <v>12000</v>
      </c>
      <c r="AX54" s="18">
        <v>50</v>
      </c>
      <c r="AY54" s="26">
        <v>6</v>
      </c>
      <c r="AZ54" s="18">
        <v>5</v>
      </c>
      <c r="BA54" s="15">
        <f t="shared" si="8"/>
        <v>800</v>
      </c>
      <c r="BB54" s="15">
        <f t="shared" si="9"/>
        <v>2400</v>
      </c>
      <c r="BC54" s="15">
        <f t="shared" si="10"/>
        <v>18000</v>
      </c>
    </row>
    <row r="55" spans="1:55" ht="16.5" x14ac:dyDescent="0.2">
      <c r="A55" s="56">
        <v>31</v>
      </c>
      <c r="B55" s="56">
        <f t="shared" si="25"/>
        <v>11</v>
      </c>
      <c r="C55" s="56">
        <f t="shared" si="26"/>
        <v>1</v>
      </c>
      <c r="D55" s="56">
        <v>120</v>
      </c>
      <c r="E55" s="56">
        <v>180</v>
      </c>
      <c r="F55" s="56" t="s">
        <v>551</v>
      </c>
      <c r="G55" s="56">
        <f t="shared" si="20"/>
        <v>10800</v>
      </c>
      <c r="H55" s="56" t="s">
        <v>555</v>
      </c>
      <c r="I55" s="56">
        <f>INT(INDEX(挂机升级突破!$I$8:$I$22,章节关卡!$B55)*章节关卡!E55/6)</f>
        <v>15</v>
      </c>
      <c r="J55" s="56" t="s">
        <v>557</v>
      </c>
      <c r="K55" s="56">
        <v>40</v>
      </c>
      <c r="M55" s="56">
        <f t="shared" si="21"/>
        <v>12</v>
      </c>
      <c r="N55" s="56">
        <f t="shared" si="22"/>
        <v>180</v>
      </c>
      <c r="O55" s="56">
        <f t="shared" si="23"/>
        <v>270</v>
      </c>
      <c r="P55" s="56" t="s">
        <v>551</v>
      </c>
      <c r="Q55" s="56">
        <f t="shared" si="24"/>
        <v>16200</v>
      </c>
      <c r="R55" s="56" t="s">
        <v>555</v>
      </c>
      <c r="S55" s="56">
        <f>INT(INDEX(挂机升级突破!$I$8:$I$22,章节关卡!$B55)*章节关卡!O55/6)</f>
        <v>22</v>
      </c>
      <c r="T55" s="56" t="s">
        <v>561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18">
        <v>51</v>
      </c>
      <c r="AQ55" s="26">
        <v>6</v>
      </c>
      <c r="AR55" s="18">
        <v>5</v>
      </c>
      <c r="AS55" s="15">
        <f t="shared" si="5"/>
        <v>400</v>
      </c>
      <c r="AT55" s="15">
        <f t="shared" si="6"/>
        <v>1200</v>
      </c>
      <c r="AU55" s="15">
        <f t="shared" si="7"/>
        <v>12000</v>
      </c>
      <c r="AX55" s="18">
        <v>51</v>
      </c>
      <c r="AY55" s="26">
        <v>6</v>
      </c>
      <c r="AZ55" s="18">
        <v>6</v>
      </c>
      <c r="BA55" s="15">
        <f t="shared" si="8"/>
        <v>800</v>
      </c>
      <c r="BB55" s="15">
        <f t="shared" si="9"/>
        <v>2400</v>
      </c>
      <c r="BC55" s="15">
        <f t="shared" si="10"/>
        <v>18000</v>
      </c>
    </row>
    <row r="56" spans="1:55" ht="16.5" x14ac:dyDescent="0.2">
      <c r="A56" s="56">
        <v>32</v>
      </c>
      <c r="B56" s="56">
        <f t="shared" si="25"/>
        <v>11</v>
      </c>
      <c r="C56" s="56">
        <f t="shared" si="26"/>
        <v>2</v>
      </c>
      <c r="D56" s="56">
        <v>240</v>
      </c>
      <c r="E56" s="56">
        <v>360</v>
      </c>
      <c r="F56" s="56" t="s">
        <v>551</v>
      </c>
      <c r="G56" s="56">
        <f t="shared" si="20"/>
        <v>21600</v>
      </c>
      <c r="H56" s="56" t="s">
        <v>555</v>
      </c>
      <c r="I56" s="56">
        <f>INT(INDEX(挂机升级突破!$I$8:$I$22,章节关卡!$B56)*章节关卡!E56/6)</f>
        <v>30</v>
      </c>
      <c r="J56" s="56" t="s">
        <v>557</v>
      </c>
      <c r="K56" s="56">
        <v>60</v>
      </c>
      <c r="M56" s="56">
        <f t="shared" si="21"/>
        <v>12</v>
      </c>
      <c r="N56" s="56">
        <f t="shared" si="22"/>
        <v>360</v>
      </c>
      <c r="O56" s="56">
        <f t="shared" si="23"/>
        <v>540</v>
      </c>
      <c r="P56" s="56" t="s">
        <v>551</v>
      </c>
      <c r="Q56" s="56">
        <f t="shared" si="24"/>
        <v>32400</v>
      </c>
      <c r="R56" s="56" t="s">
        <v>555</v>
      </c>
      <c r="S56" s="56">
        <f>INT(INDEX(挂机升级突破!$I$8:$I$22,章节关卡!$B56)*章节关卡!O56/6)</f>
        <v>45</v>
      </c>
      <c r="T56" s="56" t="s">
        <v>562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18">
        <v>52</v>
      </c>
      <c r="AQ56" s="26">
        <v>6</v>
      </c>
      <c r="AR56" s="18">
        <v>6</v>
      </c>
      <c r="AS56" s="15">
        <f t="shared" si="5"/>
        <v>400</v>
      </c>
      <c r="AT56" s="15">
        <f t="shared" si="6"/>
        <v>1200</v>
      </c>
      <c r="AU56" s="15">
        <f t="shared" si="7"/>
        <v>12000</v>
      </c>
      <c r="AX56" s="18">
        <v>52</v>
      </c>
      <c r="AY56" s="26">
        <v>6</v>
      </c>
      <c r="AZ56" s="18">
        <v>7</v>
      </c>
      <c r="BA56" s="15">
        <f t="shared" si="8"/>
        <v>800</v>
      </c>
      <c r="BB56" s="15">
        <f t="shared" si="9"/>
        <v>2400</v>
      </c>
      <c r="BC56" s="15">
        <f t="shared" si="10"/>
        <v>18000</v>
      </c>
    </row>
    <row r="57" spans="1:55" ht="16.5" x14ac:dyDescent="0.2">
      <c r="A57" s="56">
        <v>33</v>
      </c>
      <c r="B57" s="56">
        <f t="shared" si="25"/>
        <v>11</v>
      </c>
      <c r="C57" s="56">
        <f t="shared" si="26"/>
        <v>3</v>
      </c>
      <c r="D57" s="56">
        <v>360</v>
      </c>
      <c r="E57" s="56">
        <v>540</v>
      </c>
      <c r="F57" s="56" t="s">
        <v>551</v>
      </c>
      <c r="G57" s="56">
        <f t="shared" si="20"/>
        <v>32400</v>
      </c>
      <c r="H57" s="56" t="s">
        <v>555</v>
      </c>
      <c r="I57" s="56">
        <f>INT(INDEX(挂机升级突破!$I$8:$I$22,章节关卡!$B57)*章节关卡!E57/6)</f>
        <v>45</v>
      </c>
      <c r="J57" s="56" t="s">
        <v>562</v>
      </c>
      <c r="K57" s="56">
        <v>1</v>
      </c>
      <c r="M57" s="56">
        <f t="shared" si="21"/>
        <v>12</v>
      </c>
      <c r="N57" s="56">
        <f t="shared" si="22"/>
        <v>540</v>
      </c>
      <c r="O57" s="56">
        <f t="shared" si="23"/>
        <v>810</v>
      </c>
      <c r="P57" s="56" t="s">
        <v>551</v>
      </c>
      <c r="Q57" s="56">
        <f t="shared" si="24"/>
        <v>48600</v>
      </c>
      <c r="R57" s="56" t="s">
        <v>555</v>
      </c>
      <c r="S57" s="56">
        <f>INT(INDEX(挂机升级突破!$I$8:$I$22,章节关卡!$B57)*章节关卡!O57/6)</f>
        <v>67</v>
      </c>
      <c r="T57" s="56" t="s">
        <v>562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18">
        <v>53</v>
      </c>
      <c r="AQ57" s="26">
        <v>6</v>
      </c>
      <c r="AR57" s="18">
        <v>7</v>
      </c>
      <c r="AS57" s="15">
        <f t="shared" si="5"/>
        <v>400</v>
      </c>
      <c r="AT57" s="15">
        <f t="shared" si="6"/>
        <v>1200</v>
      </c>
      <c r="AU57" s="15">
        <f t="shared" si="7"/>
        <v>12000</v>
      </c>
      <c r="AX57" s="18">
        <v>53</v>
      </c>
      <c r="AY57" s="26">
        <v>6</v>
      </c>
      <c r="AZ57" s="18">
        <v>8</v>
      </c>
      <c r="BA57" s="15">
        <f t="shared" si="8"/>
        <v>800</v>
      </c>
      <c r="BB57" s="15">
        <f t="shared" si="9"/>
        <v>2400</v>
      </c>
      <c r="BC57" s="15">
        <f t="shared" si="10"/>
        <v>18000</v>
      </c>
    </row>
    <row r="58" spans="1:55" ht="16.5" x14ac:dyDescent="0.2">
      <c r="A58" s="56">
        <v>34</v>
      </c>
      <c r="B58" s="56">
        <f t="shared" si="25"/>
        <v>12</v>
      </c>
      <c r="C58" s="56">
        <f t="shared" si="26"/>
        <v>1</v>
      </c>
      <c r="D58" s="56">
        <v>120</v>
      </c>
      <c r="E58" s="56">
        <v>180</v>
      </c>
      <c r="F58" s="56" t="s">
        <v>551</v>
      </c>
      <c r="G58" s="56">
        <f t="shared" si="20"/>
        <v>13200</v>
      </c>
      <c r="H58" s="56" t="s">
        <v>555</v>
      </c>
      <c r="I58" s="56">
        <f>INT(INDEX(挂机升级突破!$I$8:$I$22,章节关卡!$B58)*章节关卡!E58/6)</f>
        <v>22</v>
      </c>
      <c r="J58" s="56" t="s">
        <v>557</v>
      </c>
      <c r="K58" s="56">
        <v>40</v>
      </c>
      <c r="M58" s="56">
        <f t="shared" si="21"/>
        <v>13</v>
      </c>
      <c r="N58" s="56">
        <f t="shared" si="22"/>
        <v>180</v>
      </c>
      <c r="O58" s="56">
        <f t="shared" si="23"/>
        <v>270</v>
      </c>
      <c r="P58" s="56" t="s">
        <v>551</v>
      </c>
      <c r="Q58" s="56">
        <f t="shared" si="24"/>
        <v>19800</v>
      </c>
      <c r="R58" s="56" t="s">
        <v>555</v>
      </c>
      <c r="S58" s="56">
        <f>INT(INDEX(挂机升级突破!$I$8:$I$22,章节关卡!$B58)*章节关卡!O58/6)</f>
        <v>33</v>
      </c>
      <c r="T58" s="56" t="s">
        <v>561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18">
        <v>54</v>
      </c>
      <c r="AQ58" s="26">
        <v>6</v>
      </c>
      <c r="AR58" s="18">
        <v>8</v>
      </c>
      <c r="AS58" s="15">
        <f t="shared" si="5"/>
        <v>400</v>
      </c>
      <c r="AT58" s="15">
        <f t="shared" si="6"/>
        <v>1200</v>
      </c>
      <c r="AU58" s="15">
        <f t="shared" si="7"/>
        <v>12000</v>
      </c>
      <c r="AX58" s="18">
        <v>54</v>
      </c>
      <c r="AY58" s="26">
        <v>6</v>
      </c>
      <c r="AZ58" s="18">
        <v>9</v>
      </c>
      <c r="BA58" s="15">
        <f t="shared" si="8"/>
        <v>800</v>
      </c>
      <c r="BB58" s="15">
        <f t="shared" si="9"/>
        <v>2400</v>
      </c>
      <c r="BC58" s="15">
        <f t="shared" si="10"/>
        <v>18000</v>
      </c>
    </row>
    <row r="59" spans="1:55" ht="16.5" x14ac:dyDescent="0.2">
      <c r="A59" s="56">
        <v>35</v>
      </c>
      <c r="B59" s="56">
        <f t="shared" si="25"/>
        <v>12</v>
      </c>
      <c r="C59" s="56">
        <f t="shared" si="26"/>
        <v>2</v>
      </c>
      <c r="D59" s="56">
        <v>240</v>
      </c>
      <c r="E59" s="56">
        <v>360</v>
      </c>
      <c r="F59" s="56" t="s">
        <v>551</v>
      </c>
      <c r="G59" s="56">
        <f t="shared" si="20"/>
        <v>26400</v>
      </c>
      <c r="H59" s="56" t="s">
        <v>555</v>
      </c>
      <c r="I59" s="56">
        <f>INT(INDEX(挂机升级突破!$I$8:$I$22,章节关卡!$B59)*章节关卡!E59/6)</f>
        <v>45</v>
      </c>
      <c r="J59" s="56" t="s">
        <v>557</v>
      </c>
      <c r="K59" s="56">
        <v>60</v>
      </c>
      <c r="M59" s="56">
        <f t="shared" si="21"/>
        <v>13</v>
      </c>
      <c r="N59" s="56">
        <f t="shared" si="22"/>
        <v>360</v>
      </c>
      <c r="O59" s="56">
        <f t="shared" si="23"/>
        <v>540</v>
      </c>
      <c r="P59" s="56" t="s">
        <v>551</v>
      </c>
      <c r="Q59" s="56">
        <f t="shared" si="24"/>
        <v>39600</v>
      </c>
      <c r="R59" s="56" t="s">
        <v>555</v>
      </c>
      <c r="S59" s="56">
        <f>INT(INDEX(挂机升级突破!$I$8:$I$22,章节关卡!$B59)*章节关卡!O59/6)</f>
        <v>67</v>
      </c>
      <c r="T59" s="56" t="s">
        <v>562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18">
        <v>55</v>
      </c>
      <c r="AQ59" s="26">
        <v>6</v>
      </c>
      <c r="AR59" s="18">
        <v>9</v>
      </c>
      <c r="AS59" s="15">
        <f t="shared" si="5"/>
        <v>400</v>
      </c>
      <c r="AT59" s="15">
        <f t="shared" si="6"/>
        <v>1200</v>
      </c>
      <c r="AU59" s="15">
        <f t="shared" si="7"/>
        <v>12000</v>
      </c>
      <c r="AX59" s="18">
        <v>55</v>
      </c>
      <c r="AY59" s="26">
        <v>6</v>
      </c>
      <c r="AZ59" s="18">
        <v>10</v>
      </c>
      <c r="BA59" s="15">
        <f t="shared" si="8"/>
        <v>800</v>
      </c>
      <c r="BB59" s="15">
        <f t="shared" si="9"/>
        <v>2400</v>
      </c>
      <c r="BC59" s="15">
        <f t="shared" si="10"/>
        <v>18000</v>
      </c>
    </row>
    <row r="60" spans="1:55" ht="16.5" x14ac:dyDescent="0.2">
      <c r="A60" s="56">
        <v>36</v>
      </c>
      <c r="B60" s="56">
        <f t="shared" si="25"/>
        <v>12</v>
      </c>
      <c r="C60" s="56">
        <f t="shared" si="26"/>
        <v>3</v>
      </c>
      <c r="D60" s="56">
        <v>360</v>
      </c>
      <c r="E60" s="56">
        <v>540</v>
      </c>
      <c r="F60" s="56" t="s">
        <v>551</v>
      </c>
      <c r="G60" s="56">
        <f t="shared" si="20"/>
        <v>39600</v>
      </c>
      <c r="H60" s="56" t="s">
        <v>555</v>
      </c>
      <c r="I60" s="56">
        <f>INT(INDEX(挂机升级突破!$I$8:$I$22,章节关卡!$B60)*章节关卡!E60/6)</f>
        <v>67</v>
      </c>
      <c r="J60" s="56" t="s">
        <v>562</v>
      </c>
      <c r="K60" s="56">
        <v>1</v>
      </c>
      <c r="M60" s="56">
        <f t="shared" si="21"/>
        <v>13</v>
      </c>
      <c r="N60" s="56">
        <f t="shared" si="22"/>
        <v>540</v>
      </c>
      <c r="O60" s="56">
        <f t="shared" si="23"/>
        <v>810</v>
      </c>
      <c r="P60" s="56" t="s">
        <v>551</v>
      </c>
      <c r="Q60" s="56">
        <f t="shared" si="24"/>
        <v>59400</v>
      </c>
      <c r="R60" s="56" t="s">
        <v>555</v>
      </c>
      <c r="S60" s="56">
        <f>INT(INDEX(挂机升级突破!$I$8:$I$22,章节关卡!$B60)*章节关卡!O60/6)</f>
        <v>101</v>
      </c>
      <c r="T60" s="56" t="s">
        <v>562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18">
        <v>56</v>
      </c>
      <c r="AQ60" s="26">
        <v>6</v>
      </c>
      <c r="AR60" s="18">
        <v>10</v>
      </c>
      <c r="AS60" s="15">
        <f t="shared" si="5"/>
        <v>400</v>
      </c>
      <c r="AT60" s="15">
        <f t="shared" si="6"/>
        <v>1200</v>
      </c>
      <c r="AU60" s="15">
        <f t="shared" si="7"/>
        <v>12000</v>
      </c>
      <c r="AX60" s="18">
        <v>56</v>
      </c>
      <c r="AY60" s="26">
        <v>6</v>
      </c>
      <c r="AZ60" s="18">
        <v>11</v>
      </c>
      <c r="BA60" s="15">
        <f t="shared" si="8"/>
        <v>800</v>
      </c>
      <c r="BB60" s="15">
        <f t="shared" si="9"/>
        <v>2400</v>
      </c>
      <c r="BC60" s="15">
        <f t="shared" si="10"/>
        <v>18000</v>
      </c>
    </row>
    <row r="61" spans="1:55" ht="16.5" x14ac:dyDescent="0.2">
      <c r="A61" s="56">
        <v>37</v>
      </c>
      <c r="B61" s="56">
        <f t="shared" si="25"/>
        <v>13</v>
      </c>
      <c r="C61" s="56">
        <f t="shared" si="26"/>
        <v>1</v>
      </c>
      <c r="D61" s="56">
        <v>120</v>
      </c>
      <c r="E61" s="56">
        <v>180</v>
      </c>
      <c r="F61" s="56" t="s">
        <v>551</v>
      </c>
      <c r="G61" s="56">
        <f t="shared" si="20"/>
        <v>15600</v>
      </c>
      <c r="H61" s="56" t="s">
        <v>556</v>
      </c>
      <c r="I61" s="56">
        <f>INT(INDEX(挂机升级突破!$J$8:$J$22,章节关卡!$B61)*章节关卡!E61/6)</f>
        <v>7</v>
      </c>
      <c r="J61" s="56" t="s">
        <v>557</v>
      </c>
      <c r="K61" s="56">
        <v>40</v>
      </c>
      <c r="M61" s="56">
        <f t="shared" si="21"/>
        <v>14</v>
      </c>
      <c r="N61" s="56">
        <f t="shared" si="22"/>
        <v>180</v>
      </c>
      <c r="O61" s="56">
        <f t="shared" si="23"/>
        <v>270</v>
      </c>
      <c r="P61" s="56" t="s">
        <v>551</v>
      </c>
      <c r="Q61" s="56">
        <f t="shared" si="24"/>
        <v>23400</v>
      </c>
      <c r="R61" s="56" t="s">
        <v>556</v>
      </c>
      <c r="S61" s="56">
        <f>INT(INDEX(挂机升级突破!$J$8:$J$22,章节关卡!$B61)*章节关卡!O61/6)</f>
        <v>11</v>
      </c>
      <c r="T61" s="56" t="s">
        <v>561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18">
        <v>57</v>
      </c>
      <c r="AQ61" s="26">
        <v>6</v>
      </c>
      <c r="AR61" s="18">
        <v>11</v>
      </c>
      <c r="AS61" s="15">
        <f t="shared" si="5"/>
        <v>400</v>
      </c>
      <c r="AT61" s="15">
        <f t="shared" si="6"/>
        <v>1200</v>
      </c>
      <c r="AU61" s="15">
        <f t="shared" si="7"/>
        <v>12000</v>
      </c>
      <c r="AX61" s="18">
        <v>57</v>
      </c>
      <c r="AY61" s="26">
        <v>6</v>
      </c>
      <c r="AZ61" s="18">
        <v>12</v>
      </c>
      <c r="BA61" s="15">
        <f t="shared" si="8"/>
        <v>800</v>
      </c>
      <c r="BB61" s="15">
        <f t="shared" si="9"/>
        <v>2400</v>
      </c>
      <c r="BC61" s="15">
        <f t="shared" si="10"/>
        <v>18000</v>
      </c>
    </row>
    <row r="62" spans="1:55" ht="16.5" x14ac:dyDescent="0.2">
      <c r="A62" s="56">
        <v>38</v>
      </c>
      <c r="B62" s="56">
        <f t="shared" si="25"/>
        <v>13</v>
      </c>
      <c r="C62" s="56">
        <f t="shared" si="26"/>
        <v>2</v>
      </c>
      <c r="D62" s="56">
        <v>240</v>
      </c>
      <c r="E62" s="56">
        <v>360</v>
      </c>
      <c r="F62" s="56" t="s">
        <v>551</v>
      </c>
      <c r="G62" s="56">
        <f t="shared" si="20"/>
        <v>31200</v>
      </c>
      <c r="H62" s="56" t="s">
        <v>556</v>
      </c>
      <c r="I62" s="56">
        <f>INT(INDEX(挂机升级突破!$J$8:$J$22,章节关卡!$B62)*章节关卡!E62/6)</f>
        <v>15</v>
      </c>
      <c r="J62" s="56" t="s">
        <v>557</v>
      </c>
      <c r="K62" s="56">
        <v>60</v>
      </c>
      <c r="M62" s="56">
        <f t="shared" si="21"/>
        <v>14</v>
      </c>
      <c r="N62" s="56">
        <f t="shared" si="22"/>
        <v>360</v>
      </c>
      <c r="O62" s="56">
        <f t="shared" si="23"/>
        <v>540</v>
      </c>
      <c r="P62" s="56" t="s">
        <v>551</v>
      </c>
      <c r="Q62" s="56">
        <f t="shared" si="24"/>
        <v>46800</v>
      </c>
      <c r="R62" s="56" t="s">
        <v>556</v>
      </c>
      <c r="S62" s="56">
        <f>INT(INDEX(挂机升级突破!$J$8:$J$22,章节关卡!$B62)*章节关卡!O62/6)</f>
        <v>22</v>
      </c>
      <c r="T62" s="56" t="s">
        <v>562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18">
        <v>58</v>
      </c>
      <c r="AQ62" s="26">
        <v>6</v>
      </c>
      <c r="AR62" s="18">
        <v>12</v>
      </c>
      <c r="AS62" s="15">
        <f t="shared" si="5"/>
        <v>400</v>
      </c>
      <c r="AT62" s="15">
        <f t="shared" si="6"/>
        <v>1200</v>
      </c>
      <c r="AU62" s="15">
        <f t="shared" si="7"/>
        <v>12000</v>
      </c>
      <c r="AX62" s="18">
        <v>58</v>
      </c>
      <c r="AY62" s="26">
        <v>6</v>
      </c>
      <c r="AZ62" s="18">
        <v>13</v>
      </c>
      <c r="BA62" s="15">
        <f t="shared" si="8"/>
        <v>800</v>
      </c>
      <c r="BB62" s="15">
        <f t="shared" si="9"/>
        <v>2400</v>
      </c>
      <c r="BC62" s="15">
        <f t="shared" si="10"/>
        <v>18000</v>
      </c>
    </row>
    <row r="63" spans="1:55" ht="16.5" x14ac:dyDescent="0.2">
      <c r="A63" s="56">
        <v>39</v>
      </c>
      <c r="B63" s="56">
        <f t="shared" si="25"/>
        <v>13</v>
      </c>
      <c r="C63" s="56">
        <f t="shared" si="26"/>
        <v>3</v>
      </c>
      <c r="D63" s="56">
        <v>360</v>
      </c>
      <c r="E63" s="56">
        <v>540</v>
      </c>
      <c r="F63" s="56" t="s">
        <v>551</v>
      </c>
      <c r="G63" s="56">
        <f t="shared" si="20"/>
        <v>46800</v>
      </c>
      <c r="H63" s="56" t="s">
        <v>556</v>
      </c>
      <c r="I63" s="56">
        <f>INT(INDEX(挂机升级突破!$J$8:$J$22,章节关卡!$B63)*章节关卡!E63/6)</f>
        <v>22</v>
      </c>
      <c r="J63" s="56" t="s">
        <v>562</v>
      </c>
      <c r="K63" s="56">
        <v>1</v>
      </c>
      <c r="M63" s="56">
        <f t="shared" si="21"/>
        <v>14</v>
      </c>
      <c r="N63" s="56">
        <f t="shared" si="22"/>
        <v>540</v>
      </c>
      <c r="O63" s="56">
        <f t="shared" si="23"/>
        <v>810</v>
      </c>
      <c r="P63" s="56" t="s">
        <v>551</v>
      </c>
      <c r="Q63" s="56">
        <f t="shared" si="24"/>
        <v>70200</v>
      </c>
      <c r="R63" s="56" t="s">
        <v>556</v>
      </c>
      <c r="S63" s="56">
        <f>INT(INDEX(挂机升级突破!$J$8:$J$22,章节关卡!$B63)*章节关卡!O63/6)</f>
        <v>33</v>
      </c>
      <c r="T63" s="56" t="s">
        <v>562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18">
        <v>59</v>
      </c>
      <c r="AQ63" s="26">
        <v>6</v>
      </c>
      <c r="AR63" s="18">
        <v>13</v>
      </c>
      <c r="AS63" s="15">
        <f t="shared" si="5"/>
        <v>400</v>
      </c>
      <c r="AT63" s="15">
        <f t="shared" si="6"/>
        <v>1200</v>
      </c>
      <c r="AU63" s="15">
        <f t="shared" si="7"/>
        <v>12000</v>
      </c>
      <c r="AX63" s="18">
        <v>59</v>
      </c>
      <c r="AY63" s="26">
        <v>6</v>
      </c>
      <c r="AZ63" s="18">
        <v>14</v>
      </c>
      <c r="BA63" s="15">
        <f t="shared" si="8"/>
        <v>800</v>
      </c>
      <c r="BB63" s="15">
        <f t="shared" si="9"/>
        <v>2400</v>
      </c>
      <c r="BC63" s="15">
        <f t="shared" si="10"/>
        <v>18000</v>
      </c>
    </row>
    <row r="64" spans="1:55" ht="16.5" x14ac:dyDescent="0.2">
      <c r="A64" s="56">
        <v>40</v>
      </c>
      <c r="B64" s="56">
        <f t="shared" si="25"/>
        <v>14</v>
      </c>
      <c r="C64" s="56">
        <f t="shared" si="26"/>
        <v>1</v>
      </c>
      <c r="D64" s="56">
        <v>120</v>
      </c>
      <c r="E64" s="56">
        <v>180</v>
      </c>
      <c r="F64" s="56" t="s">
        <v>551</v>
      </c>
      <c r="G64" s="56">
        <f t="shared" si="20"/>
        <v>18000</v>
      </c>
      <c r="H64" s="56" t="s">
        <v>556</v>
      </c>
      <c r="I64" s="56">
        <f>INT(INDEX(挂机升级突破!$J$8:$J$22,章节关卡!$B64)*章节关卡!E64/6)</f>
        <v>15</v>
      </c>
      <c r="J64" s="56" t="s">
        <v>557</v>
      </c>
      <c r="K64" s="56">
        <v>40</v>
      </c>
      <c r="M64" s="56">
        <f t="shared" si="21"/>
        <v>15</v>
      </c>
      <c r="N64" s="56">
        <f t="shared" si="22"/>
        <v>180</v>
      </c>
      <c r="O64" s="56">
        <f t="shared" si="23"/>
        <v>270</v>
      </c>
      <c r="P64" s="56" t="s">
        <v>551</v>
      </c>
      <c r="Q64" s="56">
        <f t="shared" si="24"/>
        <v>27000</v>
      </c>
      <c r="R64" s="56" t="s">
        <v>556</v>
      </c>
      <c r="S64" s="56">
        <f>INT(INDEX(挂机升级突破!$J$8:$J$22,章节关卡!$B64)*章节关卡!O64/6)</f>
        <v>22</v>
      </c>
      <c r="T64" s="56" t="s">
        <v>561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18">
        <v>60</v>
      </c>
      <c r="AQ64" s="26">
        <v>6</v>
      </c>
      <c r="AR64" s="18">
        <v>14</v>
      </c>
      <c r="AS64" s="15">
        <f t="shared" si="5"/>
        <v>400</v>
      </c>
      <c r="AT64" s="15">
        <f t="shared" si="6"/>
        <v>1200</v>
      </c>
      <c r="AU64" s="15">
        <f t="shared" si="7"/>
        <v>12000</v>
      </c>
      <c r="AX64" s="18">
        <v>60</v>
      </c>
      <c r="AY64" s="26">
        <v>6</v>
      </c>
      <c r="AZ64" s="18">
        <v>15</v>
      </c>
      <c r="BA64" s="15">
        <f t="shared" si="8"/>
        <v>800</v>
      </c>
      <c r="BB64" s="15">
        <f t="shared" si="9"/>
        <v>2400</v>
      </c>
      <c r="BC64" s="15">
        <f t="shared" si="10"/>
        <v>18000</v>
      </c>
    </row>
    <row r="65" spans="1:55" ht="16.5" x14ac:dyDescent="0.2">
      <c r="A65" s="56">
        <v>41</v>
      </c>
      <c r="B65" s="56">
        <f t="shared" si="25"/>
        <v>14</v>
      </c>
      <c r="C65" s="56">
        <f t="shared" si="26"/>
        <v>2</v>
      </c>
      <c r="D65" s="56">
        <v>240</v>
      </c>
      <c r="E65" s="56">
        <v>360</v>
      </c>
      <c r="F65" s="56" t="s">
        <v>551</v>
      </c>
      <c r="G65" s="56">
        <f t="shared" si="20"/>
        <v>36000</v>
      </c>
      <c r="H65" s="56" t="s">
        <v>556</v>
      </c>
      <c r="I65" s="56">
        <f>INT(INDEX(挂机升级突破!$J$8:$J$22,章节关卡!$B65)*章节关卡!E65/6)</f>
        <v>30</v>
      </c>
      <c r="J65" s="56" t="s">
        <v>557</v>
      </c>
      <c r="K65" s="56">
        <v>60</v>
      </c>
      <c r="M65" s="56">
        <f t="shared" si="21"/>
        <v>15</v>
      </c>
      <c r="N65" s="56">
        <f t="shared" si="22"/>
        <v>360</v>
      </c>
      <c r="O65" s="56">
        <f t="shared" si="23"/>
        <v>540</v>
      </c>
      <c r="P65" s="56" t="s">
        <v>551</v>
      </c>
      <c r="Q65" s="56">
        <f t="shared" si="24"/>
        <v>54000</v>
      </c>
      <c r="R65" s="56" t="s">
        <v>556</v>
      </c>
      <c r="S65" s="56">
        <f>INT(INDEX(挂机升级突破!$J$8:$J$22,章节关卡!$B65)*章节关卡!O65/6)</f>
        <v>45</v>
      </c>
      <c r="T65" s="56" t="s">
        <v>562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18">
        <v>61</v>
      </c>
      <c r="AQ65" s="26">
        <v>6</v>
      </c>
      <c r="AR65" s="18">
        <v>15</v>
      </c>
      <c r="AS65" s="15">
        <f t="shared" si="5"/>
        <v>400</v>
      </c>
      <c r="AT65" s="15">
        <f t="shared" si="6"/>
        <v>1200</v>
      </c>
      <c r="AU65" s="15">
        <f t="shared" si="7"/>
        <v>12000</v>
      </c>
      <c r="AX65" s="18">
        <v>61</v>
      </c>
      <c r="AY65" s="26">
        <v>7</v>
      </c>
      <c r="AZ65" s="18">
        <v>1</v>
      </c>
      <c r="BA65" s="15">
        <f t="shared" si="8"/>
        <v>1000</v>
      </c>
      <c r="BB65" s="15">
        <f t="shared" si="9"/>
        <v>3000</v>
      </c>
      <c r="BC65" s="15">
        <f t="shared" si="10"/>
        <v>24750</v>
      </c>
    </row>
    <row r="66" spans="1:55" ht="16.5" x14ac:dyDescent="0.2">
      <c r="A66" s="56">
        <v>42</v>
      </c>
      <c r="B66" s="56">
        <f t="shared" si="25"/>
        <v>14</v>
      </c>
      <c r="C66" s="56">
        <f t="shared" si="26"/>
        <v>3</v>
      </c>
      <c r="D66" s="56">
        <v>360</v>
      </c>
      <c r="E66" s="56">
        <v>540</v>
      </c>
      <c r="F66" s="56" t="s">
        <v>551</v>
      </c>
      <c r="G66" s="56">
        <f t="shared" si="20"/>
        <v>54000</v>
      </c>
      <c r="H66" s="56" t="s">
        <v>556</v>
      </c>
      <c r="I66" s="56">
        <f>INT(INDEX(挂机升级突破!$J$8:$J$22,章节关卡!$B66)*章节关卡!E66/6)</f>
        <v>45</v>
      </c>
      <c r="J66" s="56" t="s">
        <v>562</v>
      </c>
      <c r="K66" s="56">
        <v>1</v>
      </c>
      <c r="M66" s="56">
        <f t="shared" si="21"/>
        <v>15</v>
      </c>
      <c r="N66" s="56">
        <f t="shared" si="22"/>
        <v>540</v>
      </c>
      <c r="O66" s="56">
        <f t="shared" si="23"/>
        <v>810</v>
      </c>
      <c r="P66" s="56" t="s">
        <v>551</v>
      </c>
      <c r="Q66" s="56">
        <f t="shared" si="24"/>
        <v>81000</v>
      </c>
      <c r="R66" s="56" t="s">
        <v>556</v>
      </c>
      <c r="S66" s="56">
        <f>INT(INDEX(挂机升级突破!$J$8:$J$22,章节关卡!$B66)*章节关卡!O66/6)</f>
        <v>67</v>
      </c>
      <c r="T66" s="56" t="s">
        <v>562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18">
        <v>62</v>
      </c>
      <c r="AQ66" s="26">
        <v>7</v>
      </c>
      <c r="AR66" s="18">
        <v>1</v>
      </c>
      <c r="AS66" s="15">
        <f t="shared" si="5"/>
        <v>500</v>
      </c>
      <c r="AT66" s="15">
        <f t="shared" si="6"/>
        <v>1500</v>
      </c>
      <c r="AU66" s="15">
        <f t="shared" si="7"/>
        <v>16500</v>
      </c>
      <c r="AX66" s="18">
        <v>62</v>
      </c>
      <c r="AY66" s="26">
        <v>7</v>
      </c>
      <c r="AZ66" s="18">
        <v>2</v>
      </c>
      <c r="BA66" s="15">
        <f t="shared" si="8"/>
        <v>1000</v>
      </c>
      <c r="BB66" s="15">
        <f t="shared" si="9"/>
        <v>3000</v>
      </c>
      <c r="BC66" s="15">
        <f t="shared" si="10"/>
        <v>24750</v>
      </c>
    </row>
    <row r="67" spans="1:55" ht="16.5" x14ac:dyDescent="0.2">
      <c r="A67" s="56">
        <v>43</v>
      </c>
      <c r="B67" s="56">
        <f t="shared" si="25"/>
        <v>15</v>
      </c>
      <c r="C67" s="56">
        <f t="shared" si="26"/>
        <v>1</v>
      </c>
      <c r="D67" s="56">
        <v>120</v>
      </c>
      <c r="E67" s="56">
        <v>180</v>
      </c>
      <c r="F67" s="56" t="s">
        <v>551</v>
      </c>
      <c r="G67" s="56">
        <f t="shared" si="20"/>
        <v>21000</v>
      </c>
      <c r="H67" s="56" t="s">
        <v>556</v>
      </c>
      <c r="I67" s="56">
        <f>INT(INDEX(挂机升级突破!$J$8:$J$22,章节关卡!$B67)*章节关卡!E67/6)</f>
        <v>30</v>
      </c>
      <c r="J67" s="56" t="s">
        <v>557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551</v>
      </c>
      <c r="Q67" s="56">
        <f t="shared" si="24"/>
        <v>47250</v>
      </c>
      <c r="R67" s="56" t="s">
        <v>556</v>
      </c>
      <c r="S67" s="56">
        <f>INT(INDEX(挂机升级突破!$J$8:$J$22,章节关卡!$B67)*章节关卡!O67/6)</f>
        <v>45</v>
      </c>
      <c r="T67" s="56" t="s">
        <v>561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18">
        <v>63</v>
      </c>
      <c r="AQ67" s="26">
        <v>7</v>
      </c>
      <c r="AR67" s="18">
        <v>2</v>
      </c>
      <c r="AS67" s="15">
        <f t="shared" si="5"/>
        <v>500</v>
      </c>
      <c r="AT67" s="15">
        <f t="shared" si="6"/>
        <v>1500</v>
      </c>
      <c r="AU67" s="15">
        <f t="shared" si="7"/>
        <v>16500</v>
      </c>
      <c r="AX67" s="18">
        <v>63</v>
      </c>
      <c r="AY67" s="26">
        <v>7</v>
      </c>
      <c r="AZ67" s="18">
        <v>3</v>
      </c>
      <c r="BA67" s="15">
        <f t="shared" si="8"/>
        <v>1000</v>
      </c>
      <c r="BB67" s="15">
        <f t="shared" si="9"/>
        <v>3000</v>
      </c>
      <c r="BC67" s="15">
        <f t="shared" si="10"/>
        <v>24750</v>
      </c>
    </row>
    <row r="68" spans="1:55" ht="16.5" x14ac:dyDescent="0.2">
      <c r="A68" s="56">
        <v>44</v>
      </c>
      <c r="B68" s="56">
        <f t="shared" si="25"/>
        <v>15</v>
      </c>
      <c r="C68" s="56">
        <f t="shared" si="26"/>
        <v>2</v>
      </c>
      <c r="D68" s="56">
        <v>240</v>
      </c>
      <c r="E68" s="56">
        <v>360</v>
      </c>
      <c r="F68" s="56" t="s">
        <v>551</v>
      </c>
      <c r="G68" s="56">
        <f t="shared" si="20"/>
        <v>42000</v>
      </c>
      <c r="H68" s="56" t="s">
        <v>556</v>
      </c>
      <c r="I68" s="56">
        <f>INT(INDEX(挂机升级突破!$J$8:$J$22,章节关卡!$B68)*章节关卡!E68/6)</f>
        <v>60</v>
      </c>
      <c r="J68" s="56" t="s">
        <v>557</v>
      </c>
      <c r="K68" s="56">
        <v>60</v>
      </c>
      <c r="M68" s="56">
        <v>15</v>
      </c>
      <c r="N68" s="56">
        <f t="shared" ref="N68:N69" si="27">N65*1.5</f>
        <v>540</v>
      </c>
      <c r="O68" s="56">
        <f>E68*N$22</f>
        <v>540</v>
      </c>
      <c r="P68" s="56" t="s">
        <v>551</v>
      </c>
      <c r="Q68" s="56">
        <f t="shared" si="24"/>
        <v>94500</v>
      </c>
      <c r="R68" s="56" t="s">
        <v>556</v>
      </c>
      <c r="S68" s="56">
        <f>INT(INDEX(挂机升级突破!$J$8:$J$22,章节关卡!$B68)*章节关卡!O68/6)</f>
        <v>90</v>
      </c>
      <c r="T68" s="56" t="s">
        <v>562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18">
        <v>64</v>
      </c>
      <c r="AQ68" s="26">
        <v>7</v>
      </c>
      <c r="AR68" s="18">
        <v>3</v>
      </c>
      <c r="AS68" s="15">
        <f t="shared" si="5"/>
        <v>500</v>
      </c>
      <c r="AT68" s="15">
        <f t="shared" si="6"/>
        <v>1500</v>
      </c>
      <c r="AU68" s="15">
        <f t="shared" si="7"/>
        <v>16500</v>
      </c>
      <c r="AX68" s="18">
        <v>64</v>
      </c>
      <c r="AY68" s="26">
        <v>7</v>
      </c>
      <c r="AZ68" s="18">
        <v>4</v>
      </c>
      <c r="BA68" s="15">
        <f t="shared" si="8"/>
        <v>1000</v>
      </c>
      <c r="BB68" s="15">
        <f t="shared" si="9"/>
        <v>3000</v>
      </c>
      <c r="BC68" s="15">
        <f t="shared" si="10"/>
        <v>24750</v>
      </c>
    </row>
    <row r="69" spans="1:55" ht="16.5" x14ac:dyDescent="0.2">
      <c r="A69" s="56">
        <v>45</v>
      </c>
      <c r="B69" s="56">
        <f t="shared" si="25"/>
        <v>15</v>
      </c>
      <c r="C69" s="56">
        <f t="shared" si="26"/>
        <v>3</v>
      </c>
      <c r="D69" s="56">
        <v>360</v>
      </c>
      <c r="E69" s="56">
        <v>540</v>
      </c>
      <c r="F69" s="56" t="s">
        <v>551</v>
      </c>
      <c r="G69" s="56">
        <f t="shared" si="20"/>
        <v>63000</v>
      </c>
      <c r="H69" s="56" t="s">
        <v>556</v>
      </c>
      <c r="I69" s="56">
        <f>INT(INDEX(挂机升级突破!$J$8:$J$22,章节关卡!$B69)*章节关卡!E69/6)</f>
        <v>90</v>
      </c>
      <c r="J69" s="56" t="s">
        <v>562</v>
      </c>
      <c r="K69" s="56">
        <v>1</v>
      </c>
      <c r="M69" s="56">
        <v>15</v>
      </c>
      <c r="N69" s="56">
        <f t="shared" si="27"/>
        <v>810</v>
      </c>
      <c r="O69" s="56">
        <f>E69*N$22</f>
        <v>810</v>
      </c>
      <c r="P69" s="56" t="s">
        <v>551</v>
      </c>
      <c r="Q69" s="56">
        <f t="shared" si="24"/>
        <v>141750</v>
      </c>
      <c r="R69" s="56" t="s">
        <v>556</v>
      </c>
      <c r="S69" s="56">
        <f>INT(INDEX(挂机升级突破!$J$8:$J$22,章节关卡!$B69)*章节关卡!O69/6)</f>
        <v>135</v>
      </c>
      <c r="T69" s="56" t="s">
        <v>562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28">INDEX($C$6:$C$20,AI69)</f>
        <v>20</v>
      </c>
      <c r="AL69" s="26">
        <f t="shared" ref="AL69:AL132" si="29">INT(INDEX($E$5:$E$20,AI69)+AJ69*INDEX($F$6:$F$20,AI69))</f>
        <v>36</v>
      </c>
      <c r="AM69" s="26">
        <f t="shared" si="4"/>
        <v>173</v>
      </c>
      <c r="AP69" s="18">
        <v>65</v>
      </c>
      <c r="AQ69" s="26">
        <v>7</v>
      </c>
      <c r="AR69" s="18">
        <v>4</v>
      </c>
      <c r="AS69" s="15">
        <f t="shared" si="5"/>
        <v>500</v>
      </c>
      <c r="AT69" s="15">
        <f t="shared" si="6"/>
        <v>1500</v>
      </c>
      <c r="AU69" s="15">
        <f t="shared" si="7"/>
        <v>16500</v>
      </c>
      <c r="AX69" s="18">
        <v>65</v>
      </c>
      <c r="AY69" s="26">
        <v>7</v>
      </c>
      <c r="AZ69" s="18">
        <v>5</v>
      </c>
      <c r="BA69" s="15">
        <f t="shared" si="8"/>
        <v>1000</v>
      </c>
      <c r="BB69" s="15">
        <f t="shared" si="9"/>
        <v>3000</v>
      </c>
      <c r="BC69" s="15">
        <f t="shared" si="10"/>
        <v>24750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28"/>
        <v>20</v>
      </c>
      <c r="AL70" s="26">
        <f t="shared" si="29"/>
        <v>36</v>
      </c>
      <c r="AM70" s="26">
        <f t="shared" ref="AM70:AM133" si="30">INT(INDEX($H$5:$H$20,AI70)+AJ70*INDEX($I$6:$I$20,AI70))</f>
        <v>177</v>
      </c>
      <c r="AP70" s="18">
        <v>66</v>
      </c>
      <c r="AQ70" s="26">
        <v>7</v>
      </c>
      <c r="AR70" s="18">
        <v>5</v>
      </c>
      <c r="AS70" s="15">
        <f t="shared" ref="AS70:AS133" si="31">INDEX($N$6:$N$20,AQ70)</f>
        <v>500</v>
      </c>
      <c r="AT70" s="15">
        <f t="shared" ref="AT70:AT133" si="32">INDEX($P$6:$P$20,AQ70)</f>
        <v>1500</v>
      </c>
      <c r="AU70" s="15">
        <f t="shared" ref="AU70:AU133" si="33">INDEX($R$6:$R$20,AQ70)</f>
        <v>16500</v>
      </c>
      <c r="AX70" s="18">
        <v>66</v>
      </c>
      <c r="AY70" s="26">
        <v>7</v>
      </c>
      <c r="AZ70" s="18">
        <v>6</v>
      </c>
      <c r="BA70" s="15">
        <f t="shared" ref="BA70:BA133" si="34">INDEX($Y$6:$Y$20,AY70)</f>
        <v>1000</v>
      </c>
      <c r="BB70" s="15">
        <f t="shared" ref="BB70:BB133" si="35">INDEX($AA$6:$AA$20,AY70)</f>
        <v>3000</v>
      </c>
      <c r="BC70" s="15">
        <f t="shared" ref="BC70:BC133" si="36">INDEX($AC$6:$AC$20,AY70)</f>
        <v>24750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28"/>
        <v>20</v>
      </c>
      <c r="AL71" s="26">
        <f t="shared" si="29"/>
        <v>37</v>
      </c>
      <c r="AM71" s="26">
        <f t="shared" si="30"/>
        <v>181</v>
      </c>
      <c r="AP71" s="18">
        <v>67</v>
      </c>
      <c r="AQ71" s="26">
        <v>7</v>
      </c>
      <c r="AR71" s="18">
        <v>6</v>
      </c>
      <c r="AS71" s="15">
        <f t="shared" si="31"/>
        <v>500</v>
      </c>
      <c r="AT71" s="15">
        <f t="shared" si="32"/>
        <v>1500</v>
      </c>
      <c r="AU71" s="15">
        <f t="shared" si="33"/>
        <v>16500</v>
      </c>
      <c r="AX71" s="18">
        <v>67</v>
      </c>
      <c r="AY71" s="26">
        <v>7</v>
      </c>
      <c r="AZ71" s="18">
        <v>7</v>
      </c>
      <c r="BA71" s="15">
        <f t="shared" si="34"/>
        <v>1000</v>
      </c>
      <c r="BB71" s="15">
        <f t="shared" si="35"/>
        <v>3000</v>
      </c>
      <c r="BC71" s="15">
        <f t="shared" si="36"/>
        <v>24750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28"/>
        <v>20</v>
      </c>
      <c r="AL72" s="26">
        <f t="shared" si="29"/>
        <v>37</v>
      </c>
      <c r="AM72" s="26">
        <f t="shared" si="30"/>
        <v>185</v>
      </c>
      <c r="AP72" s="18">
        <v>68</v>
      </c>
      <c r="AQ72" s="26">
        <v>7</v>
      </c>
      <c r="AR72" s="18">
        <v>7</v>
      </c>
      <c r="AS72" s="15">
        <f t="shared" si="31"/>
        <v>500</v>
      </c>
      <c r="AT72" s="15">
        <f t="shared" si="32"/>
        <v>1500</v>
      </c>
      <c r="AU72" s="15">
        <f t="shared" si="33"/>
        <v>16500</v>
      </c>
      <c r="AX72" s="18">
        <v>68</v>
      </c>
      <c r="AY72" s="26">
        <v>7</v>
      </c>
      <c r="AZ72" s="18">
        <v>8</v>
      </c>
      <c r="BA72" s="15">
        <f t="shared" si="34"/>
        <v>1000</v>
      </c>
      <c r="BB72" s="15">
        <f t="shared" si="35"/>
        <v>3000</v>
      </c>
      <c r="BC72" s="15">
        <f t="shared" si="36"/>
        <v>24750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28"/>
        <v>20</v>
      </c>
      <c r="AL73" s="26">
        <f t="shared" si="29"/>
        <v>38</v>
      </c>
      <c r="AM73" s="26">
        <f t="shared" si="30"/>
        <v>188</v>
      </c>
      <c r="AP73" s="18">
        <v>69</v>
      </c>
      <c r="AQ73" s="26">
        <v>7</v>
      </c>
      <c r="AR73" s="18">
        <v>8</v>
      </c>
      <c r="AS73" s="15">
        <f t="shared" si="31"/>
        <v>500</v>
      </c>
      <c r="AT73" s="15">
        <f t="shared" si="32"/>
        <v>1500</v>
      </c>
      <c r="AU73" s="15">
        <f t="shared" si="33"/>
        <v>16500</v>
      </c>
      <c r="AX73" s="18">
        <v>69</v>
      </c>
      <c r="AY73" s="26">
        <v>7</v>
      </c>
      <c r="AZ73" s="18">
        <v>9</v>
      </c>
      <c r="BA73" s="15">
        <f t="shared" si="34"/>
        <v>1000</v>
      </c>
      <c r="BB73" s="15">
        <f t="shared" si="35"/>
        <v>3000</v>
      </c>
      <c r="BC73" s="15">
        <f t="shared" si="36"/>
        <v>24750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28"/>
        <v>20</v>
      </c>
      <c r="AL74" s="26">
        <f t="shared" si="29"/>
        <v>38</v>
      </c>
      <c r="AM74" s="26">
        <f t="shared" si="30"/>
        <v>192</v>
      </c>
      <c r="AP74" s="18">
        <v>70</v>
      </c>
      <c r="AQ74" s="26">
        <v>7</v>
      </c>
      <c r="AR74" s="18">
        <v>9</v>
      </c>
      <c r="AS74" s="15">
        <f t="shared" si="31"/>
        <v>500</v>
      </c>
      <c r="AT74" s="15">
        <f t="shared" si="32"/>
        <v>1500</v>
      </c>
      <c r="AU74" s="15">
        <f t="shared" si="33"/>
        <v>16500</v>
      </c>
      <c r="AX74" s="18">
        <v>70</v>
      </c>
      <c r="AY74" s="26">
        <v>7</v>
      </c>
      <c r="AZ74" s="18">
        <v>10</v>
      </c>
      <c r="BA74" s="15">
        <f t="shared" si="34"/>
        <v>1000</v>
      </c>
      <c r="BB74" s="15">
        <f t="shared" si="35"/>
        <v>3000</v>
      </c>
      <c r="BC74" s="15">
        <f t="shared" si="36"/>
        <v>24750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28"/>
        <v>20</v>
      </c>
      <c r="AL75" s="26">
        <f t="shared" si="29"/>
        <v>39</v>
      </c>
      <c r="AM75" s="26">
        <f t="shared" si="30"/>
        <v>196</v>
      </c>
      <c r="AP75" s="18">
        <v>71</v>
      </c>
      <c r="AQ75" s="26">
        <v>7</v>
      </c>
      <c r="AR75" s="18">
        <v>10</v>
      </c>
      <c r="AS75" s="15">
        <f t="shared" si="31"/>
        <v>500</v>
      </c>
      <c r="AT75" s="15">
        <f t="shared" si="32"/>
        <v>1500</v>
      </c>
      <c r="AU75" s="15">
        <f t="shared" si="33"/>
        <v>16500</v>
      </c>
      <c r="AX75" s="18">
        <v>71</v>
      </c>
      <c r="AY75" s="26">
        <v>7</v>
      </c>
      <c r="AZ75" s="18">
        <v>11</v>
      </c>
      <c r="BA75" s="15">
        <f t="shared" si="34"/>
        <v>1000</v>
      </c>
      <c r="BB75" s="15">
        <f t="shared" si="35"/>
        <v>3000</v>
      </c>
      <c r="BC75" s="15">
        <f t="shared" si="36"/>
        <v>24750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28"/>
        <v>20</v>
      </c>
      <c r="AL76" s="26">
        <f t="shared" si="29"/>
        <v>40</v>
      </c>
      <c r="AM76" s="26">
        <f t="shared" si="30"/>
        <v>200</v>
      </c>
      <c r="AP76" s="18">
        <v>72</v>
      </c>
      <c r="AQ76" s="26">
        <v>7</v>
      </c>
      <c r="AR76" s="18">
        <v>11</v>
      </c>
      <c r="AS76" s="15">
        <f t="shared" si="31"/>
        <v>500</v>
      </c>
      <c r="AT76" s="15">
        <f t="shared" si="32"/>
        <v>1500</v>
      </c>
      <c r="AU76" s="15">
        <f t="shared" si="33"/>
        <v>16500</v>
      </c>
      <c r="AX76" s="18">
        <v>72</v>
      </c>
      <c r="AY76" s="26">
        <v>7</v>
      </c>
      <c r="AZ76" s="18">
        <v>12</v>
      </c>
      <c r="BA76" s="15">
        <f t="shared" si="34"/>
        <v>1000</v>
      </c>
      <c r="BB76" s="15">
        <f t="shared" si="35"/>
        <v>3000</v>
      </c>
      <c r="BC76" s="15">
        <f t="shared" si="36"/>
        <v>24750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28"/>
        <v>25</v>
      </c>
      <c r="AL77" s="26">
        <f t="shared" si="29"/>
        <v>40</v>
      </c>
      <c r="AM77" s="26">
        <f t="shared" si="30"/>
        <v>205</v>
      </c>
      <c r="AP77" s="18">
        <v>73</v>
      </c>
      <c r="AQ77" s="26">
        <v>7</v>
      </c>
      <c r="AR77" s="18">
        <v>12</v>
      </c>
      <c r="AS77" s="15">
        <f t="shared" si="31"/>
        <v>500</v>
      </c>
      <c r="AT77" s="15">
        <f t="shared" si="32"/>
        <v>1500</v>
      </c>
      <c r="AU77" s="15">
        <f t="shared" si="33"/>
        <v>16500</v>
      </c>
      <c r="AX77" s="18">
        <v>73</v>
      </c>
      <c r="AY77" s="26">
        <v>7</v>
      </c>
      <c r="AZ77" s="18">
        <v>13</v>
      </c>
      <c r="BA77" s="15">
        <f t="shared" si="34"/>
        <v>1000</v>
      </c>
      <c r="BB77" s="15">
        <f t="shared" si="35"/>
        <v>3000</v>
      </c>
      <c r="BC77" s="15">
        <f t="shared" si="36"/>
        <v>24750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28"/>
        <v>25</v>
      </c>
      <c r="AL78" s="26">
        <f t="shared" si="29"/>
        <v>41</v>
      </c>
      <c r="AM78" s="26">
        <f t="shared" si="30"/>
        <v>210</v>
      </c>
      <c r="AP78" s="18">
        <v>74</v>
      </c>
      <c r="AQ78" s="26">
        <v>7</v>
      </c>
      <c r="AR78" s="18">
        <v>13</v>
      </c>
      <c r="AS78" s="15">
        <f t="shared" si="31"/>
        <v>500</v>
      </c>
      <c r="AT78" s="15">
        <f t="shared" si="32"/>
        <v>1500</v>
      </c>
      <c r="AU78" s="15">
        <f t="shared" si="33"/>
        <v>16500</v>
      </c>
      <c r="AX78" s="18">
        <v>74</v>
      </c>
      <c r="AY78" s="26">
        <v>7</v>
      </c>
      <c r="AZ78" s="18">
        <v>14</v>
      </c>
      <c r="BA78" s="15">
        <f t="shared" si="34"/>
        <v>1000</v>
      </c>
      <c r="BB78" s="15">
        <f t="shared" si="35"/>
        <v>3000</v>
      </c>
      <c r="BC78" s="15">
        <f t="shared" si="36"/>
        <v>24750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28"/>
        <v>25</v>
      </c>
      <c r="AL79" s="26">
        <f t="shared" si="29"/>
        <v>42</v>
      </c>
      <c r="AM79" s="26">
        <f t="shared" si="30"/>
        <v>215</v>
      </c>
      <c r="AP79" s="18">
        <v>75</v>
      </c>
      <c r="AQ79" s="26">
        <v>7</v>
      </c>
      <c r="AR79" s="18">
        <v>14</v>
      </c>
      <c r="AS79" s="15">
        <f t="shared" si="31"/>
        <v>500</v>
      </c>
      <c r="AT79" s="15">
        <f t="shared" si="32"/>
        <v>1500</v>
      </c>
      <c r="AU79" s="15">
        <f t="shared" si="33"/>
        <v>16500</v>
      </c>
      <c r="AX79" s="18">
        <v>75</v>
      </c>
      <c r="AY79" s="26">
        <v>7</v>
      </c>
      <c r="AZ79" s="18">
        <v>15</v>
      </c>
      <c r="BA79" s="15">
        <f t="shared" si="34"/>
        <v>1000</v>
      </c>
      <c r="BB79" s="15">
        <f t="shared" si="35"/>
        <v>3000</v>
      </c>
      <c r="BC79" s="15">
        <f t="shared" si="36"/>
        <v>24750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28"/>
        <v>25</v>
      </c>
      <c r="AL80" s="26">
        <f t="shared" si="29"/>
        <v>42</v>
      </c>
      <c r="AM80" s="26">
        <f t="shared" si="30"/>
        <v>220</v>
      </c>
      <c r="AP80" s="18">
        <v>76</v>
      </c>
      <c r="AQ80" s="26">
        <v>7</v>
      </c>
      <c r="AR80" s="18">
        <v>15</v>
      </c>
      <c r="AS80" s="15">
        <f t="shared" si="31"/>
        <v>500</v>
      </c>
      <c r="AT80" s="15">
        <f t="shared" si="32"/>
        <v>1500</v>
      </c>
      <c r="AU80" s="15">
        <f t="shared" si="33"/>
        <v>16500</v>
      </c>
      <c r="AX80" s="18">
        <v>76</v>
      </c>
      <c r="AY80" s="26">
        <v>8</v>
      </c>
      <c r="AZ80" s="18">
        <v>1</v>
      </c>
      <c r="BA80" s="15">
        <f t="shared" si="34"/>
        <v>1200</v>
      </c>
      <c r="BB80" s="15">
        <f t="shared" si="35"/>
        <v>3600</v>
      </c>
      <c r="BC80" s="15">
        <f t="shared" si="36"/>
        <v>32400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28"/>
        <v>25</v>
      </c>
      <c r="AL81" s="26">
        <f t="shared" si="29"/>
        <v>43</v>
      </c>
      <c r="AM81" s="26">
        <f t="shared" si="30"/>
        <v>225</v>
      </c>
      <c r="AP81" s="18">
        <v>77</v>
      </c>
      <c r="AQ81" s="26">
        <v>8</v>
      </c>
      <c r="AR81" s="18">
        <v>1</v>
      </c>
      <c r="AS81" s="15">
        <f t="shared" si="31"/>
        <v>600</v>
      </c>
      <c r="AT81" s="15">
        <f t="shared" si="32"/>
        <v>1800</v>
      </c>
      <c r="AU81" s="15">
        <f t="shared" si="33"/>
        <v>21600</v>
      </c>
      <c r="AX81" s="18">
        <v>77</v>
      </c>
      <c r="AY81" s="26">
        <v>8</v>
      </c>
      <c r="AZ81" s="18">
        <v>2</v>
      </c>
      <c r="BA81" s="15">
        <f t="shared" si="34"/>
        <v>1200</v>
      </c>
      <c r="BB81" s="15">
        <f t="shared" si="35"/>
        <v>3600</v>
      </c>
      <c r="BC81" s="15">
        <f t="shared" si="36"/>
        <v>32400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28"/>
        <v>25</v>
      </c>
      <c r="AL82" s="26">
        <f t="shared" si="29"/>
        <v>44</v>
      </c>
      <c r="AM82" s="26">
        <f t="shared" si="30"/>
        <v>230</v>
      </c>
      <c r="AP82" s="18">
        <v>78</v>
      </c>
      <c r="AQ82" s="26">
        <v>8</v>
      </c>
      <c r="AR82" s="18">
        <v>2</v>
      </c>
      <c r="AS82" s="15">
        <f t="shared" si="31"/>
        <v>600</v>
      </c>
      <c r="AT82" s="15">
        <f t="shared" si="32"/>
        <v>1800</v>
      </c>
      <c r="AU82" s="15">
        <f t="shared" si="33"/>
        <v>21600</v>
      </c>
      <c r="AX82" s="18">
        <v>78</v>
      </c>
      <c r="AY82" s="26">
        <v>8</v>
      </c>
      <c r="AZ82" s="18">
        <v>3</v>
      </c>
      <c r="BA82" s="15">
        <f t="shared" si="34"/>
        <v>1200</v>
      </c>
      <c r="BB82" s="15">
        <f t="shared" si="35"/>
        <v>3600</v>
      </c>
      <c r="BC82" s="15">
        <f t="shared" si="36"/>
        <v>32400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28"/>
        <v>25</v>
      </c>
      <c r="AL83" s="26">
        <f t="shared" si="29"/>
        <v>44</v>
      </c>
      <c r="AM83" s="26">
        <f t="shared" si="30"/>
        <v>235</v>
      </c>
      <c r="AP83" s="18">
        <v>79</v>
      </c>
      <c r="AQ83" s="26">
        <v>8</v>
      </c>
      <c r="AR83" s="18">
        <v>3</v>
      </c>
      <c r="AS83" s="15">
        <f t="shared" si="31"/>
        <v>600</v>
      </c>
      <c r="AT83" s="15">
        <f t="shared" si="32"/>
        <v>1800</v>
      </c>
      <c r="AU83" s="15">
        <f t="shared" si="33"/>
        <v>21600</v>
      </c>
      <c r="AX83" s="18">
        <v>79</v>
      </c>
      <c r="AY83" s="26">
        <v>8</v>
      </c>
      <c r="AZ83" s="18">
        <v>4</v>
      </c>
      <c r="BA83" s="15">
        <f t="shared" si="34"/>
        <v>1200</v>
      </c>
      <c r="BB83" s="15">
        <f t="shared" si="35"/>
        <v>3600</v>
      </c>
      <c r="BC83" s="15">
        <f t="shared" si="36"/>
        <v>32400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28"/>
        <v>25</v>
      </c>
      <c r="AL84" s="26">
        <f t="shared" si="29"/>
        <v>45</v>
      </c>
      <c r="AM84" s="26">
        <f t="shared" si="30"/>
        <v>240</v>
      </c>
      <c r="AP84" s="18">
        <v>80</v>
      </c>
      <c r="AQ84" s="26">
        <v>8</v>
      </c>
      <c r="AR84" s="18">
        <v>4</v>
      </c>
      <c r="AS84" s="15">
        <f t="shared" si="31"/>
        <v>600</v>
      </c>
      <c r="AT84" s="15">
        <f t="shared" si="32"/>
        <v>1800</v>
      </c>
      <c r="AU84" s="15">
        <f t="shared" si="33"/>
        <v>21600</v>
      </c>
      <c r="AX84" s="18">
        <v>80</v>
      </c>
      <c r="AY84" s="26">
        <v>8</v>
      </c>
      <c r="AZ84" s="18">
        <v>5</v>
      </c>
      <c r="BA84" s="15">
        <f t="shared" si="34"/>
        <v>1200</v>
      </c>
      <c r="BB84" s="15">
        <f t="shared" si="35"/>
        <v>3600</v>
      </c>
      <c r="BC84" s="15">
        <f t="shared" si="36"/>
        <v>32400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28"/>
        <v>25</v>
      </c>
      <c r="AL85" s="26">
        <f t="shared" si="29"/>
        <v>46</v>
      </c>
      <c r="AM85" s="26">
        <f t="shared" si="30"/>
        <v>245</v>
      </c>
      <c r="AP85" s="18">
        <v>81</v>
      </c>
      <c r="AQ85" s="26">
        <v>8</v>
      </c>
      <c r="AR85" s="18">
        <v>5</v>
      </c>
      <c r="AS85" s="15">
        <f t="shared" si="31"/>
        <v>600</v>
      </c>
      <c r="AT85" s="15">
        <f t="shared" si="32"/>
        <v>1800</v>
      </c>
      <c r="AU85" s="15">
        <f t="shared" si="33"/>
        <v>21600</v>
      </c>
      <c r="AX85" s="18">
        <v>81</v>
      </c>
      <c r="AY85" s="26">
        <v>8</v>
      </c>
      <c r="AZ85" s="18">
        <v>6</v>
      </c>
      <c r="BA85" s="15">
        <f t="shared" si="34"/>
        <v>1200</v>
      </c>
      <c r="BB85" s="15">
        <f t="shared" si="35"/>
        <v>3600</v>
      </c>
      <c r="BC85" s="15">
        <f t="shared" si="36"/>
        <v>32400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28"/>
        <v>25</v>
      </c>
      <c r="AL86" s="26">
        <f t="shared" si="29"/>
        <v>46</v>
      </c>
      <c r="AM86" s="26">
        <f t="shared" si="30"/>
        <v>250</v>
      </c>
      <c r="AP86" s="18">
        <v>82</v>
      </c>
      <c r="AQ86" s="26">
        <v>8</v>
      </c>
      <c r="AR86" s="18">
        <v>6</v>
      </c>
      <c r="AS86" s="15">
        <f t="shared" si="31"/>
        <v>600</v>
      </c>
      <c r="AT86" s="15">
        <f t="shared" si="32"/>
        <v>1800</v>
      </c>
      <c r="AU86" s="15">
        <f t="shared" si="33"/>
        <v>21600</v>
      </c>
      <c r="AX86" s="18">
        <v>82</v>
      </c>
      <c r="AY86" s="26">
        <v>8</v>
      </c>
      <c r="AZ86" s="18">
        <v>7</v>
      </c>
      <c r="BA86" s="15">
        <f t="shared" si="34"/>
        <v>1200</v>
      </c>
      <c r="BB86" s="15">
        <f t="shared" si="35"/>
        <v>3600</v>
      </c>
      <c r="BC86" s="15">
        <f t="shared" si="36"/>
        <v>32400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28"/>
        <v>25</v>
      </c>
      <c r="AL87" s="26">
        <f t="shared" si="29"/>
        <v>47</v>
      </c>
      <c r="AM87" s="26">
        <f t="shared" si="30"/>
        <v>255</v>
      </c>
      <c r="AP87" s="18">
        <v>83</v>
      </c>
      <c r="AQ87" s="26">
        <v>8</v>
      </c>
      <c r="AR87" s="18">
        <v>7</v>
      </c>
      <c r="AS87" s="15">
        <f t="shared" si="31"/>
        <v>600</v>
      </c>
      <c r="AT87" s="15">
        <f t="shared" si="32"/>
        <v>1800</v>
      </c>
      <c r="AU87" s="15">
        <f t="shared" si="33"/>
        <v>21600</v>
      </c>
      <c r="AX87" s="18">
        <v>83</v>
      </c>
      <c r="AY87" s="26">
        <v>8</v>
      </c>
      <c r="AZ87" s="18">
        <v>8</v>
      </c>
      <c r="BA87" s="15">
        <f t="shared" si="34"/>
        <v>1200</v>
      </c>
      <c r="BB87" s="15">
        <f t="shared" si="35"/>
        <v>3600</v>
      </c>
      <c r="BC87" s="15">
        <f t="shared" si="36"/>
        <v>32400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28"/>
        <v>25</v>
      </c>
      <c r="AL88" s="26">
        <f t="shared" si="29"/>
        <v>48</v>
      </c>
      <c r="AM88" s="26">
        <f t="shared" si="30"/>
        <v>260</v>
      </c>
      <c r="AP88" s="18">
        <v>84</v>
      </c>
      <c r="AQ88" s="26">
        <v>8</v>
      </c>
      <c r="AR88" s="18">
        <v>8</v>
      </c>
      <c r="AS88" s="15">
        <f t="shared" si="31"/>
        <v>600</v>
      </c>
      <c r="AT88" s="15">
        <f t="shared" si="32"/>
        <v>1800</v>
      </c>
      <c r="AU88" s="15">
        <f t="shared" si="33"/>
        <v>21600</v>
      </c>
      <c r="AX88" s="18">
        <v>84</v>
      </c>
      <c r="AY88" s="26">
        <v>8</v>
      </c>
      <c r="AZ88" s="18">
        <v>9</v>
      </c>
      <c r="BA88" s="15">
        <f t="shared" si="34"/>
        <v>1200</v>
      </c>
      <c r="BB88" s="15">
        <f t="shared" si="35"/>
        <v>3600</v>
      </c>
      <c r="BC88" s="15">
        <f t="shared" si="36"/>
        <v>32400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28"/>
        <v>25</v>
      </c>
      <c r="AL89" s="26">
        <f t="shared" si="29"/>
        <v>48</v>
      </c>
      <c r="AM89" s="26">
        <f t="shared" si="30"/>
        <v>265</v>
      </c>
      <c r="AP89" s="18">
        <v>85</v>
      </c>
      <c r="AQ89" s="26">
        <v>8</v>
      </c>
      <c r="AR89" s="18">
        <v>9</v>
      </c>
      <c r="AS89" s="15">
        <f t="shared" si="31"/>
        <v>600</v>
      </c>
      <c r="AT89" s="15">
        <f t="shared" si="32"/>
        <v>1800</v>
      </c>
      <c r="AU89" s="15">
        <f t="shared" si="33"/>
        <v>21600</v>
      </c>
      <c r="AX89" s="18">
        <v>85</v>
      </c>
      <c r="AY89" s="26">
        <v>8</v>
      </c>
      <c r="AZ89" s="18">
        <v>10</v>
      </c>
      <c r="BA89" s="15">
        <f t="shared" si="34"/>
        <v>1200</v>
      </c>
      <c r="BB89" s="15">
        <f t="shared" si="35"/>
        <v>3600</v>
      </c>
      <c r="BC89" s="15">
        <f t="shared" si="36"/>
        <v>32400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28"/>
        <v>25</v>
      </c>
      <c r="AL90" s="26">
        <f t="shared" si="29"/>
        <v>49</v>
      </c>
      <c r="AM90" s="26">
        <f t="shared" si="30"/>
        <v>270</v>
      </c>
      <c r="AP90" s="18">
        <v>86</v>
      </c>
      <c r="AQ90" s="26">
        <v>8</v>
      </c>
      <c r="AR90" s="18">
        <v>10</v>
      </c>
      <c r="AS90" s="15">
        <f t="shared" si="31"/>
        <v>600</v>
      </c>
      <c r="AT90" s="15">
        <f t="shared" si="32"/>
        <v>1800</v>
      </c>
      <c r="AU90" s="15">
        <f t="shared" si="33"/>
        <v>21600</v>
      </c>
      <c r="AX90" s="18">
        <v>86</v>
      </c>
      <c r="AY90" s="26">
        <v>8</v>
      </c>
      <c r="AZ90" s="18">
        <v>11</v>
      </c>
      <c r="BA90" s="15">
        <f t="shared" si="34"/>
        <v>1200</v>
      </c>
      <c r="BB90" s="15">
        <f t="shared" si="35"/>
        <v>3600</v>
      </c>
      <c r="BC90" s="15">
        <f t="shared" si="36"/>
        <v>32400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28"/>
        <v>25</v>
      </c>
      <c r="AL91" s="26">
        <f t="shared" si="29"/>
        <v>50</v>
      </c>
      <c r="AM91" s="26">
        <f t="shared" si="30"/>
        <v>275</v>
      </c>
      <c r="AP91" s="18">
        <v>87</v>
      </c>
      <c r="AQ91" s="26">
        <v>8</v>
      </c>
      <c r="AR91" s="18">
        <v>11</v>
      </c>
      <c r="AS91" s="15">
        <f t="shared" si="31"/>
        <v>600</v>
      </c>
      <c r="AT91" s="15">
        <f t="shared" si="32"/>
        <v>1800</v>
      </c>
      <c r="AU91" s="15">
        <f t="shared" si="33"/>
        <v>21600</v>
      </c>
      <c r="AX91" s="18">
        <v>87</v>
      </c>
      <c r="AY91" s="26">
        <v>8</v>
      </c>
      <c r="AZ91" s="18">
        <v>12</v>
      </c>
      <c r="BA91" s="15">
        <f t="shared" si="34"/>
        <v>1200</v>
      </c>
      <c r="BB91" s="15">
        <f t="shared" si="35"/>
        <v>3600</v>
      </c>
      <c r="BC91" s="15">
        <f t="shared" si="36"/>
        <v>32400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28"/>
        <v>30</v>
      </c>
      <c r="AL92" s="26">
        <f t="shared" si="29"/>
        <v>50</v>
      </c>
      <c r="AM92" s="26">
        <f t="shared" si="30"/>
        <v>280</v>
      </c>
      <c r="AP92" s="18">
        <v>88</v>
      </c>
      <c r="AQ92" s="26">
        <v>8</v>
      </c>
      <c r="AR92" s="18">
        <v>12</v>
      </c>
      <c r="AS92" s="15">
        <f t="shared" si="31"/>
        <v>600</v>
      </c>
      <c r="AT92" s="15">
        <f t="shared" si="32"/>
        <v>1800</v>
      </c>
      <c r="AU92" s="15">
        <f t="shared" si="33"/>
        <v>21600</v>
      </c>
      <c r="AX92" s="18">
        <v>88</v>
      </c>
      <c r="AY92" s="26">
        <v>8</v>
      </c>
      <c r="AZ92" s="18">
        <v>13</v>
      </c>
      <c r="BA92" s="15">
        <f t="shared" si="34"/>
        <v>1200</v>
      </c>
      <c r="BB92" s="15">
        <f t="shared" si="35"/>
        <v>3600</v>
      </c>
      <c r="BC92" s="15">
        <f t="shared" si="36"/>
        <v>32400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28"/>
        <v>30</v>
      </c>
      <c r="AL93" s="26">
        <f t="shared" si="29"/>
        <v>51</v>
      </c>
      <c r="AM93" s="26">
        <f t="shared" si="30"/>
        <v>286</v>
      </c>
      <c r="AP93" s="18">
        <v>89</v>
      </c>
      <c r="AQ93" s="26">
        <v>8</v>
      </c>
      <c r="AR93" s="18">
        <v>13</v>
      </c>
      <c r="AS93" s="15">
        <f t="shared" si="31"/>
        <v>600</v>
      </c>
      <c r="AT93" s="15">
        <f t="shared" si="32"/>
        <v>1800</v>
      </c>
      <c r="AU93" s="15">
        <f t="shared" si="33"/>
        <v>21600</v>
      </c>
      <c r="AX93" s="18">
        <v>89</v>
      </c>
      <c r="AY93" s="26">
        <v>8</v>
      </c>
      <c r="AZ93" s="18">
        <v>14</v>
      </c>
      <c r="BA93" s="15">
        <f t="shared" si="34"/>
        <v>1200</v>
      </c>
      <c r="BB93" s="15">
        <f t="shared" si="35"/>
        <v>3600</v>
      </c>
      <c r="BC93" s="15">
        <f t="shared" si="36"/>
        <v>32400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28"/>
        <v>30</v>
      </c>
      <c r="AL94" s="26">
        <f t="shared" si="29"/>
        <v>52</v>
      </c>
      <c r="AM94" s="26">
        <f t="shared" si="30"/>
        <v>292</v>
      </c>
      <c r="AP94" s="18">
        <v>90</v>
      </c>
      <c r="AQ94" s="26">
        <v>8</v>
      </c>
      <c r="AR94" s="18">
        <v>14</v>
      </c>
      <c r="AS94" s="15">
        <f t="shared" si="31"/>
        <v>600</v>
      </c>
      <c r="AT94" s="15">
        <f t="shared" si="32"/>
        <v>1800</v>
      </c>
      <c r="AU94" s="15">
        <f t="shared" si="33"/>
        <v>21600</v>
      </c>
      <c r="AX94" s="18">
        <v>90</v>
      </c>
      <c r="AY94" s="26">
        <v>8</v>
      </c>
      <c r="AZ94" s="18">
        <v>15</v>
      </c>
      <c r="BA94" s="15">
        <f t="shared" si="34"/>
        <v>1200</v>
      </c>
      <c r="BB94" s="15">
        <f t="shared" si="35"/>
        <v>3600</v>
      </c>
      <c r="BC94" s="15">
        <f t="shared" si="36"/>
        <v>32400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28"/>
        <v>30</v>
      </c>
      <c r="AL95" s="26">
        <f t="shared" si="29"/>
        <v>52</v>
      </c>
      <c r="AM95" s="26">
        <f t="shared" si="30"/>
        <v>297</v>
      </c>
      <c r="AP95" s="18">
        <v>91</v>
      </c>
      <c r="AQ95" s="26">
        <v>8</v>
      </c>
      <c r="AR95" s="18">
        <v>15</v>
      </c>
      <c r="AS95" s="15">
        <f t="shared" si="31"/>
        <v>600</v>
      </c>
      <c r="AT95" s="15">
        <f t="shared" si="32"/>
        <v>1800</v>
      </c>
      <c r="AU95" s="15">
        <f t="shared" si="33"/>
        <v>21600</v>
      </c>
      <c r="AX95" s="18">
        <v>91</v>
      </c>
      <c r="AY95" s="26">
        <v>9</v>
      </c>
      <c r="AZ95" s="18">
        <v>1</v>
      </c>
      <c r="BA95" s="15">
        <f t="shared" si="34"/>
        <v>1440</v>
      </c>
      <c r="BB95" s="15">
        <f t="shared" si="35"/>
        <v>4320</v>
      </c>
      <c r="BC95" s="15">
        <f t="shared" si="36"/>
        <v>42120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28"/>
        <v>30</v>
      </c>
      <c r="AL96" s="26">
        <f t="shared" si="29"/>
        <v>53</v>
      </c>
      <c r="AM96" s="26">
        <f t="shared" si="30"/>
        <v>303</v>
      </c>
      <c r="AP96" s="18">
        <v>92</v>
      </c>
      <c r="AQ96" s="26">
        <v>9</v>
      </c>
      <c r="AR96" s="18">
        <v>1</v>
      </c>
      <c r="AS96" s="15">
        <f t="shared" si="31"/>
        <v>720</v>
      </c>
      <c r="AT96" s="15">
        <f t="shared" si="32"/>
        <v>2160</v>
      </c>
      <c r="AU96" s="15">
        <f t="shared" si="33"/>
        <v>28080</v>
      </c>
      <c r="AX96" s="18">
        <v>92</v>
      </c>
      <c r="AY96" s="26">
        <v>9</v>
      </c>
      <c r="AZ96" s="18">
        <v>2</v>
      </c>
      <c r="BA96" s="15">
        <f t="shared" si="34"/>
        <v>1440</v>
      </c>
      <c r="BB96" s="15">
        <f t="shared" si="35"/>
        <v>4320</v>
      </c>
      <c r="BC96" s="15">
        <f t="shared" si="36"/>
        <v>42120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28"/>
        <v>30</v>
      </c>
      <c r="AL97" s="26">
        <f t="shared" si="29"/>
        <v>54</v>
      </c>
      <c r="AM97" s="26">
        <f t="shared" si="30"/>
        <v>309</v>
      </c>
      <c r="AP97" s="18">
        <v>93</v>
      </c>
      <c r="AQ97" s="26">
        <v>9</v>
      </c>
      <c r="AR97" s="18">
        <v>2</v>
      </c>
      <c r="AS97" s="15">
        <f t="shared" si="31"/>
        <v>720</v>
      </c>
      <c r="AT97" s="15">
        <f t="shared" si="32"/>
        <v>2160</v>
      </c>
      <c r="AU97" s="15">
        <f t="shared" si="33"/>
        <v>28080</v>
      </c>
      <c r="AX97" s="18">
        <v>93</v>
      </c>
      <c r="AY97" s="26">
        <v>9</v>
      </c>
      <c r="AZ97" s="18">
        <v>3</v>
      </c>
      <c r="BA97" s="15">
        <f t="shared" si="34"/>
        <v>1440</v>
      </c>
      <c r="BB97" s="15">
        <f t="shared" si="35"/>
        <v>4320</v>
      </c>
      <c r="BC97" s="15">
        <f t="shared" si="36"/>
        <v>42120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28"/>
        <v>30</v>
      </c>
      <c r="AL98" s="26">
        <f t="shared" si="29"/>
        <v>54</v>
      </c>
      <c r="AM98" s="26">
        <f t="shared" si="30"/>
        <v>314</v>
      </c>
      <c r="AP98" s="18">
        <v>94</v>
      </c>
      <c r="AQ98" s="26">
        <v>9</v>
      </c>
      <c r="AR98" s="18">
        <v>3</v>
      </c>
      <c r="AS98" s="15">
        <f t="shared" si="31"/>
        <v>720</v>
      </c>
      <c r="AT98" s="15">
        <f t="shared" si="32"/>
        <v>2160</v>
      </c>
      <c r="AU98" s="15">
        <f t="shared" si="33"/>
        <v>28080</v>
      </c>
      <c r="AX98" s="18">
        <v>94</v>
      </c>
      <c r="AY98" s="26">
        <v>9</v>
      </c>
      <c r="AZ98" s="18">
        <v>4</v>
      </c>
      <c r="BA98" s="15">
        <f t="shared" si="34"/>
        <v>1440</v>
      </c>
      <c r="BB98" s="15">
        <f t="shared" si="35"/>
        <v>4320</v>
      </c>
      <c r="BC98" s="15">
        <f t="shared" si="36"/>
        <v>42120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28"/>
        <v>30</v>
      </c>
      <c r="AL99" s="26">
        <f t="shared" si="29"/>
        <v>55</v>
      </c>
      <c r="AM99" s="26">
        <f t="shared" si="30"/>
        <v>320</v>
      </c>
      <c r="AP99" s="18">
        <v>95</v>
      </c>
      <c r="AQ99" s="26">
        <v>9</v>
      </c>
      <c r="AR99" s="18">
        <v>4</v>
      </c>
      <c r="AS99" s="15">
        <f t="shared" si="31"/>
        <v>720</v>
      </c>
      <c r="AT99" s="15">
        <f t="shared" si="32"/>
        <v>2160</v>
      </c>
      <c r="AU99" s="15">
        <f t="shared" si="33"/>
        <v>28080</v>
      </c>
      <c r="AX99" s="18">
        <v>95</v>
      </c>
      <c r="AY99" s="26">
        <v>9</v>
      </c>
      <c r="AZ99" s="18">
        <v>5</v>
      </c>
      <c r="BA99" s="15">
        <f t="shared" si="34"/>
        <v>1440</v>
      </c>
      <c r="BB99" s="15">
        <f t="shared" si="35"/>
        <v>4320</v>
      </c>
      <c r="BC99" s="15">
        <f t="shared" si="36"/>
        <v>42120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28"/>
        <v>30</v>
      </c>
      <c r="AL100" s="26">
        <f t="shared" si="29"/>
        <v>56</v>
      </c>
      <c r="AM100" s="26">
        <f t="shared" si="30"/>
        <v>326</v>
      </c>
      <c r="AP100" s="18">
        <v>96</v>
      </c>
      <c r="AQ100" s="26">
        <v>9</v>
      </c>
      <c r="AR100" s="18">
        <v>5</v>
      </c>
      <c r="AS100" s="15">
        <f t="shared" si="31"/>
        <v>720</v>
      </c>
      <c r="AT100" s="15">
        <f t="shared" si="32"/>
        <v>2160</v>
      </c>
      <c r="AU100" s="15">
        <f t="shared" si="33"/>
        <v>28080</v>
      </c>
      <c r="AX100" s="18">
        <v>96</v>
      </c>
      <c r="AY100" s="26">
        <v>9</v>
      </c>
      <c r="AZ100" s="18">
        <v>6</v>
      </c>
      <c r="BA100" s="15">
        <f t="shared" si="34"/>
        <v>1440</v>
      </c>
      <c r="BB100" s="15">
        <f t="shared" si="35"/>
        <v>4320</v>
      </c>
      <c r="BC100" s="15">
        <f t="shared" si="36"/>
        <v>42120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28"/>
        <v>30</v>
      </c>
      <c r="AL101" s="26">
        <f t="shared" si="29"/>
        <v>56</v>
      </c>
      <c r="AM101" s="26">
        <f t="shared" si="30"/>
        <v>331</v>
      </c>
      <c r="AP101" s="18">
        <v>97</v>
      </c>
      <c r="AQ101" s="26">
        <v>9</v>
      </c>
      <c r="AR101" s="18">
        <v>6</v>
      </c>
      <c r="AS101" s="15">
        <f t="shared" si="31"/>
        <v>720</v>
      </c>
      <c r="AT101" s="15">
        <f t="shared" si="32"/>
        <v>2160</v>
      </c>
      <c r="AU101" s="15">
        <f t="shared" si="33"/>
        <v>28080</v>
      </c>
      <c r="AX101" s="18">
        <v>97</v>
      </c>
      <c r="AY101" s="26">
        <v>9</v>
      </c>
      <c r="AZ101" s="18">
        <v>7</v>
      </c>
      <c r="BA101" s="15">
        <f t="shared" si="34"/>
        <v>1440</v>
      </c>
      <c r="BB101" s="15">
        <f t="shared" si="35"/>
        <v>4320</v>
      </c>
      <c r="BC101" s="15">
        <f t="shared" si="36"/>
        <v>42120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28"/>
        <v>30</v>
      </c>
      <c r="AL102" s="26">
        <f t="shared" si="29"/>
        <v>57</v>
      </c>
      <c r="AM102" s="26">
        <f t="shared" si="30"/>
        <v>337</v>
      </c>
      <c r="AP102" s="18">
        <v>98</v>
      </c>
      <c r="AQ102" s="26">
        <v>9</v>
      </c>
      <c r="AR102" s="18">
        <v>7</v>
      </c>
      <c r="AS102" s="15">
        <f t="shared" si="31"/>
        <v>720</v>
      </c>
      <c r="AT102" s="15">
        <f t="shared" si="32"/>
        <v>2160</v>
      </c>
      <c r="AU102" s="15">
        <f t="shared" si="33"/>
        <v>28080</v>
      </c>
      <c r="AX102" s="18">
        <v>98</v>
      </c>
      <c r="AY102" s="26">
        <v>9</v>
      </c>
      <c r="AZ102" s="18">
        <v>8</v>
      </c>
      <c r="BA102" s="15">
        <f t="shared" si="34"/>
        <v>1440</v>
      </c>
      <c r="BB102" s="15">
        <f t="shared" si="35"/>
        <v>4320</v>
      </c>
      <c r="BC102" s="15">
        <f t="shared" si="36"/>
        <v>42120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28"/>
        <v>30</v>
      </c>
      <c r="AL103" s="26">
        <f t="shared" si="29"/>
        <v>58</v>
      </c>
      <c r="AM103" s="26">
        <f t="shared" si="30"/>
        <v>343</v>
      </c>
      <c r="AP103" s="18">
        <v>99</v>
      </c>
      <c r="AQ103" s="26">
        <v>9</v>
      </c>
      <c r="AR103" s="18">
        <v>8</v>
      </c>
      <c r="AS103" s="15">
        <f t="shared" si="31"/>
        <v>720</v>
      </c>
      <c r="AT103" s="15">
        <f t="shared" si="32"/>
        <v>2160</v>
      </c>
      <c r="AU103" s="15">
        <f t="shared" si="33"/>
        <v>28080</v>
      </c>
      <c r="AX103" s="18">
        <v>99</v>
      </c>
      <c r="AY103" s="26">
        <v>9</v>
      </c>
      <c r="AZ103" s="18">
        <v>9</v>
      </c>
      <c r="BA103" s="15">
        <f t="shared" si="34"/>
        <v>1440</v>
      </c>
      <c r="BB103" s="15">
        <f t="shared" si="35"/>
        <v>4320</v>
      </c>
      <c r="BC103" s="15">
        <f t="shared" si="36"/>
        <v>42120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28"/>
        <v>30</v>
      </c>
      <c r="AL104" s="26">
        <f t="shared" si="29"/>
        <v>58</v>
      </c>
      <c r="AM104" s="26">
        <f t="shared" si="30"/>
        <v>348</v>
      </c>
      <c r="AP104" s="18">
        <v>100</v>
      </c>
      <c r="AQ104" s="26">
        <v>9</v>
      </c>
      <c r="AR104" s="18">
        <v>9</v>
      </c>
      <c r="AS104" s="15">
        <f t="shared" si="31"/>
        <v>720</v>
      </c>
      <c r="AT104" s="15">
        <f t="shared" si="32"/>
        <v>2160</v>
      </c>
      <c r="AU104" s="15">
        <f t="shared" si="33"/>
        <v>28080</v>
      </c>
      <c r="AX104" s="18">
        <v>100</v>
      </c>
      <c r="AY104" s="26">
        <v>9</v>
      </c>
      <c r="AZ104" s="18">
        <v>10</v>
      </c>
      <c r="BA104" s="15">
        <f t="shared" si="34"/>
        <v>1440</v>
      </c>
      <c r="BB104" s="15">
        <f t="shared" si="35"/>
        <v>4320</v>
      </c>
      <c r="BC104" s="15">
        <f t="shared" si="36"/>
        <v>42120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28"/>
        <v>30</v>
      </c>
      <c r="AL105" s="26">
        <f t="shared" si="29"/>
        <v>59</v>
      </c>
      <c r="AM105" s="26">
        <f t="shared" si="30"/>
        <v>354</v>
      </c>
      <c r="AP105" s="18">
        <v>101</v>
      </c>
      <c r="AQ105" s="26">
        <v>9</v>
      </c>
      <c r="AR105" s="18">
        <v>10</v>
      </c>
      <c r="AS105" s="15">
        <f t="shared" si="31"/>
        <v>720</v>
      </c>
      <c r="AT105" s="15">
        <f t="shared" si="32"/>
        <v>2160</v>
      </c>
      <c r="AU105" s="15">
        <f t="shared" si="33"/>
        <v>28080</v>
      </c>
      <c r="AX105" s="18">
        <v>101</v>
      </c>
      <c r="AY105" s="26">
        <v>9</v>
      </c>
      <c r="AZ105" s="18">
        <v>11</v>
      </c>
      <c r="BA105" s="15">
        <f t="shared" si="34"/>
        <v>1440</v>
      </c>
      <c r="BB105" s="15">
        <f t="shared" si="35"/>
        <v>4320</v>
      </c>
      <c r="BC105" s="15">
        <f t="shared" si="36"/>
        <v>42120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28"/>
        <v>30</v>
      </c>
      <c r="AL106" s="26">
        <f t="shared" si="29"/>
        <v>60</v>
      </c>
      <c r="AM106" s="26">
        <f t="shared" si="30"/>
        <v>360</v>
      </c>
      <c r="AP106" s="18">
        <v>102</v>
      </c>
      <c r="AQ106" s="26">
        <v>9</v>
      </c>
      <c r="AR106" s="18">
        <v>11</v>
      </c>
      <c r="AS106" s="15">
        <f t="shared" si="31"/>
        <v>720</v>
      </c>
      <c r="AT106" s="15">
        <f t="shared" si="32"/>
        <v>2160</v>
      </c>
      <c r="AU106" s="15">
        <f t="shared" si="33"/>
        <v>28080</v>
      </c>
      <c r="AX106" s="18">
        <v>102</v>
      </c>
      <c r="AY106" s="26">
        <v>9</v>
      </c>
      <c r="AZ106" s="18">
        <v>12</v>
      </c>
      <c r="BA106" s="15">
        <f t="shared" si="34"/>
        <v>1440</v>
      </c>
      <c r="BB106" s="15">
        <f t="shared" si="35"/>
        <v>4320</v>
      </c>
      <c r="BC106" s="15">
        <f t="shared" si="36"/>
        <v>42120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28"/>
        <v>36</v>
      </c>
      <c r="AL107" s="26">
        <f t="shared" si="29"/>
        <v>60</v>
      </c>
      <c r="AM107" s="26">
        <f t="shared" si="30"/>
        <v>367</v>
      </c>
      <c r="AP107" s="18">
        <v>103</v>
      </c>
      <c r="AQ107" s="26">
        <v>9</v>
      </c>
      <c r="AR107" s="18">
        <v>12</v>
      </c>
      <c r="AS107" s="15">
        <f t="shared" si="31"/>
        <v>720</v>
      </c>
      <c r="AT107" s="15">
        <f t="shared" si="32"/>
        <v>2160</v>
      </c>
      <c r="AU107" s="15">
        <f t="shared" si="33"/>
        <v>28080</v>
      </c>
      <c r="AX107" s="18">
        <v>103</v>
      </c>
      <c r="AY107" s="26">
        <v>9</v>
      </c>
      <c r="AZ107" s="18">
        <v>13</v>
      </c>
      <c r="BA107" s="15">
        <f t="shared" si="34"/>
        <v>1440</v>
      </c>
      <c r="BB107" s="15">
        <f t="shared" si="35"/>
        <v>4320</v>
      </c>
      <c r="BC107" s="15">
        <f t="shared" si="36"/>
        <v>42120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28"/>
        <v>36</v>
      </c>
      <c r="AL108" s="26">
        <f t="shared" si="29"/>
        <v>61</v>
      </c>
      <c r="AM108" s="26">
        <f t="shared" si="30"/>
        <v>374</v>
      </c>
      <c r="AP108" s="18">
        <v>104</v>
      </c>
      <c r="AQ108" s="26">
        <v>9</v>
      </c>
      <c r="AR108" s="18">
        <v>13</v>
      </c>
      <c r="AS108" s="15">
        <f t="shared" si="31"/>
        <v>720</v>
      </c>
      <c r="AT108" s="15">
        <f t="shared" si="32"/>
        <v>2160</v>
      </c>
      <c r="AU108" s="15">
        <f t="shared" si="33"/>
        <v>28080</v>
      </c>
      <c r="AX108" s="18">
        <v>104</v>
      </c>
      <c r="AY108" s="26">
        <v>9</v>
      </c>
      <c r="AZ108" s="18">
        <v>14</v>
      </c>
      <c r="BA108" s="15">
        <f t="shared" si="34"/>
        <v>1440</v>
      </c>
      <c r="BB108" s="15">
        <f t="shared" si="35"/>
        <v>4320</v>
      </c>
      <c r="BC108" s="15">
        <f t="shared" si="36"/>
        <v>42120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28"/>
        <v>36</v>
      </c>
      <c r="AL109" s="26">
        <f t="shared" si="29"/>
        <v>62</v>
      </c>
      <c r="AM109" s="26">
        <f t="shared" si="30"/>
        <v>381</v>
      </c>
      <c r="AP109" s="18">
        <v>105</v>
      </c>
      <c r="AQ109" s="26">
        <v>9</v>
      </c>
      <c r="AR109" s="18">
        <v>14</v>
      </c>
      <c r="AS109" s="15">
        <f t="shared" si="31"/>
        <v>720</v>
      </c>
      <c r="AT109" s="15">
        <f t="shared" si="32"/>
        <v>2160</v>
      </c>
      <c r="AU109" s="15">
        <f t="shared" si="33"/>
        <v>28080</v>
      </c>
      <c r="AX109" s="18">
        <v>105</v>
      </c>
      <c r="AY109" s="26">
        <v>9</v>
      </c>
      <c r="AZ109" s="18">
        <v>15</v>
      </c>
      <c r="BA109" s="15">
        <f t="shared" si="34"/>
        <v>1440</v>
      </c>
      <c r="BB109" s="15">
        <f t="shared" si="35"/>
        <v>4320</v>
      </c>
      <c r="BC109" s="15">
        <f t="shared" si="36"/>
        <v>42120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28"/>
        <v>36</v>
      </c>
      <c r="AL110" s="26">
        <f t="shared" si="29"/>
        <v>63</v>
      </c>
      <c r="AM110" s="26">
        <f t="shared" si="30"/>
        <v>388</v>
      </c>
      <c r="AP110" s="18">
        <v>106</v>
      </c>
      <c r="AQ110" s="26">
        <v>9</v>
      </c>
      <c r="AR110" s="18">
        <v>15</v>
      </c>
      <c r="AS110" s="15">
        <f t="shared" si="31"/>
        <v>720</v>
      </c>
      <c r="AT110" s="15">
        <f t="shared" si="32"/>
        <v>2160</v>
      </c>
      <c r="AU110" s="15">
        <f t="shared" si="33"/>
        <v>28080</v>
      </c>
      <c r="AX110" s="18">
        <v>106</v>
      </c>
      <c r="AY110" s="26">
        <v>10</v>
      </c>
      <c r="AZ110" s="18">
        <v>1</v>
      </c>
      <c r="BA110" s="15">
        <f t="shared" si="34"/>
        <v>1760</v>
      </c>
      <c r="BB110" s="15">
        <f t="shared" si="35"/>
        <v>5400</v>
      </c>
      <c r="BC110" s="15">
        <f t="shared" si="36"/>
        <v>55440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28"/>
        <v>36</v>
      </c>
      <c r="AL111" s="26">
        <f t="shared" si="29"/>
        <v>64</v>
      </c>
      <c r="AM111" s="26">
        <f t="shared" si="30"/>
        <v>396</v>
      </c>
      <c r="AP111" s="18">
        <v>107</v>
      </c>
      <c r="AQ111" s="26">
        <v>10</v>
      </c>
      <c r="AR111" s="18">
        <v>1</v>
      </c>
      <c r="AS111" s="15">
        <f t="shared" si="31"/>
        <v>880</v>
      </c>
      <c r="AT111" s="15">
        <f t="shared" si="32"/>
        <v>2700</v>
      </c>
      <c r="AU111" s="15">
        <f t="shared" si="33"/>
        <v>36960</v>
      </c>
      <c r="AX111" s="18">
        <v>107</v>
      </c>
      <c r="AY111" s="26">
        <v>10</v>
      </c>
      <c r="AZ111" s="18">
        <v>2</v>
      </c>
      <c r="BA111" s="15">
        <f t="shared" si="34"/>
        <v>1760</v>
      </c>
      <c r="BB111" s="15">
        <f t="shared" si="35"/>
        <v>5400</v>
      </c>
      <c r="BC111" s="15">
        <f t="shared" si="36"/>
        <v>55440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28"/>
        <v>36</v>
      </c>
      <c r="AL112" s="26">
        <f t="shared" si="29"/>
        <v>64</v>
      </c>
      <c r="AM112" s="26">
        <f t="shared" si="30"/>
        <v>403</v>
      </c>
      <c r="AP112" s="18">
        <v>108</v>
      </c>
      <c r="AQ112" s="26">
        <v>10</v>
      </c>
      <c r="AR112" s="18">
        <v>2</v>
      </c>
      <c r="AS112" s="15">
        <f t="shared" si="31"/>
        <v>880</v>
      </c>
      <c r="AT112" s="15">
        <f t="shared" si="32"/>
        <v>2700</v>
      </c>
      <c r="AU112" s="15">
        <f t="shared" si="33"/>
        <v>36960</v>
      </c>
      <c r="AX112" s="18">
        <v>108</v>
      </c>
      <c r="AY112" s="26">
        <v>10</v>
      </c>
      <c r="AZ112" s="18">
        <v>3</v>
      </c>
      <c r="BA112" s="15">
        <f t="shared" si="34"/>
        <v>1760</v>
      </c>
      <c r="BB112" s="15">
        <f t="shared" si="35"/>
        <v>5400</v>
      </c>
      <c r="BC112" s="15">
        <f t="shared" si="36"/>
        <v>55440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28"/>
        <v>36</v>
      </c>
      <c r="AL113" s="26">
        <f t="shared" si="29"/>
        <v>65</v>
      </c>
      <c r="AM113" s="26">
        <f t="shared" si="30"/>
        <v>410</v>
      </c>
      <c r="AP113" s="18">
        <v>109</v>
      </c>
      <c r="AQ113" s="26">
        <v>10</v>
      </c>
      <c r="AR113" s="18">
        <v>3</v>
      </c>
      <c r="AS113" s="15">
        <f t="shared" si="31"/>
        <v>880</v>
      </c>
      <c r="AT113" s="15">
        <f t="shared" si="32"/>
        <v>2700</v>
      </c>
      <c r="AU113" s="15">
        <f t="shared" si="33"/>
        <v>36960</v>
      </c>
      <c r="AX113" s="18">
        <v>109</v>
      </c>
      <c r="AY113" s="26">
        <v>10</v>
      </c>
      <c r="AZ113" s="18">
        <v>4</v>
      </c>
      <c r="BA113" s="15">
        <f t="shared" si="34"/>
        <v>1760</v>
      </c>
      <c r="BB113" s="15">
        <f t="shared" si="35"/>
        <v>5400</v>
      </c>
      <c r="BC113" s="15">
        <f t="shared" si="36"/>
        <v>55440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28"/>
        <v>36</v>
      </c>
      <c r="AL114" s="26">
        <f t="shared" si="29"/>
        <v>66</v>
      </c>
      <c r="AM114" s="26">
        <f t="shared" si="30"/>
        <v>417</v>
      </c>
      <c r="AP114" s="18">
        <v>110</v>
      </c>
      <c r="AQ114" s="26">
        <v>10</v>
      </c>
      <c r="AR114" s="18">
        <v>4</v>
      </c>
      <c r="AS114" s="15">
        <f t="shared" si="31"/>
        <v>880</v>
      </c>
      <c r="AT114" s="15">
        <f t="shared" si="32"/>
        <v>2700</v>
      </c>
      <c r="AU114" s="15">
        <f t="shared" si="33"/>
        <v>36960</v>
      </c>
      <c r="AX114" s="18">
        <v>110</v>
      </c>
      <c r="AY114" s="26">
        <v>10</v>
      </c>
      <c r="AZ114" s="18">
        <v>5</v>
      </c>
      <c r="BA114" s="15">
        <f t="shared" si="34"/>
        <v>1760</v>
      </c>
      <c r="BB114" s="15">
        <f t="shared" si="35"/>
        <v>5400</v>
      </c>
      <c r="BC114" s="15">
        <f t="shared" si="36"/>
        <v>55440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28"/>
        <v>36</v>
      </c>
      <c r="AL115" s="26">
        <f t="shared" si="29"/>
        <v>67</v>
      </c>
      <c r="AM115" s="26">
        <f t="shared" si="30"/>
        <v>424</v>
      </c>
      <c r="AP115" s="18">
        <v>111</v>
      </c>
      <c r="AQ115" s="26">
        <v>10</v>
      </c>
      <c r="AR115" s="18">
        <v>5</v>
      </c>
      <c r="AS115" s="15">
        <f t="shared" si="31"/>
        <v>880</v>
      </c>
      <c r="AT115" s="15">
        <f t="shared" si="32"/>
        <v>2700</v>
      </c>
      <c r="AU115" s="15">
        <f t="shared" si="33"/>
        <v>36960</v>
      </c>
      <c r="AX115" s="18">
        <v>111</v>
      </c>
      <c r="AY115" s="26">
        <v>10</v>
      </c>
      <c r="AZ115" s="18">
        <v>6</v>
      </c>
      <c r="BA115" s="15">
        <f t="shared" si="34"/>
        <v>1760</v>
      </c>
      <c r="BB115" s="15">
        <f t="shared" si="35"/>
        <v>5400</v>
      </c>
      <c r="BC115" s="15">
        <f t="shared" si="36"/>
        <v>55440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28"/>
        <v>36</v>
      </c>
      <c r="AL116" s="26">
        <f t="shared" si="29"/>
        <v>68</v>
      </c>
      <c r="AM116" s="26">
        <f t="shared" si="30"/>
        <v>432</v>
      </c>
      <c r="AP116" s="18">
        <v>112</v>
      </c>
      <c r="AQ116" s="26">
        <v>10</v>
      </c>
      <c r="AR116" s="18">
        <v>6</v>
      </c>
      <c r="AS116" s="15">
        <f t="shared" si="31"/>
        <v>880</v>
      </c>
      <c r="AT116" s="15">
        <f t="shared" si="32"/>
        <v>2700</v>
      </c>
      <c r="AU116" s="15">
        <f t="shared" si="33"/>
        <v>36960</v>
      </c>
      <c r="AX116" s="18">
        <v>112</v>
      </c>
      <c r="AY116" s="26">
        <v>10</v>
      </c>
      <c r="AZ116" s="18">
        <v>7</v>
      </c>
      <c r="BA116" s="15">
        <f t="shared" si="34"/>
        <v>1760</v>
      </c>
      <c r="BB116" s="15">
        <f t="shared" si="35"/>
        <v>5400</v>
      </c>
      <c r="BC116" s="15">
        <f t="shared" si="36"/>
        <v>55440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28"/>
        <v>36</v>
      </c>
      <c r="AL117" s="26">
        <f t="shared" si="29"/>
        <v>68</v>
      </c>
      <c r="AM117" s="26">
        <f t="shared" si="30"/>
        <v>439</v>
      </c>
      <c r="AP117" s="18">
        <v>113</v>
      </c>
      <c r="AQ117" s="26">
        <v>10</v>
      </c>
      <c r="AR117" s="18">
        <v>7</v>
      </c>
      <c r="AS117" s="15">
        <f t="shared" si="31"/>
        <v>880</v>
      </c>
      <c r="AT117" s="15">
        <f t="shared" si="32"/>
        <v>2700</v>
      </c>
      <c r="AU117" s="15">
        <f t="shared" si="33"/>
        <v>36960</v>
      </c>
      <c r="AX117" s="18">
        <v>113</v>
      </c>
      <c r="AY117" s="26">
        <v>10</v>
      </c>
      <c r="AZ117" s="18">
        <v>8</v>
      </c>
      <c r="BA117" s="15">
        <f t="shared" si="34"/>
        <v>1760</v>
      </c>
      <c r="BB117" s="15">
        <f t="shared" si="35"/>
        <v>5400</v>
      </c>
      <c r="BC117" s="15">
        <f t="shared" si="36"/>
        <v>55440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28"/>
        <v>36</v>
      </c>
      <c r="AL118" s="26">
        <f t="shared" si="29"/>
        <v>69</v>
      </c>
      <c r="AM118" s="26">
        <f t="shared" si="30"/>
        <v>446</v>
      </c>
      <c r="AP118" s="18">
        <v>114</v>
      </c>
      <c r="AQ118" s="26">
        <v>10</v>
      </c>
      <c r="AR118" s="18">
        <v>8</v>
      </c>
      <c r="AS118" s="15">
        <f t="shared" si="31"/>
        <v>880</v>
      </c>
      <c r="AT118" s="15">
        <f t="shared" si="32"/>
        <v>2700</v>
      </c>
      <c r="AU118" s="15">
        <f t="shared" si="33"/>
        <v>36960</v>
      </c>
      <c r="AX118" s="18">
        <v>114</v>
      </c>
      <c r="AY118" s="26">
        <v>10</v>
      </c>
      <c r="AZ118" s="18">
        <v>9</v>
      </c>
      <c r="BA118" s="15">
        <f t="shared" si="34"/>
        <v>1760</v>
      </c>
      <c r="BB118" s="15">
        <f t="shared" si="35"/>
        <v>5400</v>
      </c>
      <c r="BC118" s="15">
        <f t="shared" si="36"/>
        <v>55440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28"/>
        <v>36</v>
      </c>
      <c r="AL119" s="26">
        <f t="shared" si="29"/>
        <v>70</v>
      </c>
      <c r="AM119" s="26">
        <f t="shared" si="30"/>
        <v>453</v>
      </c>
      <c r="AP119" s="18">
        <v>115</v>
      </c>
      <c r="AQ119" s="26">
        <v>10</v>
      </c>
      <c r="AR119" s="18">
        <v>9</v>
      </c>
      <c r="AS119" s="15">
        <f t="shared" si="31"/>
        <v>880</v>
      </c>
      <c r="AT119" s="15">
        <f t="shared" si="32"/>
        <v>2700</v>
      </c>
      <c r="AU119" s="15">
        <f t="shared" si="33"/>
        <v>36960</v>
      </c>
      <c r="AX119" s="18">
        <v>115</v>
      </c>
      <c r="AY119" s="26">
        <v>10</v>
      </c>
      <c r="AZ119" s="18">
        <v>10</v>
      </c>
      <c r="BA119" s="15">
        <f t="shared" si="34"/>
        <v>1760</v>
      </c>
      <c r="BB119" s="15">
        <f t="shared" si="35"/>
        <v>5400</v>
      </c>
      <c r="BC119" s="15">
        <f t="shared" si="36"/>
        <v>55440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28"/>
        <v>36</v>
      </c>
      <c r="AL120" s="26">
        <f t="shared" si="29"/>
        <v>71</v>
      </c>
      <c r="AM120" s="26">
        <f t="shared" si="30"/>
        <v>460</v>
      </c>
      <c r="AP120" s="18">
        <v>116</v>
      </c>
      <c r="AQ120" s="26">
        <v>10</v>
      </c>
      <c r="AR120" s="18">
        <v>10</v>
      </c>
      <c r="AS120" s="15">
        <f t="shared" si="31"/>
        <v>880</v>
      </c>
      <c r="AT120" s="15">
        <f t="shared" si="32"/>
        <v>2700</v>
      </c>
      <c r="AU120" s="15">
        <f t="shared" si="33"/>
        <v>36960</v>
      </c>
      <c r="AX120" s="18">
        <v>116</v>
      </c>
      <c r="AY120" s="26">
        <v>10</v>
      </c>
      <c r="AZ120" s="18">
        <v>11</v>
      </c>
      <c r="BA120" s="15">
        <f t="shared" si="34"/>
        <v>1760</v>
      </c>
      <c r="BB120" s="15">
        <f t="shared" si="35"/>
        <v>5400</v>
      </c>
      <c r="BC120" s="15">
        <f t="shared" si="36"/>
        <v>55440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28"/>
        <v>36</v>
      </c>
      <c r="AL121" s="26">
        <f t="shared" si="29"/>
        <v>72</v>
      </c>
      <c r="AM121" s="26">
        <f t="shared" si="30"/>
        <v>468</v>
      </c>
      <c r="AP121" s="18">
        <v>117</v>
      </c>
      <c r="AQ121" s="26">
        <v>10</v>
      </c>
      <c r="AR121" s="18">
        <v>11</v>
      </c>
      <c r="AS121" s="15">
        <f t="shared" si="31"/>
        <v>880</v>
      </c>
      <c r="AT121" s="15">
        <f t="shared" si="32"/>
        <v>2700</v>
      </c>
      <c r="AU121" s="15">
        <f t="shared" si="33"/>
        <v>36960</v>
      </c>
      <c r="AX121" s="18">
        <v>117</v>
      </c>
      <c r="AY121" s="26">
        <v>10</v>
      </c>
      <c r="AZ121" s="18">
        <v>12</v>
      </c>
      <c r="BA121" s="15">
        <f t="shared" si="34"/>
        <v>1760</v>
      </c>
      <c r="BB121" s="15">
        <f t="shared" si="35"/>
        <v>5400</v>
      </c>
      <c r="BC121" s="15">
        <f t="shared" si="36"/>
        <v>55440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28"/>
        <v>44</v>
      </c>
      <c r="AL122" s="26">
        <f t="shared" si="29"/>
        <v>73</v>
      </c>
      <c r="AM122" s="26">
        <f t="shared" si="30"/>
        <v>477</v>
      </c>
      <c r="AP122" s="18">
        <v>118</v>
      </c>
      <c r="AQ122" s="26">
        <v>10</v>
      </c>
      <c r="AR122" s="18">
        <v>12</v>
      </c>
      <c r="AS122" s="15">
        <f t="shared" si="31"/>
        <v>880</v>
      </c>
      <c r="AT122" s="15">
        <f t="shared" si="32"/>
        <v>2700</v>
      </c>
      <c r="AU122" s="15">
        <f t="shared" si="33"/>
        <v>36960</v>
      </c>
      <c r="AX122" s="18">
        <v>118</v>
      </c>
      <c r="AY122" s="26">
        <v>10</v>
      </c>
      <c r="AZ122" s="18">
        <v>13</v>
      </c>
      <c r="BA122" s="15">
        <f t="shared" si="34"/>
        <v>1760</v>
      </c>
      <c r="BB122" s="15">
        <f t="shared" si="35"/>
        <v>5400</v>
      </c>
      <c r="BC122" s="15">
        <f t="shared" si="36"/>
        <v>55440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28"/>
        <v>44</v>
      </c>
      <c r="AL123" s="26">
        <f t="shared" si="29"/>
        <v>74</v>
      </c>
      <c r="AM123" s="26">
        <f t="shared" si="30"/>
        <v>487</v>
      </c>
      <c r="AP123" s="18">
        <v>119</v>
      </c>
      <c r="AQ123" s="26">
        <v>10</v>
      </c>
      <c r="AR123" s="18">
        <v>13</v>
      </c>
      <c r="AS123" s="15">
        <f t="shared" si="31"/>
        <v>880</v>
      </c>
      <c r="AT123" s="15">
        <f t="shared" si="32"/>
        <v>2700</v>
      </c>
      <c r="AU123" s="15">
        <f t="shared" si="33"/>
        <v>36960</v>
      </c>
      <c r="AX123" s="18">
        <v>119</v>
      </c>
      <c r="AY123" s="26">
        <v>10</v>
      </c>
      <c r="AZ123" s="18">
        <v>14</v>
      </c>
      <c r="BA123" s="15">
        <f t="shared" si="34"/>
        <v>1760</v>
      </c>
      <c r="BB123" s="15">
        <f t="shared" si="35"/>
        <v>5400</v>
      </c>
      <c r="BC123" s="15">
        <f t="shared" si="36"/>
        <v>55440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28"/>
        <v>44</v>
      </c>
      <c r="AL124" s="26">
        <f t="shared" si="29"/>
        <v>75</v>
      </c>
      <c r="AM124" s="26">
        <f t="shared" si="30"/>
        <v>497</v>
      </c>
      <c r="AP124" s="18">
        <v>120</v>
      </c>
      <c r="AQ124" s="26">
        <v>10</v>
      </c>
      <c r="AR124" s="18">
        <v>14</v>
      </c>
      <c r="AS124" s="15">
        <f t="shared" si="31"/>
        <v>880</v>
      </c>
      <c r="AT124" s="15">
        <f t="shared" si="32"/>
        <v>2700</v>
      </c>
      <c r="AU124" s="15">
        <f t="shared" si="33"/>
        <v>36960</v>
      </c>
      <c r="AX124" s="18">
        <v>120</v>
      </c>
      <c r="AY124" s="26">
        <v>10</v>
      </c>
      <c r="AZ124" s="18">
        <v>15</v>
      </c>
      <c r="BA124" s="15">
        <f t="shared" si="34"/>
        <v>1760</v>
      </c>
      <c r="BB124" s="15">
        <f t="shared" si="35"/>
        <v>5400</v>
      </c>
      <c r="BC124" s="15">
        <f t="shared" si="36"/>
        <v>55440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28"/>
        <v>44</v>
      </c>
      <c r="AL125" s="26">
        <f t="shared" si="29"/>
        <v>76</v>
      </c>
      <c r="AM125" s="26">
        <f t="shared" si="30"/>
        <v>507</v>
      </c>
      <c r="AP125" s="18">
        <v>121</v>
      </c>
      <c r="AQ125" s="26">
        <v>10</v>
      </c>
      <c r="AR125" s="18">
        <v>15</v>
      </c>
      <c r="AS125" s="15">
        <f t="shared" si="31"/>
        <v>880</v>
      </c>
      <c r="AT125" s="15">
        <f t="shared" si="32"/>
        <v>2700</v>
      </c>
      <c r="AU125" s="15">
        <f t="shared" si="33"/>
        <v>36960</v>
      </c>
      <c r="AX125" s="18">
        <v>121</v>
      </c>
      <c r="AY125" s="26">
        <v>11</v>
      </c>
      <c r="AZ125" s="18">
        <v>1</v>
      </c>
      <c r="BA125" s="15">
        <f t="shared" si="34"/>
        <v>2120</v>
      </c>
      <c r="BB125" s="15">
        <f t="shared" si="35"/>
        <v>6600</v>
      </c>
      <c r="BC125" s="15">
        <f t="shared" si="36"/>
        <v>71550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28"/>
        <v>44</v>
      </c>
      <c r="AL126" s="26">
        <f t="shared" si="29"/>
        <v>78</v>
      </c>
      <c r="AM126" s="26">
        <f t="shared" si="30"/>
        <v>517</v>
      </c>
      <c r="AP126" s="18">
        <v>122</v>
      </c>
      <c r="AQ126" s="26">
        <v>11</v>
      </c>
      <c r="AR126" s="18">
        <v>1</v>
      </c>
      <c r="AS126" s="15">
        <f t="shared" si="31"/>
        <v>1060</v>
      </c>
      <c r="AT126" s="15">
        <f t="shared" si="32"/>
        <v>3300</v>
      </c>
      <c r="AU126" s="15">
        <f t="shared" si="33"/>
        <v>47700</v>
      </c>
      <c r="AX126" s="18">
        <v>122</v>
      </c>
      <c r="AY126" s="26">
        <v>11</v>
      </c>
      <c r="AZ126" s="18">
        <v>2</v>
      </c>
      <c r="BA126" s="15">
        <f t="shared" si="34"/>
        <v>2120</v>
      </c>
      <c r="BB126" s="15">
        <f t="shared" si="35"/>
        <v>6600</v>
      </c>
      <c r="BC126" s="15">
        <f t="shared" si="36"/>
        <v>71550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28"/>
        <v>44</v>
      </c>
      <c r="AL127" s="26">
        <f t="shared" si="29"/>
        <v>79</v>
      </c>
      <c r="AM127" s="26">
        <f t="shared" si="30"/>
        <v>527</v>
      </c>
      <c r="AP127" s="18">
        <v>123</v>
      </c>
      <c r="AQ127" s="26">
        <v>11</v>
      </c>
      <c r="AR127" s="18">
        <v>2</v>
      </c>
      <c r="AS127" s="15">
        <f t="shared" si="31"/>
        <v>1060</v>
      </c>
      <c r="AT127" s="15">
        <f t="shared" si="32"/>
        <v>3300</v>
      </c>
      <c r="AU127" s="15">
        <f t="shared" si="33"/>
        <v>47700</v>
      </c>
      <c r="AX127" s="18">
        <v>123</v>
      </c>
      <c r="AY127" s="26">
        <v>11</v>
      </c>
      <c r="AZ127" s="18">
        <v>3</v>
      </c>
      <c r="BA127" s="15">
        <f t="shared" si="34"/>
        <v>2120</v>
      </c>
      <c r="BB127" s="15">
        <f t="shared" si="35"/>
        <v>6600</v>
      </c>
      <c r="BC127" s="15">
        <f t="shared" si="36"/>
        <v>71550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28"/>
        <v>44</v>
      </c>
      <c r="AL128" s="26">
        <f t="shared" si="29"/>
        <v>80</v>
      </c>
      <c r="AM128" s="26">
        <f t="shared" si="30"/>
        <v>537</v>
      </c>
      <c r="AP128" s="18">
        <v>124</v>
      </c>
      <c r="AQ128" s="26">
        <v>11</v>
      </c>
      <c r="AR128" s="18">
        <v>3</v>
      </c>
      <c r="AS128" s="15">
        <f t="shared" si="31"/>
        <v>1060</v>
      </c>
      <c r="AT128" s="15">
        <f t="shared" si="32"/>
        <v>3300</v>
      </c>
      <c r="AU128" s="15">
        <f t="shared" si="33"/>
        <v>47700</v>
      </c>
      <c r="AX128" s="18">
        <v>124</v>
      </c>
      <c r="AY128" s="26">
        <v>11</v>
      </c>
      <c r="AZ128" s="18">
        <v>4</v>
      </c>
      <c r="BA128" s="15">
        <f t="shared" si="34"/>
        <v>2120</v>
      </c>
      <c r="BB128" s="15">
        <f t="shared" si="35"/>
        <v>6600</v>
      </c>
      <c r="BC128" s="15">
        <f t="shared" si="36"/>
        <v>71550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28"/>
        <v>44</v>
      </c>
      <c r="AL129" s="26">
        <f t="shared" si="29"/>
        <v>81</v>
      </c>
      <c r="AM129" s="26">
        <f t="shared" si="30"/>
        <v>546</v>
      </c>
      <c r="AP129" s="18">
        <v>125</v>
      </c>
      <c r="AQ129" s="26">
        <v>11</v>
      </c>
      <c r="AR129" s="18">
        <v>4</v>
      </c>
      <c r="AS129" s="15">
        <f t="shared" si="31"/>
        <v>1060</v>
      </c>
      <c r="AT129" s="15">
        <f t="shared" si="32"/>
        <v>3300</v>
      </c>
      <c r="AU129" s="15">
        <f t="shared" si="33"/>
        <v>47700</v>
      </c>
      <c r="AX129" s="18">
        <v>125</v>
      </c>
      <c r="AY129" s="26">
        <v>11</v>
      </c>
      <c r="AZ129" s="18">
        <v>5</v>
      </c>
      <c r="BA129" s="15">
        <f t="shared" si="34"/>
        <v>2120</v>
      </c>
      <c r="BB129" s="15">
        <f t="shared" si="35"/>
        <v>6600</v>
      </c>
      <c r="BC129" s="15">
        <f t="shared" si="36"/>
        <v>71550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28"/>
        <v>44</v>
      </c>
      <c r="AL130" s="26">
        <f t="shared" si="29"/>
        <v>82</v>
      </c>
      <c r="AM130" s="26">
        <f t="shared" si="30"/>
        <v>556</v>
      </c>
      <c r="AP130" s="18">
        <v>126</v>
      </c>
      <c r="AQ130" s="26">
        <v>11</v>
      </c>
      <c r="AR130" s="18">
        <v>5</v>
      </c>
      <c r="AS130" s="15">
        <f t="shared" si="31"/>
        <v>1060</v>
      </c>
      <c r="AT130" s="15">
        <f t="shared" si="32"/>
        <v>3300</v>
      </c>
      <c r="AU130" s="15">
        <f t="shared" si="33"/>
        <v>47700</v>
      </c>
      <c r="AX130" s="18">
        <v>126</v>
      </c>
      <c r="AY130" s="26">
        <v>11</v>
      </c>
      <c r="AZ130" s="18">
        <v>6</v>
      </c>
      <c r="BA130" s="15">
        <f t="shared" si="34"/>
        <v>2120</v>
      </c>
      <c r="BB130" s="15">
        <f t="shared" si="35"/>
        <v>6600</v>
      </c>
      <c r="BC130" s="15">
        <f t="shared" si="36"/>
        <v>71550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28"/>
        <v>44</v>
      </c>
      <c r="AL131" s="26">
        <f t="shared" si="29"/>
        <v>84</v>
      </c>
      <c r="AM131" s="26">
        <f t="shared" si="30"/>
        <v>566</v>
      </c>
      <c r="AP131" s="18">
        <v>127</v>
      </c>
      <c r="AQ131" s="26">
        <v>11</v>
      </c>
      <c r="AR131" s="18">
        <v>6</v>
      </c>
      <c r="AS131" s="15">
        <f t="shared" si="31"/>
        <v>1060</v>
      </c>
      <c r="AT131" s="15">
        <f t="shared" si="32"/>
        <v>3300</v>
      </c>
      <c r="AU131" s="15">
        <f t="shared" si="33"/>
        <v>47700</v>
      </c>
      <c r="AX131" s="18">
        <v>127</v>
      </c>
      <c r="AY131" s="26">
        <v>11</v>
      </c>
      <c r="AZ131" s="18">
        <v>7</v>
      </c>
      <c r="BA131" s="15">
        <f t="shared" si="34"/>
        <v>2120</v>
      </c>
      <c r="BB131" s="15">
        <f t="shared" si="35"/>
        <v>6600</v>
      </c>
      <c r="BC131" s="15">
        <f t="shared" si="36"/>
        <v>71550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28"/>
        <v>44</v>
      </c>
      <c r="AL132" s="26">
        <f t="shared" si="29"/>
        <v>85</v>
      </c>
      <c r="AM132" s="26">
        <f t="shared" si="30"/>
        <v>576</v>
      </c>
      <c r="AP132" s="18">
        <v>128</v>
      </c>
      <c r="AQ132" s="26">
        <v>11</v>
      </c>
      <c r="AR132" s="18">
        <v>7</v>
      </c>
      <c r="AS132" s="15">
        <f t="shared" si="31"/>
        <v>1060</v>
      </c>
      <c r="AT132" s="15">
        <f t="shared" si="32"/>
        <v>3300</v>
      </c>
      <c r="AU132" s="15">
        <f t="shared" si="33"/>
        <v>47700</v>
      </c>
      <c r="AX132" s="18">
        <v>128</v>
      </c>
      <c r="AY132" s="26">
        <v>11</v>
      </c>
      <c r="AZ132" s="18">
        <v>8</v>
      </c>
      <c r="BA132" s="15">
        <f t="shared" si="34"/>
        <v>2120</v>
      </c>
      <c r="BB132" s="15">
        <f t="shared" si="35"/>
        <v>6600</v>
      </c>
      <c r="BC132" s="15">
        <f t="shared" si="36"/>
        <v>71550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37">INDEX($C$6:$C$20,AI133)</f>
        <v>44</v>
      </c>
      <c r="AL133" s="26">
        <f t="shared" ref="AL133:AL196" si="38">INT(INDEX($E$5:$E$20,AI133)+AJ133*INDEX($F$6:$F$20,AI133))</f>
        <v>86</v>
      </c>
      <c r="AM133" s="26">
        <f t="shared" si="30"/>
        <v>586</v>
      </c>
      <c r="AP133" s="18">
        <v>129</v>
      </c>
      <c r="AQ133" s="26">
        <v>11</v>
      </c>
      <c r="AR133" s="18">
        <v>8</v>
      </c>
      <c r="AS133" s="15">
        <f t="shared" si="31"/>
        <v>1060</v>
      </c>
      <c r="AT133" s="15">
        <f t="shared" si="32"/>
        <v>3300</v>
      </c>
      <c r="AU133" s="15">
        <f t="shared" si="33"/>
        <v>47700</v>
      </c>
      <c r="AX133" s="18">
        <v>129</v>
      </c>
      <c r="AY133" s="26">
        <v>11</v>
      </c>
      <c r="AZ133" s="18">
        <v>9</v>
      </c>
      <c r="BA133" s="15">
        <f t="shared" si="34"/>
        <v>2120</v>
      </c>
      <c r="BB133" s="15">
        <f t="shared" si="35"/>
        <v>6600</v>
      </c>
      <c r="BC133" s="15">
        <f t="shared" si="36"/>
        <v>71550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37"/>
        <v>44</v>
      </c>
      <c r="AL134" s="26">
        <f t="shared" si="38"/>
        <v>87</v>
      </c>
      <c r="AM134" s="26">
        <f t="shared" ref="AM134:AM197" si="39">INT(INDEX($H$5:$H$20,AI134)+AJ134*INDEX($I$6:$I$20,AI134))</f>
        <v>596</v>
      </c>
      <c r="AP134" s="18">
        <v>130</v>
      </c>
      <c r="AQ134" s="26">
        <v>11</v>
      </c>
      <c r="AR134" s="18">
        <v>9</v>
      </c>
      <c r="AS134" s="15">
        <f t="shared" ref="AS134:AS197" si="40">INDEX($N$6:$N$20,AQ134)</f>
        <v>1060</v>
      </c>
      <c r="AT134" s="15">
        <f t="shared" ref="AT134:AT197" si="41">INDEX($P$6:$P$20,AQ134)</f>
        <v>3300</v>
      </c>
      <c r="AU134" s="15">
        <f t="shared" ref="AU134:AU197" si="42">INDEX($R$6:$R$20,AQ134)</f>
        <v>47700</v>
      </c>
      <c r="AX134" s="18">
        <v>130</v>
      </c>
      <c r="AY134" s="26">
        <v>11</v>
      </c>
      <c r="AZ134" s="18">
        <v>10</v>
      </c>
      <c r="BA134" s="15">
        <f t="shared" ref="BA134:BA197" si="43">INDEX($Y$6:$Y$20,AY134)</f>
        <v>2120</v>
      </c>
      <c r="BB134" s="15">
        <f t="shared" ref="BB134:BB197" si="44">INDEX($AA$6:$AA$20,AY134)</f>
        <v>6600</v>
      </c>
      <c r="BC134" s="15">
        <f t="shared" ref="BC134:BC197" si="45">INDEX($AC$6:$AC$20,AY134)</f>
        <v>71550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37"/>
        <v>44</v>
      </c>
      <c r="AL135" s="26">
        <f t="shared" si="38"/>
        <v>88</v>
      </c>
      <c r="AM135" s="26">
        <f t="shared" si="39"/>
        <v>606</v>
      </c>
      <c r="AP135" s="18">
        <v>131</v>
      </c>
      <c r="AQ135" s="26">
        <v>11</v>
      </c>
      <c r="AR135" s="18">
        <v>10</v>
      </c>
      <c r="AS135" s="15">
        <f t="shared" si="40"/>
        <v>1060</v>
      </c>
      <c r="AT135" s="15">
        <f t="shared" si="41"/>
        <v>3300</v>
      </c>
      <c r="AU135" s="15">
        <f t="shared" si="42"/>
        <v>47700</v>
      </c>
      <c r="AX135" s="18">
        <v>131</v>
      </c>
      <c r="AY135" s="26">
        <v>11</v>
      </c>
      <c r="AZ135" s="18">
        <v>11</v>
      </c>
      <c r="BA135" s="15">
        <f t="shared" si="43"/>
        <v>2120</v>
      </c>
      <c r="BB135" s="15">
        <f t="shared" si="44"/>
        <v>6600</v>
      </c>
      <c r="BC135" s="15">
        <f t="shared" si="45"/>
        <v>71550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37"/>
        <v>44</v>
      </c>
      <c r="AL136" s="26">
        <f t="shared" si="38"/>
        <v>90</v>
      </c>
      <c r="AM136" s="26">
        <f t="shared" si="39"/>
        <v>616</v>
      </c>
      <c r="AP136" s="18">
        <v>132</v>
      </c>
      <c r="AQ136" s="26">
        <v>11</v>
      </c>
      <c r="AR136" s="18">
        <v>11</v>
      </c>
      <c r="AS136" s="15">
        <f t="shared" si="40"/>
        <v>1060</v>
      </c>
      <c r="AT136" s="15">
        <f t="shared" si="41"/>
        <v>3300</v>
      </c>
      <c r="AU136" s="15">
        <f t="shared" si="42"/>
        <v>47700</v>
      </c>
      <c r="AX136" s="18">
        <v>132</v>
      </c>
      <c r="AY136" s="26">
        <v>11</v>
      </c>
      <c r="AZ136" s="18">
        <v>12</v>
      </c>
      <c r="BA136" s="15">
        <f t="shared" si="43"/>
        <v>2120</v>
      </c>
      <c r="BB136" s="15">
        <f t="shared" si="44"/>
        <v>6600</v>
      </c>
      <c r="BC136" s="15">
        <f t="shared" si="45"/>
        <v>71550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37"/>
        <v>53</v>
      </c>
      <c r="AL137" s="26">
        <f t="shared" si="38"/>
        <v>91</v>
      </c>
      <c r="AM137" s="26">
        <f t="shared" si="39"/>
        <v>627</v>
      </c>
      <c r="AP137" s="18">
        <v>133</v>
      </c>
      <c r="AQ137" s="26">
        <v>11</v>
      </c>
      <c r="AR137" s="18">
        <v>12</v>
      </c>
      <c r="AS137" s="15">
        <f t="shared" si="40"/>
        <v>1060</v>
      </c>
      <c r="AT137" s="15">
        <f t="shared" si="41"/>
        <v>3300</v>
      </c>
      <c r="AU137" s="15">
        <f t="shared" si="42"/>
        <v>47700</v>
      </c>
      <c r="AX137" s="18">
        <v>133</v>
      </c>
      <c r="AY137" s="26">
        <v>11</v>
      </c>
      <c r="AZ137" s="18">
        <v>13</v>
      </c>
      <c r="BA137" s="15">
        <f t="shared" si="43"/>
        <v>2120</v>
      </c>
      <c r="BB137" s="15">
        <f t="shared" si="44"/>
        <v>6600</v>
      </c>
      <c r="BC137" s="15">
        <f t="shared" si="45"/>
        <v>71550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37"/>
        <v>53</v>
      </c>
      <c r="AL138" s="26">
        <f t="shared" si="38"/>
        <v>92</v>
      </c>
      <c r="AM138" s="26">
        <f t="shared" si="39"/>
        <v>639</v>
      </c>
      <c r="AP138" s="18">
        <v>134</v>
      </c>
      <c r="AQ138" s="26">
        <v>11</v>
      </c>
      <c r="AR138" s="18">
        <v>13</v>
      </c>
      <c r="AS138" s="15">
        <f t="shared" si="40"/>
        <v>1060</v>
      </c>
      <c r="AT138" s="15">
        <f t="shared" si="41"/>
        <v>3300</v>
      </c>
      <c r="AU138" s="15">
        <f t="shared" si="42"/>
        <v>47700</v>
      </c>
      <c r="AX138" s="18">
        <v>134</v>
      </c>
      <c r="AY138" s="26">
        <v>11</v>
      </c>
      <c r="AZ138" s="18">
        <v>14</v>
      </c>
      <c r="BA138" s="15">
        <f t="shared" si="43"/>
        <v>2120</v>
      </c>
      <c r="BB138" s="15">
        <f t="shared" si="44"/>
        <v>6600</v>
      </c>
      <c r="BC138" s="15">
        <f t="shared" si="45"/>
        <v>71550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37"/>
        <v>53</v>
      </c>
      <c r="AL139" s="26">
        <f t="shared" si="38"/>
        <v>94</v>
      </c>
      <c r="AM139" s="26">
        <f t="shared" si="39"/>
        <v>651</v>
      </c>
      <c r="AP139" s="18">
        <v>135</v>
      </c>
      <c r="AQ139" s="26">
        <v>11</v>
      </c>
      <c r="AR139" s="18">
        <v>14</v>
      </c>
      <c r="AS139" s="15">
        <f t="shared" si="40"/>
        <v>1060</v>
      </c>
      <c r="AT139" s="15">
        <f t="shared" si="41"/>
        <v>3300</v>
      </c>
      <c r="AU139" s="15">
        <f t="shared" si="42"/>
        <v>47700</v>
      </c>
      <c r="AX139" s="18">
        <v>135</v>
      </c>
      <c r="AY139" s="26">
        <v>11</v>
      </c>
      <c r="AZ139" s="18">
        <v>15</v>
      </c>
      <c r="BA139" s="15">
        <f t="shared" si="43"/>
        <v>2120</v>
      </c>
      <c r="BB139" s="15">
        <f t="shared" si="44"/>
        <v>6600</v>
      </c>
      <c r="BC139" s="15">
        <f t="shared" si="45"/>
        <v>71550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37"/>
        <v>53</v>
      </c>
      <c r="AL140" s="26">
        <f t="shared" si="38"/>
        <v>95</v>
      </c>
      <c r="AM140" s="26">
        <f t="shared" si="39"/>
        <v>663</v>
      </c>
      <c r="AP140" s="18">
        <v>136</v>
      </c>
      <c r="AQ140" s="26">
        <v>11</v>
      </c>
      <c r="AR140" s="18">
        <v>15</v>
      </c>
      <c r="AS140" s="15">
        <f t="shared" si="40"/>
        <v>1060</v>
      </c>
      <c r="AT140" s="15">
        <f t="shared" si="41"/>
        <v>3300</v>
      </c>
      <c r="AU140" s="15">
        <f t="shared" si="42"/>
        <v>47700</v>
      </c>
      <c r="AX140" s="18">
        <v>136</v>
      </c>
      <c r="AY140" s="26">
        <v>12</v>
      </c>
      <c r="AZ140" s="18">
        <v>1</v>
      </c>
      <c r="BA140" s="15">
        <f t="shared" si="43"/>
        <v>2600</v>
      </c>
      <c r="BB140" s="15">
        <f t="shared" si="44"/>
        <v>7800</v>
      </c>
      <c r="BC140" s="15">
        <f t="shared" si="45"/>
        <v>93600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37"/>
        <v>53</v>
      </c>
      <c r="AL141" s="26">
        <f t="shared" si="38"/>
        <v>96</v>
      </c>
      <c r="AM141" s="26">
        <f t="shared" si="39"/>
        <v>675</v>
      </c>
      <c r="AP141" s="18">
        <v>137</v>
      </c>
      <c r="AQ141" s="26">
        <v>12</v>
      </c>
      <c r="AR141" s="18">
        <v>1</v>
      </c>
      <c r="AS141" s="15">
        <f t="shared" si="40"/>
        <v>1300</v>
      </c>
      <c r="AT141" s="15">
        <f t="shared" si="41"/>
        <v>3900</v>
      </c>
      <c r="AU141" s="15">
        <f t="shared" si="42"/>
        <v>62400</v>
      </c>
      <c r="AX141" s="18">
        <v>137</v>
      </c>
      <c r="AY141" s="26">
        <v>12</v>
      </c>
      <c r="AZ141" s="18">
        <v>2</v>
      </c>
      <c r="BA141" s="15">
        <f t="shared" si="43"/>
        <v>2600</v>
      </c>
      <c r="BB141" s="15">
        <f t="shared" si="44"/>
        <v>7800</v>
      </c>
      <c r="BC141" s="15">
        <f t="shared" si="45"/>
        <v>93600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37"/>
        <v>53</v>
      </c>
      <c r="AL142" s="26">
        <f t="shared" si="38"/>
        <v>98</v>
      </c>
      <c r="AM142" s="26">
        <f t="shared" si="39"/>
        <v>687</v>
      </c>
      <c r="AP142" s="18">
        <v>138</v>
      </c>
      <c r="AQ142" s="26">
        <v>12</v>
      </c>
      <c r="AR142" s="18">
        <v>2</v>
      </c>
      <c r="AS142" s="15">
        <f t="shared" si="40"/>
        <v>1300</v>
      </c>
      <c r="AT142" s="15">
        <f t="shared" si="41"/>
        <v>3900</v>
      </c>
      <c r="AU142" s="15">
        <f t="shared" si="42"/>
        <v>62400</v>
      </c>
      <c r="AX142" s="18">
        <v>138</v>
      </c>
      <c r="AY142" s="26">
        <v>12</v>
      </c>
      <c r="AZ142" s="18">
        <v>3</v>
      </c>
      <c r="BA142" s="15">
        <f t="shared" si="43"/>
        <v>2600</v>
      </c>
      <c r="BB142" s="15">
        <f t="shared" si="44"/>
        <v>7800</v>
      </c>
      <c r="BC142" s="15">
        <f t="shared" si="45"/>
        <v>93600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37"/>
        <v>53</v>
      </c>
      <c r="AL143" s="26">
        <f t="shared" si="38"/>
        <v>99</v>
      </c>
      <c r="AM143" s="26">
        <f t="shared" si="39"/>
        <v>699</v>
      </c>
      <c r="AP143" s="18">
        <v>139</v>
      </c>
      <c r="AQ143" s="26">
        <v>12</v>
      </c>
      <c r="AR143" s="18">
        <v>3</v>
      </c>
      <c r="AS143" s="15">
        <f t="shared" si="40"/>
        <v>1300</v>
      </c>
      <c r="AT143" s="15">
        <f t="shared" si="41"/>
        <v>3900</v>
      </c>
      <c r="AU143" s="15">
        <f t="shared" si="42"/>
        <v>62400</v>
      </c>
      <c r="AX143" s="18">
        <v>139</v>
      </c>
      <c r="AY143" s="26">
        <v>12</v>
      </c>
      <c r="AZ143" s="18">
        <v>4</v>
      </c>
      <c r="BA143" s="15">
        <f t="shared" si="43"/>
        <v>2600</v>
      </c>
      <c r="BB143" s="15">
        <f t="shared" si="44"/>
        <v>7800</v>
      </c>
      <c r="BC143" s="15">
        <f t="shared" si="45"/>
        <v>93600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37"/>
        <v>53</v>
      </c>
      <c r="AL144" s="26">
        <f t="shared" si="38"/>
        <v>100</v>
      </c>
      <c r="AM144" s="26">
        <f t="shared" si="39"/>
        <v>711</v>
      </c>
      <c r="AP144" s="18">
        <v>140</v>
      </c>
      <c r="AQ144" s="26">
        <v>12</v>
      </c>
      <c r="AR144" s="18">
        <v>4</v>
      </c>
      <c r="AS144" s="15">
        <f t="shared" si="40"/>
        <v>1300</v>
      </c>
      <c r="AT144" s="15">
        <f t="shared" si="41"/>
        <v>3900</v>
      </c>
      <c r="AU144" s="15">
        <f t="shared" si="42"/>
        <v>62400</v>
      </c>
      <c r="AX144" s="18">
        <v>140</v>
      </c>
      <c r="AY144" s="26">
        <v>12</v>
      </c>
      <c r="AZ144" s="18">
        <v>5</v>
      </c>
      <c r="BA144" s="15">
        <f t="shared" si="43"/>
        <v>2600</v>
      </c>
      <c r="BB144" s="15">
        <f t="shared" si="44"/>
        <v>7800</v>
      </c>
      <c r="BC144" s="15">
        <f t="shared" si="45"/>
        <v>93600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37"/>
        <v>53</v>
      </c>
      <c r="AL145" s="26">
        <f t="shared" si="38"/>
        <v>102</v>
      </c>
      <c r="AM145" s="26">
        <f t="shared" si="39"/>
        <v>723</v>
      </c>
      <c r="AP145" s="18">
        <v>141</v>
      </c>
      <c r="AQ145" s="26">
        <v>12</v>
      </c>
      <c r="AR145" s="18">
        <v>5</v>
      </c>
      <c r="AS145" s="15">
        <f t="shared" si="40"/>
        <v>1300</v>
      </c>
      <c r="AT145" s="15">
        <f t="shared" si="41"/>
        <v>3900</v>
      </c>
      <c r="AU145" s="15">
        <f t="shared" si="42"/>
        <v>62400</v>
      </c>
      <c r="AX145" s="18">
        <v>141</v>
      </c>
      <c r="AY145" s="26">
        <v>12</v>
      </c>
      <c r="AZ145" s="18">
        <v>6</v>
      </c>
      <c r="BA145" s="15">
        <f t="shared" si="43"/>
        <v>2600</v>
      </c>
      <c r="BB145" s="15">
        <f t="shared" si="44"/>
        <v>7800</v>
      </c>
      <c r="BC145" s="15">
        <f t="shared" si="45"/>
        <v>93600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37"/>
        <v>53</v>
      </c>
      <c r="AL146" s="26">
        <f t="shared" si="38"/>
        <v>103</v>
      </c>
      <c r="AM146" s="26">
        <f t="shared" si="39"/>
        <v>735</v>
      </c>
      <c r="AP146" s="18">
        <v>142</v>
      </c>
      <c r="AQ146" s="26">
        <v>12</v>
      </c>
      <c r="AR146" s="18">
        <v>6</v>
      </c>
      <c r="AS146" s="15">
        <f t="shared" si="40"/>
        <v>1300</v>
      </c>
      <c r="AT146" s="15">
        <f t="shared" si="41"/>
        <v>3900</v>
      </c>
      <c r="AU146" s="15">
        <f t="shared" si="42"/>
        <v>62400</v>
      </c>
      <c r="AX146" s="18">
        <v>142</v>
      </c>
      <c r="AY146" s="26">
        <v>12</v>
      </c>
      <c r="AZ146" s="18">
        <v>7</v>
      </c>
      <c r="BA146" s="15">
        <f t="shared" si="43"/>
        <v>2600</v>
      </c>
      <c r="BB146" s="15">
        <f t="shared" si="44"/>
        <v>7800</v>
      </c>
      <c r="BC146" s="15">
        <f t="shared" si="45"/>
        <v>93600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37"/>
        <v>53</v>
      </c>
      <c r="AL147" s="26">
        <f t="shared" si="38"/>
        <v>104</v>
      </c>
      <c r="AM147" s="26">
        <f t="shared" si="39"/>
        <v>747</v>
      </c>
      <c r="AP147" s="18">
        <v>143</v>
      </c>
      <c r="AQ147" s="26">
        <v>12</v>
      </c>
      <c r="AR147" s="18">
        <v>7</v>
      </c>
      <c r="AS147" s="15">
        <f t="shared" si="40"/>
        <v>1300</v>
      </c>
      <c r="AT147" s="15">
        <f t="shared" si="41"/>
        <v>3900</v>
      </c>
      <c r="AU147" s="15">
        <f t="shared" si="42"/>
        <v>62400</v>
      </c>
      <c r="AX147" s="18">
        <v>143</v>
      </c>
      <c r="AY147" s="26">
        <v>12</v>
      </c>
      <c r="AZ147" s="18">
        <v>8</v>
      </c>
      <c r="BA147" s="15">
        <f t="shared" si="43"/>
        <v>2600</v>
      </c>
      <c r="BB147" s="15">
        <f t="shared" si="44"/>
        <v>7800</v>
      </c>
      <c r="BC147" s="15">
        <f t="shared" si="45"/>
        <v>93600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37"/>
        <v>53</v>
      </c>
      <c r="AL148" s="26">
        <f t="shared" si="38"/>
        <v>106</v>
      </c>
      <c r="AM148" s="26">
        <f t="shared" si="39"/>
        <v>759</v>
      </c>
      <c r="AP148" s="18">
        <v>144</v>
      </c>
      <c r="AQ148" s="26">
        <v>12</v>
      </c>
      <c r="AR148" s="18">
        <v>8</v>
      </c>
      <c r="AS148" s="15">
        <f t="shared" si="40"/>
        <v>1300</v>
      </c>
      <c r="AT148" s="15">
        <f t="shared" si="41"/>
        <v>3900</v>
      </c>
      <c r="AU148" s="15">
        <f t="shared" si="42"/>
        <v>62400</v>
      </c>
      <c r="AX148" s="18">
        <v>144</v>
      </c>
      <c r="AY148" s="26">
        <v>12</v>
      </c>
      <c r="AZ148" s="18">
        <v>9</v>
      </c>
      <c r="BA148" s="15">
        <f t="shared" si="43"/>
        <v>2600</v>
      </c>
      <c r="BB148" s="15">
        <f t="shared" si="44"/>
        <v>7800</v>
      </c>
      <c r="BC148" s="15">
        <f t="shared" si="45"/>
        <v>93600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37"/>
        <v>53</v>
      </c>
      <c r="AL149" s="26">
        <f t="shared" si="38"/>
        <v>107</v>
      </c>
      <c r="AM149" s="26">
        <f t="shared" si="39"/>
        <v>771</v>
      </c>
      <c r="AP149" s="18">
        <v>145</v>
      </c>
      <c r="AQ149" s="26">
        <v>12</v>
      </c>
      <c r="AR149" s="18">
        <v>9</v>
      </c>
      <c r="AS149" s="15">
        <f t="shared" si="40"/>
        <v>1300</v>
      </c>
      <c r="AT149" s="15">
        <f t="shared" si="41"/>
        <v>3900</v>
      </c>
      <c r="AU149" s="15">
        <f t="shared" si="42"/>
        <v>62400</v>
      </c>
      <c r="AX149" s="18">
        <v>145</v>
      </c>
      <c r="AY149" s="26">
        <v>12</v>
      </c>
      <c r="AZ149" s="18">
        <v>10</v>
      </c>
      <c r="BA149" s="15">
        <f t="shared" si="43"/>
        <v>2600</v>
      </c>
      <c r="BB149" s="15">
        <f t="shared" si="44"/>
        <v>7800</v>
      </c>
      <c r="BC149" s="15">
        <f t="shared" si="45"/>
        <v>93600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37"/>
        <v>53</v>
      </c>
      <c r="AL150" s="26">
        <f t="shared" si="38"/>
        <v>108</v>
      </c>
      <c r="AM150" s="26">
        <f t="shared" si="39"/>
        <v>783</v>
      </c>
      <c r="AP150" s="18">
        <v>146</v>
      </c>
      <c r="AQ150" s="26">
        <v>12</v>
      </c>
      <c r="AR150" s="18">
        <v>10</v>
      </c>
      <c r="AS150" s="15">
        <f t="shared" si="40"/>
        <v>1300</v>
      </c>
      <c r="AT150" s="15">
        <f t="shared" si="41"/>
        <v>3900</v>
      </c>
      <c r="AU150" s="15">
        <f t="shared" si="42"/>
        <v>62400</v>
      </c>
      <c r="AX150" s="18">
        <v>146</v>
      </c>
      <c r="AY150" s="26">
        <v>12</v>
      </c>
      <c r="AZ150" s="18">
        <v>11</v>
      </c>
      <c r="BA150" s="15">
        <f t="shared" si="43"/>
        <v>2600</v>
      </c>
      <c r="BB150" s="15">
        <f t="shared" si="44"/>
        <v>7800</v>
      </c>
      <c r="BC150" s="15">
        <f t="shared" si="45"/>
        <v>93600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37"/>
        <v>53</v>
      </c>
      <c r="AL151" s="26">
        <f t="shared" si="38"/>
        <v>110</v>
      </c>
      <c r="AM151" s="26">
        <f t="shared" si="39"/>
        <v>795</v>
      </c>
      <c r="AP151" s="18">
        <v>147</v>
      </c>
      <c r="AQ151" s="26">
        <v>12</v>
      </c>
      <c r="AR151" s="18">
        <v>11</v>
      </c>
      <c r="AS151" s="15">
        <f t="shared" si="40"/>
        <v>1300</v>
      </c>
      <c r="AT151" s="15">
        <f t="shared" si="41"/>
        <v>3900</v>
      </c>
      <c r="AU151" s="15">
        <f t="shared" si="42"/>
        <v>62400</v>
      </c>
      <c r="AX151" s="18">
        <v>147</v>
      </c>
      <c r="AY151" s="26">
        <v>12</v>
      </c>
      <c r="AZ151" s="18">
        <v>12</v>
      </c>
      <c r="BA151" s="15">
        <f t="shared" si="43"/>
        <v>2600</v>
      </c>
      <c r="BB151" s="15">
        <f t="shared" si="44"/>
        <v>7800</v>
      </c>
      <c r="BC151" s="15">
        <f t="shared" si="45"/>
        <v>93600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37"/>
        <v>65</v>
      </c>
      <c r="AL152" s="26">
        <f t="shared" si="38"/>
        <v>111</v>
      </c>
      <c r="AM152" s="26">
        <f t="shared" si="39"/>
        <v>811</v>
      </c>
      <c r="AP152" s="18">
        <v>148</v>
      </c>
      <c r="AQ152" s="26">
        <v>12</v>
      </c>
      <c r="AR152" s="18">
        <v>12</v>
      </c>
      <c r="AS152" s="15">
        <f t="shared" si="40"/>
        <v>1300</v>
      </c>
      <c r="AT152" s="15">
        <f t="shared" si="41"/>
        <v>3900</v>
      </c>
      <c r="AU152" s="15">
        <f t="shared" si="42"/>
        <v>62400</v>
      </c>
      <c r="AX152" s="18">
        <v>148</v>
      </c>
      <c r="AY152" s="26">
        <v>12</v>
      </c>
      <c r="AZ152" s="18">
        <v>13</v>
      </c>
      <c r="BA152" s="15">
        <f t="shared" si="43"/>
        <v>2600</v>
      </c>
      <c r="BB152" s="15">
        <f t="shared" si="44"/>
        <v>7800</v>
      </c>
      <c r="BC152" s="15">
        <f t="shared" si="45"/>
        <v>93600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37"/>
        <v>65</v>
      </c>
      <c r="AL153" s="26">
        <f t="shared" si="38"/>
        <v>112</v>
      </c>
      <c r="AM153" s="26">
        <f t="shared" si="39"/>
        <v>827</v>
      </c>
      <c r="AP153" s="18">
        <v>149</v>
      </c>
      <c r="AQ153" s="26">
        <v>12</v>
      </c>
      <c r="AR153" s="18">
        <v>13</v>
      </c>
      <c r="AS153" s="15">
        <f t="shared" si="40"/>
        <v>1300</v>
      </c>
      <c r="AT153" s="15">
        <f t="shared" si="41"/>
        <v>3900</v>
      </c>
      <c r="AU153" s="15">
        <f t="shared" si="42"/>
        <v>62400</v>
      </c>
      <c r="AX153" s="18">
        <v>149</v>
      </c>
      <c r="AY153" s="26">
        <v>12</v>
      </c>
      <c r="AZ153" s="18">
        <v>14</v>
      </c>
      <c r="BA153" s="15">
        <f t="shared" si="43"/>
        <v>2600</v>
      </c>
      <c r="BB153" s="15">
        <f t="shared" si="44"/>
        <v>7800</v>
      </c>
      <c r="BC153" s="15">
        <f t="shared" si="45"/>
        <v>93600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37"/>
        <v>65</v>
      </c>
      <c r="AL154" s="26">
        <f t="shared" si="38"/>
        <v>114</v>
      </c>
      <c r="AM154" s="26">
        <f t="shared" si="39"/>
        <v>844</v>
      </c>
      <c r="AP154" s="18">
        <v>150</v>
      </c>
      <c r="AQ154" s="26">
        <v>12</v>
      </c>
      <c r="AR154" s="18">
        <v>14</v>
      </c>
      <c r="AS154" s="15">
        <f t="shared" si="40"/>
        <v>1300</v>
      </c>
      <c r="AT154" s="15">
        <f t="shared" si="41"/>
        <v>3900</v>
      </c>
      <c r="AU154" s="15">
        <f t="shared" si="42"/>
        <v>62400</v>
      </c>
      <c r="AX154" s="18">
        <v>150</v>
      </c>
      <c r="AY154" s="26">
        <v>12</v>
      </c>
      <c r="AZ154" s="18">
        <v>15</v>
      </c>
      <c r="BA154" s="15">
        <f t="shared" si="43"/>
        <v>2600</v>
      </c>
      <c r="BB154" s="15">
        <f t="shared" si="44"/>
        <v>7800</v>
      </c>
      <c r="BC154" s="15">
        <f t="shared" si="45"/>
        <v>93600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37"/>
        <v>65</v>
      </c>
      <c r="AL155" s="26">
        <f t="shared" si="38"/>
        <v>115</v>
      </c>
      <c r="AM155" s="26">
        <f t="shared" si="39"/>
        <v>860</v>
      </c>
      <c r="AP155" s="18">
        <v>151</v>
      </c>
      <c r="AQ155" s="26">
        <v>12</v>
      </c>
      <c r="AR155" s="18">
        <v>15</v>
      </c>
      <c r="AS155" s="15">
        <f t="shared" si="40"/>
        <v>1300</v>
      </c>
      <c r="AT155" s="15">
        <f t="shared" si="41"/>
        <v>3900</v>
      </c>
      <c r="AU155" s="15">
        <f t="shared" si="42"/>
        <v>62400</v>
      </c>
      <c r="AX155" s="18">
        <v>151</v>
      </c>
      <c r="AY155" s="26">
        <v>13</v>
      </c>
      <c r="AZ155" s="18">
        <v>1</v>
      </c>
      <c r="BA155" s="15">
        <f t="shared" si="43"/>
        <v>3200</v>
      </c>
      <c r="BB155" s="15">
        <f t="shared" si="44"/>
        <v>9000</v>
      </c>
      <c r="BC155" s="15">
        <f t="shared" si="45"/>
        <v>122400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37"/>
        <v>65</v>
      </c>
      <c r="AL156" s="26">
        <f t="shared" si="38"/>
        <v>116</v>
      </c>
      <c r="AM156" s="26">
        <f t="shared" si="39"/>
        <v>876</v>
      </c>
      <c r="AP156" s="18">
        <v>152</v>
      </c>
      <c r="AQ156" s="26">
        <v>13</v>
      </c>
      <c r="AR156" s="18">
        <v>1</v>
      </c>
      <c r="AS156" s="15">
        <f t="shared" si="40"/>
        <v>1600</v>
      </c>
      <c r="AT156" s="15">
        <f t="shared" si="41"/>
        <v>4500</v>
      </c>
      <c r="AU156" s="15">
        <f t="shared" si="42"/>
        <v>81600</v>
      </c>
      <c r="AX156" s="18">
        <v>152</v>
      </c>
      <c r="AY156" s="26">
        <v>13</v>
      </c>
      <c r="AZ156" s="18">
        <v>2</v>
      </c>
      <c r="BA156" s="15">
        <f t="shared" si="43"/>
        <v>3200</v>
      </c>
      <c r="BB156" s="15">
        <f t="shared" si="44"/>
        <v>9000</v>
      </c>
      <c r="BC156" s="15">
        <f t="shared" si="45"/>
        <v>122400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37"/>
        <v>65</v>
      </c>
      <c r="AL157" s="26">
        <f t="shared" si="38"/>
        <v>118</v>
      </c>
      <c r="AM157" s="26">
        <f t="shared" si="39"/>
        <v>893</v>
      </c>
      <c r="AP157" s="18">
        <v>153</v>
      </c>
      <c r="AQ157" s="26">
        <v>13</v>
      </c>
      <c r="AR157" s="18">
        <v>2</v>
      </c>
      <c r="AS157" s="15">
        <f t="shared" si="40"/>
        <v>1600</v>
      </c>
      <c r="AT157" s="15">
        <f t="shared" si="41"/>
        <v>4500</v>
      </c>
      <c r="AU157" s="15">
        <f t="shared" si="42"/>
        <v>81600</v>
      </c>
      <c r="AX157" s="18">
        <v>153</v>
      </c>
      <c r="AY157" s="26">
        <v>13</v>
      </c>
      <c r="AZ157" s="18">
        <v>3</v>
      </c>
      <c r="BA157" s="15">
        <f t="shared" si="43"/>
        <v>3200</v>
      </c>
      <c r="BB157" s="15">
        <f t="shared" si="44"/>
        <v>9000</v>
      </c>
      <c r="BC157" s="15">
        <f t="shared" si="45"/>
        <v>122400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37"/>
        <v>65</v>
      </c>
      <c r="AL158" s="26">
        <f t="shared" si="38"/>
        <v>119</v>
      </c>
      <c r="AM158" s="26">
        <f t="shared" si="39"/>
        <v>909</v>
      </c>
      <c r="AP158" s="18">
        <v>154</v>
      </c>
      <c r="AQ158" s="26">
        <v>13</v>
      </c>
      <c r="AR158" s="18">
        <v>3</v>
      </c>
      <c r="AS158" s="15">
        <f t="shared" si="40"/>
        <v>1600</v>
      </c>
      <c r="AT158" s="15">
        <f t="shared" si="41"/>
        <v>4500</v>
      </c>
      <c r="AU158" s="15">
        <f t="shared" si="42"/>
        <v>81600</v>
      </c>
      <c r="AX158" s="18">
        <v>154</v>
      </c>
      <c r="AY158" s="26">
        <v>13</v>
      </c>
      <c r="AZ158" s="18">
        <v>4</v>
      </c>
      <c r="BA158" s="15">
        <f t="shared" si="43"/>
        <v>3200</v>
      </c>
      <c r="BB158" s="15">
        <f t="shared" si="44"/>
        <v>9000</v>
      </c>
      <c r="BC158" s="15">
        <f t="shared" si="45"/>
        <v>122400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37"/>
        <v>65</v>
      </c>
      <c r="AL159" s="26">
        <f t="shared" si="38"/>
        <v>120</v>
      </c>
      <c r="AM159" s="26">
        <f t="shared" si="39"/>
        <v>925</v>
      </c>
      <c r="AP159" s="18">
        <v>155</v>
      </c>
      <c r="AQ159" s="26">
        <v>13</v>
      </c>
      <c r="AR159" s="18">
        <v>4</v>
      </c>
      <c r="AS159" s="15">
        <f t="shared" si="40"/>
        <v>1600</v>
      </c>
      <c r="AT159" s="15">
        <f t="shared" si="41"/>
        <v>4500</v>
      </c>
      <c r="AU159" s="15">
        <f t="shared" si="42"/>
        <v>81600</v>
      </c>
      <c r="AX159" s="18">
        <v>155</v>
      </c>
      <c r="AY159" s="26">
        <v>13</v>
      </c>
      <c r="AZ159" s="18">
        <v>5</v>
      </c>
      <c r="BA159" s="15">
        <f t="shared" si="43"/>
        <v>3200</v>
      </c>
      <c r="BB159" s="15">
        <f t="shared" si="44"/>
        <v>9000</v>
      </c>
      <c r="BC159" s="15">
        <f t="shared" si="45"/>
        <v>122400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37"/>
        <v>65</v>
      </c>
      <c r="AL160" s="26">
        <f t="shared" si="38"/>
        <v>122</v>
      </c>
      <c r="AM160" s="26">
        <f t="shared" si="39"/>
        <v>942</v>
      </c>
      <c r="AP160" s="18">
        <v>156</v>
      </c>
      <c r="AQ160" s="26">
        <v>13</v>
      </c>
      <c r="AR160" s="18">
        <v>5</v>
      </c>
      <c r="AS160" s="15">
        <f t="shared" si="40"/>
        <v>1600</v>
      </c>
      <c r="AT160" s="15">
        <f t="shared" si="41"/>
        <v>4500</v>
      </c>
      <c r="AU160" s="15">
        <f t="shared" si="42"/>
        <v>81600</v>
      </c>
      <c r="AX160" s="18">
        <v>156</v>
      </c>
      <c r="AY160" s="26">
        <v>13</v>
      </c>
      <c r="AZ160" s="18">
        <v>6</v>
      </c>
      <c r="BA160" s="15">
        <f t="shared" si="43"/>
        <v>3200</v>
      </c>
      <c r="BB160" s="15">
        <f t="shared" si="44"/>
        <v>9000</v>
      </c>
      <c r="BC160" s="15">
        <f t="shared" si="45"/>
        <v>122400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37"/>
        <v>65</v>
      </c>
      <c r="AL161" s="26">
        <f t="shared" si="38"/>
        <v>123</v>
      </c>
      <c r="AM161" s="26">
        <f t="shared" si="39"/>
        <v>958</v>
      </c>
      <c r="AP161" s="18">
        <v>157</v>
      </c>
      <c r="AQ161" s="26">
        <v>13</v>
      </c>
      <c r="AR161" s="18">
        <v>6</v>
      </c>
      <c r="AS161" s="15">
        <f t="shared" si="40"/>
        <v>1600</v>
      </c>
      <c r="AT161" s="15">
        <f t="shared" si="41"/>
        <v>4500</v>
      </c>
      <c r="AU161" s="15">
        <f t="shared" si="42"/>
        <v>81600</v>
      </c>
      <c r="AX161" s="18">
        <v>157</v>
      </c>
      <c r="AY161" s="26">
        <v>13</v>
      </c>
      <c r="AZ161" s="18">
        <v>7</v>
      </c>
      <c r="BA161" s="15">
        <f t="shared" si="43"/>
        <v>3200</v>
      </c>
      <c r="BB161" s="15">
        <f t="shared" si="44"/>
        <v>9000</v>
      </c>
      <c r="BC161" s="15">
        <f t="shared" si="45"/>
        <v>122400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37"/>
        <v>65</v>
      </c>
      <c r="AL162" s="26">
        <f t="shared" si="38"/>
        <v>124</v>
      </c>
      <c r="AM162" s="26">
        <f t="shared" si="39"/>
        <v>974</v>
      </c>
      <c r="AP162" s="18">
        <v>158</v>
      </c>
      <c r="AQ162" s="26">
        <v>13</v>
      </c>
      <c r="AR162" s="18">
        <v>7</v>
      </c>
      <c r="AS162" s="15">
        <f t="shared" si="40"/>
        <v>1600</v>
      </c>
      <c r="AT162" s="15">
        <f t="shared" si="41"/>
        <v>4500</v>
      </c>
      <c r="AU162" s="15">
        <f t="shared" si="42"/>
        <v>81600</v>
      </c>
      <c r="AX162" s="18">
        <v>158</v>
      </c>
      <c r="AY162" s="26">
        <v>13</v>
      </c>
      <c r="AZ162" s="18">
        <v>8</v>
      </c>
      <c r="BA162" s="15">
        <f t="shared" si="43"/>
        <v>3200</v>
      </c>
      <c r="BB162" s="15">
        <f t="shared" si="44"/>
        <v>9000</v>
      </c>
      <c r="BC162" s="15">
        <f t="shared" si="45"/>
        <v>122400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37"/>
        <v>65</v>
      </c>
      <c r="AL163" s="26">
        <f t="shared" si="38"/>
        <v>126</v>
      </c>
      <c r="AM163" s="26">
        <f t="shared" si="39"/>
        <v>991</v>
      </c>
      <c r="AP163" s="18">
        <v>159</v>
      </c>
      <c r="AQ163" s="26">
        <v>13</v>
      </c>
      <c r="AR163" s="18">
        <v>8</v>
      </c>
      <c r="AS163" s="15">
        <f t="shared" si="40"/>
        <v>1600</v>
      </c>
      <c r="AT163" s="15">
        <f t="shared" si="41"/>
        <v>4500</v>
      </c>
      <c r="AU163" s="15">
        <f t="shared" si="42"/>
        <v>81600</v>
      </c>
      <c r="AX163" s="18">
        <v>159</v>
      </c>
      <c r="AY163" s="26">
        <v>13</v>
      </c>
      <c r="AZ163" s="18">
        <v>9</v>
      </c>
      <c r="BA163" s="15">
        <f t="shared" si="43"/>
        <v>3200</v>
      </c>
      <c r="BB163" s="15">
        <f t="shared" si="44"/>
        <v>9000</v>
      </c>
      <c r="BC163" s="15">
        <f t="shared" si="45"/>
        <v>122400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37"/>
        <v>65</v>
      </c>
      <c r="AL164" s="26">
        <f t="shared" si="38"/>
        <v>127</v>
      </c>
      <c r="AM164" s="26">
        <f t="shared" si="39"/>
        <v>1007</v>
      </c>
      <c r="AP164" s="18">
        <v>160</v>
      </c>
      <c r="AQ164" s="26">
        <v>13</v>
      </c>
      <c r="AR164" s="18">
        <v>9</v>
      </c>
      <c r="AS164" s="15">
        <f t="shared" si="40"/>
        <v>1600</v>
      </c>
      <c r="AT164" s="15">
        <f t="shared" si="41"/>
        <v>4500</v>
      </c>
      <c r="AU164" s="15">
        <f t="shared" si="42"/>
        <v>81600</v>
      </c>
      <c r="AX164" s="18">
        <v>160</v>
      </c>
      <c r="AY164" s="26">
        <v>13</v>
      </c>
      <c r="AZ164" s="18">
        <v>10</v>
      </c>
      <c r="BA164" s="15">
        <f t="shared" si="43"/>
        <v>3200</v>
      </c>
      <c r="BB164" s="15">
        <f t="shared" si="44"/>
        <v>9000</v>
      </c>
      <c r="BC164" s="15">
        <f t="shared" si="45"/>
        <v>122400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37"/>
        <v>65</v>
      </c>
      <c r="AL165" s="26">
        <f t="shared" si="38"/>
        <v>128</v>
      </c>
      <c r="AM165" s="26">
        <f t="shared" si="39"/>
        <v>1023</v>
      </c>
      <c r="AP165" s="18">
        <v>161</v>
      </c>
      <c r="AQ165" s="26">
        <v>13</v>
      </c>
      <c r="AR165" s="18">
        <v>10</v>
      </c>
      <c r="AS165" s="15">
        <f t="shared" si="40"/>
        <v>1600</v>
      </c>
      <c r="AT165" s="15">
        <f t="shared" si="41"/>
        <v>4500</v>
      </c>
      <c r="AU165" s="15">
        <f t="shared" si="42"/>
        <v>81600</v>
      </c>
      <c r="AX165" s="18">
        <v>161</v>
      </c>
      <c r="AY165" s="26">
        <v>13</v>
      </c>
      <c r="AZ165" s="18">
        <v>11</v>
      </c>
      <c r="BA165" s="15">
        <f t="shared" si="43"/>
        <v>3200</v>
      </c>
      <c r="BB165" s="15">
        <f t="shared" si="44"/>
        <v>9000</v>
      </c>
      <c r="BC165" s="15">
        <f t="shared" si="45"/>
        <v>122400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37"/>
        <v>65</v>
      </c>
      <c r="AL166" s="26">
        <f t="shared" si="38"/>
        <v>130</v>
      </c>
      <c r="AM166" s="26">
        <f t="shared" si="39"/>
        <v>1040</v>
      </c>
      <c r="AP166" s="18">
        <v>162</v>
      </c>
      <c r="AQ166" s="26">
        <v>13</v>
      </c>
      <c r="AR166" s="18">
        <v>11</v>
      </c>
      <c r="AS166" s="15">
        <f t="shared" si="40"/>
        <v>1600</v>
      </c>
      <c r="AT166" s="15">
        <f t="shared" si="41"/>
        <v>4500</v>
      </c>
      <c r="AU166" s="15">
        <f t="shared" si="42"/>
        <v>81600</v>
      </c>
      <c r="AX166" s="18">
        <v>162</v>
      </c>
      <c r="AY166" s="26">
        <v>13</v>
      </c>
      <c r="AZ166" s="18">
        <v>12</v>
      </c>
      <c r="BA166" s="15">
        <f t="shared" si="43"/>
        <v>3200</v>
      </c>
      <c r="BB166" s="15">
        <f t="shared" si="44"/>
        <v>9000</v>
      </c>
      <c r="BC166" s="15">
        <f t="shared" si="45"/>
        <v>122400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37"/>
        <v>80</v>
      </c>
      <c r="AL167" s="26">
        <f t="shared" si="38"/>
        <v>131</v>
      </c>
      <c r="AM167" s="26">
        <f t="shared" si="39"/>
        <v>1061</v>
      </c>
      <c r="AP167" s="18">
        <v>163</v>
      </c>
      <c r="AQ167" s="26">
        <v>13</v>
      </c>
      <c r="AR167" s="18">
        <v>12</v>
      </c>
      <c r="AS167" s="15">
        <f t="shared" si="40"/>
        <v>1600</v>
      </c>
      <c r="AT167" s="15">
        <f t="shared" si="41"/>
        <v>4500</v>
      </c>
      <c r="AU167" s="15">
        <f t="shared" si="42"/>
        <v>81600</v>
      </c>
      <c r="AX167" s="18">
        <v>163</v>
      </c>
      <c r="AY167" s="26">
        <v>13</v>
      </c>
      <c r="AZ167" s="18">
        <v>13</v>
      </c>
      <c r="BA167" s="15">
        <f t="shared" si="43"/>
        <v>3200</v>
      </c>
      <c r="BB167" s="15">
        <f t="shared" si="44"/>
        <v>9000</v>
      </c>
      <c r="BC167" s="15">
        <f t="shared" si="45"/>
        <v>122400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37"/>
        <v>80</v>
      </c>
      <c r="AL168" s="26">
        <f t="shared" si="38"/>
        <v>132</v>
      </c>
      <c r="AM168" s="26">
        <f t="shared" si="39"/>
        <v>1082</v>
      </c>
      <c r="AP168" s="18">
        <v>164</v>
      </c>
      <c r="AQ168" s="26">
        <v>13</v>
      </c>
      <c r="AR168" s="18">
        <v>13</v>
      </c>
      <c r="AS168" s="15">
        <f t="shared" si="40"/>
        <v>1600</v>
      </c>
      <c r="AT168" s="15">
        <f t="shared" si="41"/>
        <v>4500</v>
      </c>
      <c r="AU168" s="15">
        <f t="shared" si="42"/>
        <v>81600</v>
      </c>
      <c r="AX168" s="18">
        <v>164</v>
      </c>
      <c r="AY168" s="26">
        <v>13</v>
      </c>
      <c r="AZ168" s="18">
        <v>14</v>
      </c>
      <c r="BA168" s="15">
        <f t="shared" si="43"/>
        <v>3200</v>
      </c>
      <c r="BB168" s="15">
        <f t="shared" si="44"/>
        <v>9000</v>
      </c>
      <c r="BC168" s="15">
        <f t="shared" si="45"/>
        <v>122400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37"/>
        <v>80</v>
      </c>
      <c r="AL169" s="26">
        <f t="shared" si="38"/>
        <v>134</v>
      </c>
      <c r="AM169" s="26">
        <f t="shared" si="39"/>
        <v>1104</v>
      </c>
      <c r="AP169" s="18">
        <v>165</v>
      </c>
      <c r="AQ169" s="26">
        <v>13</v>
      </c>
      <c r="AR169" s="18">
        <v>14</v>
      </c>
      <c r="AS169" s="15">
        <f t="shared" si="40"/>
        <v>1600</v>
      </c>
      <c r="AT169" s="15">
        <f t="shared" si="41"/>
        <v>4500</v>
      </c>
      <c r="AU169" s="15">
        <f t="shared" si="42"/>
        <v>81600</v>
      </c>
      <c r="AX169" s="18">
        <v>165</v>
      </c>
      <c r="AY169" s="26">
        <v>13</v>
      </c>
      <c r="AZ169" s="18">
        <v>15</v>
      </c>
      <c r="BA169" s="15">
        <f t="shared" si="43"/>
        <v>3200</v>
      </c>
      <c r="BB169" s="15">
        <f t="shared" si="44"/>
        <v>9000</v>
      </c>
      <c r="BC169" s="15">
        <f t="shared" si="45"/>
        <v>122400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37"/>
        <v>80</v>
      </c>
      <c r="AL170" s="26">
        <f t="shared" si="38"/>
        <v>135</v>
      </c>
      <c r="AM170" s="26">
        <f t="shared" si="39"/>
        <v>1125</v>
      </c>
      <c r="AP170" s="18">
        <v>166</v>
      </c>
      <c r="AQ170" s="26">
        <v>13</v>
      </c>
      <c r="AR170" s="18">
        <v>15</v>
      </c>
      <c r="AS170" s="15">
        <f t="shared" si="40"/>
        <v>1600</v>
      </c>
      <c r="AT170" s="15">
        <f t="shared" si="41"/>
        <v>4500</v>
      </c>
      <c r="AU170" s="15">
        <f t="shared" si="42"/>
        <v>81600</v>
      </c>
      <c r="AX170" s="18">
        <v>166</v>
      </c>
      <c r="AY170" s="26">
        <v>14</v>
      </c>
      <c r="AZ170" s="18">
        <v>1</v>
      </c>
      <c r="BA170" s="15">
        <f t="shared" si="43"/>
        <v>4000</v>
      </c>
      <c r="BB170" s="15">
        <f t="shared" si="44"/>
        <v>10500</v>
      </c>
      <c r="BC170" s="15">
        <f t="shared" si="45"/>
        <v>162000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37"/>
        <v>80</v>
      </c>
      <c r="AL171" s="26">
        <f t="shared" si="38"/>
        <v>136</v>
      </c>
      <c r="AM171" s="26">
        <f t="shared" si="39"/>
        <v>1146</v>
      </c>
      <c r="AP171" s="18">
        <v>167</v>
      </c>
      <c r="AQ171" s="26">
        <v>14</v>
      </c>
      <c r="AR171" s="18">
        <v>1</v>
      </c>
      <c r="AS171" s="15">
        <f t="shared" si="40"/>
        <v>2000</v>
      </c>
      <c r="AT171" s="15">
        <f t="shared" si="41"/>
        <v>5250</v>
      </c>
      <c r="AU171" s="15">
        <f t="shared" si="42"/>
        <v>108000</v>
      </c>
      <c r="AX171" s="18">
        <v>167</v>
      </c>
      <c r="AY171" s="26">
        <v>14</v>
      </c>
      <c r="AZ171" s="18">
        <v>2</v>
      </c>
      <c r="BA171" s="15">
        <f t="shared" si="43"/>
        <v>4000</v>
      </c>
      <c r="BB171" s="15">
        <f t="shared" si="44"/>
        <v>10500</v>
      </c>
      <c r="BC171" s="15">
        <f t="shared" si="45"/>
        <v>162000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37"/>
        <v>80</v>
      </c>
      <c r="AL172" s="26">
        <f t="shared" si="38"/>
        <v>138</v>
      </c>
      <c r="AM172" s="26">
        <f t="shared" si="39"/>
        <v>1168</v>
      </c>
      <c r="AP172" s="18">
        <v>168</v>
      </c>
      <c r="AQ172" s="26">
        <v>14</v>
      </c>
      <c r="AR172" s="18">
        <v>2</v>
      </c>
      <c r="AS172" s="15">
        <f t="shared" si="40"/>
        <v>2000</v>
      </c>
      <c r="AT172" s="15">
        <f t="shared" si="41"/>
        <v>5250</v>
      </c>
      <c r="AU172" s="15">
        <f t="shared" si="42"/>
        <v>108000</v>
      </c>
      <c r="AX172" s="18">
        <v>168</v>
      </c>
      <c r="AY172" s="26">
        <v>14</v>
      </c>
      <c r="AZ172" s="18">
        <v>3</v>
      </c>
      <c r="BA172" s="15">
        <f t="shared" si="43"/>
        <v>4000</v>
      </c>
      <c r="BB172" s="15">
        <f t="shared" si="44"/>
        <v>10500</v>
      </c>
      <c r="BC172" s="15">
        <f t="shared" si="45"/>
        <v>162000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37"/>
        <v>80</v>
      </c>
      <c r="AL173" s="26">
        <f t="shared" si="38"/>
        <v>139</v>
      </c>
      <c r="AM173" s="26">
        <f t="shared" si="39"/>
        <v>1189</v>
      </c>
      <c r="AP173" s="18">
        <v>169</v>
      </c>
      <c r="AQ173" s="26">
        <v>14</v>
      </c>
      <c r="AR173" s="18">
        <v>3</v>
      </c>
      <c r="AS173" s="15">
        <f t="shared" si="40"/>
        <v>2000</v>
      </c>
      <c r="AT173" s="15">
        <f t="shared" si="41"/>
        <v>5250</v>
      </c>
      <c r="AU173" s="15">
        <f t="shared" si="42"/>
        <v>108000</v>
      </c>
      <c r="AX173" s="18">
        <v>169</v>
      </c>
      <c r="AY173" s="26">
        <v>14</v>
      </c>
      <c r="AZ173" s="18">
        <v>4</v>
      </c>
      <c r="BA173" s="15">
        <f t="shared" si="43"/>
        <v>4000</v>
      </c>
      <c r="BB173" s="15">
        <f t="shared" si="44"/>
        <v>10500</v>
      </c>
      <c r="BC173" s="15">
        <f t="shared" si="45"/>
        <v>162000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37"/>
        <v>80</v>
      </c>
      <c r="AL174" s="26">
        <f t="shared" si="38"/>
        <v>140</v>
      </c>
      <c r="AM174" s="26">
        <f t="shared" si="39"/>
        <v>1210</v>
      </c>
      <c r="AP174" s="18">
        <v>170</v>
      </c>
      <c r="AQ174" s="26">
        <v>14</v>
      </c>
      <c r="AR174" s="18">
        <v>4</v>
      </c>
      <c r="AS174" s="15">
        <f t="shared" si="40"/>
        <v>2000</v>
      </c>
      <c r="AT174" s="15">
        <f t="shared" si="41"/>
        <v>5250</v>
      </c>
      <c r="AU174" s="15">
        <f t="shared" si="42"/>
        <v>108000</v>
      </c>
      <c r="AX174" s="18">
        <v>170</v>
      </c>
      <c r="AY174" s="26">
        <v>14</v>
      </c>
      <c r="AZ174" s="18">
        <v>5</v>
      </c>
      <c r="BA174" s="15">
        <f t="shared" si="43"/>
        <v>4000</v>
      </c>
      <c r="BB174" s="15">
        <f t="shared" si="44"/>
        <v>10500</v>
      </c>
      <c r="BC174" s="15">
        <f t="shared" si="45"/>
        <v>162000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37"/>
        <v>80</v>
      </c>
      <c r="AL175" s="26">
        <f t="shared" si="38"/>
        <v>142</v>
      </c>
      <c r="AM175" s="26">
        <f t="shared" si="39"/>
        <v>1232</v>
      </c>
      <c r="AP175" s="18">
        <v>171</v>
      </c>
      <c r="AQ175" s="26">
        <v>14</v>
      </c>
      <c r="AR175" s="18">
        <v>5</v>
      </c>
      <c r="AS175" s="15">
        <f t="shared" si="40"/>
        <v>2000</v>
      </c>
      <c r="AT175" s="15">
        <f t="shared" si="41"/>
        <v>5250</v>
      </c>
      <c r="AU175" s="15">
        <f t="shared" si="42"/>
        <v>108000</v>
      </c>
      <c r="AX175" s="18">
        <v>171</v>
      </c>
      <c r="AY175" s="26">
        <v>14</v>
      </c>
      <c r="AZ175" s="18">
        <v>6</v>
      </c>
      <c r="BA175" s="15">
        <f t="shared" si="43"/>
        <v>4000</v>
      </c>
      <c r="BB175" s="15">
        <f t="shared" si="44"/>
        <v>10500</v>
      </c>
      <c r="BC175" s="15">
        <f t="shared" si="45"/>
        <v>162000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37"/>
        <v>80</v>
      </c>
      <c r="AL176" s="26">
        <f t="shared" si="38"/>
        <v>143</v>
      </c>
      <c r="AM176" s="26">
        <f t="shared" si="39"/>
        <v>1253</v>
      </c>
      <c r="AP176" s="18">
        <v>172</v>
      </c>
      <c r="AQ176" s="26">
        <v>14</v>
      </c>
      <c r="AR176" s="18">
        <v>6</v>
      </c>
      <c r="AS176" s="15">
        <f t="shared" si="40"/>
        <v>2000</v>
      </c>
      <c r="AT176" s="15">
        <f t="shared" si="41"/>
        <v>5250</v>
      </c>
      <c r="AU176" s="15">
        <f t="shared" si="42"/>
        <v>108000</v>
      </c>
      <c r="AX176" s="18">
        <v>172</v>
      </c>
      <c r="AY176" s="26">
        <v>14</v>
      </c>
      <c r="AZ176" s="18">
        <v>7</v>
      </c>
      <c r="BA176" s="15">
        <f t="shared" si="43"/>
        <v>4000</v>
      </c>
      <c r="BB176" s="15">
        <f t="shared" si="44"/>
        <v>10500</v>
      </c>
      <c r="BC176" s="15">
        <f t="shared" si="45"/>
        <v>162000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37"/>
        <v>80</v>
      </c>
      <c r="AL177" s="26">
        <f t="shared" si="38"/>
        <v>144</v>
      </c>
      <c r="AM177" s="26">
        <f t="shared" si="39"/>
        <v>1274</v>
      </c>
      <c r="AP177" s="18">
        <v>173</v>
      </c>
      <c r="AQ177" s="26">
        <v>14</v>
      </c>
      <c r="AR177" s="18">
        <v>7</v>
      </c>
      <c r="AS177" s="15">
        <f t="shared" si="40"/>
        <v>2000</v>
      </c>
      <c r="AT177" s="15">
        <f t="shared" si="41"/>
        <v>5250</v>
      </c>
      <c r="AU177" s="15">
        <f t="shared" si="42"/>
        <v>108000</v>
      </c>
      <c r="AX177" s="18">
        <v>173</v>
      </c>
      <c r="AY177" s="26">
        <v>14</v>
      </c>
      <c r="AZ177" s="18">
        <v>8</v>
      </c>
      <c r="BA177" s="15">
        <f t="shared" si="43"/>
        <v>4000</v>
      </c>
      <c r="BB177" s="15">
        <f t="shared" si="44"/>
        <v>10500</v>
      </c>
      <c r="BC177" s="15">
        <f t="shared" si="45"/>
        <v>162000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37"/>
        <v>80</v>
      </c>
      <c r="AL178" s="26">
        <f t="shared" si="38"/>
        <v>146</v>
      </c>
      <c r="AM178" s="26">
        <f t="shared" si="39"/>
        <v>1296</v>
      </c>
      <c r="AP178" s="18">
        <v>174</v>
      </c>
      <c r="AQ178" s="26">
        <v>14</v>
      </c>
      <c r="AR178" s="18">
        <v>8</v>
      </c>
      <c r="AS178" s="15">
        <f t="shared" si="40"/>
        <v>2000</v>
      </c>
      <c r="AT178" s="15">
        <f t="shared" si="41"/>
        <v>5250</v>
      </c>
      <c r="AU178" s="15">
        <f t="shared" si="42"/>
        <v>108000</v>
      </c>
      <c r="AX178" s="18">
        <v>174</v>
      </c>
      <c r="AY178" s="26">
        <v>14</v>
      </c>
      <c r="AZ178" s="18">
        <v>9</v>
      </c>
      <c r="BA178" s="15">
        <f t="shared" si="43"/>
        <v>4000</v>
      </c>
      <c r="BB178" s="15">
        <f t="shared" si="44"/>
        <v>10500</v>
      </c>
      <c r="BC178" s="15">
        <f t="shared" si="45"/>
        <v>162000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37"/>
        <v>80</v>
      </c>
      <c r="AL179" s="26">
        <f t="shared" si="38"/>
        <v>147</v>
      </c>
      <c r="AM179" s="26">
        <f t="shared" si="39"/>
        <v>1317</v>
      </c>
      <c r="AP179" s="18">
        <v>175</v>
      </c>
      <c r="AQ179" s="26">
        <v>14</v>
      </c>
      <c r="AR179" s="18">
        <v>9</v>
      </c>
      <c r="AS179" s="15">
        <f t="shared" si="40"/>
        <v>2000</v>
      </c>
      <c r="AT179" s="15">
        <f t="shared" si="41"/>
        <v>5250</v>
      </c>
      <c r="AU179" s="15">
        <f t="shared" si="42"/>
        <v>108000</v>
      </c>
      <c r="AX179" s="18">
        <v>175</v>
      </c>
      <c r="AY179" s="26">
        <v>14</v>
      </c>
      <c r="AZ179" s="18">
        <v>10</v>
      </c>
      <c r="BA179" s="15">
        <f t="shared" si="43"/>
        <v>4000</v>
      </c>
      <c r="BB179" s="15">
        <f t="shared" si="44"/>
        <v>10500</v>
      </c>
      <c r="BC179" s="15">
        <f t="shared" si="45"/>
        <v>162000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37"/>
        <v>80</v>
      </c>
      <c r="AL180" s="26">
        <f t="shared" si="38"/>
        <v>148</v>
      </c>
      <c r="AM180" s="26">
        <f t="shared" si="39"/>
        <v>1338</v>
      </c>
      <c r="AP180" s="18">
        <v>176</v>
      </c>
      <c r="AQ180" s="26">
        <v>14</v>
      </c>
      <c r="AR180" s="18">
        <v>10</v>
      </c>
      <c r="AS180" s="15">
        <f t="shared" si="40"/>
        <v>2000</v>
      </c>
      <c r="AT180" s="15">
        <f t="shared" si="41"/>
        <v>5250</v>
      </c>
      <c r="AU180" s="15">
        <f t="shared" si="42"/>
        <v>108000</v>
      </c>
      <c r="AX180" s="18">
        <v>176</v>
      </c>
      <c r="AY180" s="26">
        <v>14</v>
      </c>
      <c r="AZ180" s="18">
        <v>11</v>
      </c>
      <c r="BA180" s="15">
        <f t="shared" si="43"/>
        <v>4000</v>
      </c>
      <c r="BB180" s="15">
        <f t="shared" si="44"/>
        <v>10500</v>
      </c>
      <c r="BC180" s="15">
        <f t="shared" si="45"/>
        <v>162000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37"/>
        <v>80</v>
      </c>
      <c r="AL181" s="26">
        <f t="shared" si="38"/>
        <v>150</v>
      </c>
      <c r="AM181" s="26">
        <f t="shared" si="39"/>
        <v>1360</v>
      </c>
      <c r="AP181" s="18">
        <v>177</v>
      </c>
      <c r="AQ181" s="26">
        <v>14</v>
      </c>
      <c r="AR181" s="18">
        <v>11</v>
      </c>
      <c r="AS181" s="15">
        <f t="shared" si="40"/>
        <v>2000</v>
      </c>
      <c r="AT181" s="15">
        <f t="shared" si="41"/>
        <v>5250</v>
      </c>
      <c r="AU181" s="15">
        <f t="shared" si="42"/>
        <v>108000</v>
      </c>
      <c r="AX181" s="18">
        <v>177</v>
      </c>
      <c r="AY181" s="26">
        <v>14</v>
      </c>
      <c r="AZ181" s="18">
        <v>12</v>
      </c>
      <c r="BA181" s="15">
        <f t="shared" si="43"/>
        <v>4000</v>
      </c>
      <c r="BB181" s="15">
        <f t="shared" si="44"/>
        <v>10500</v>
      </c>
      <c r="BC181" s="15">
        <f t="shared" si="45"/>
        <v>162000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37"/>
        <v>100</v>
      </c>
      <c r="AL182" s="26">
        <f t="shared" si="38"/>
        <v>151</v>
      </c>
      <c r="AM182" s="26">
        <f t="shared" si="39"/>
        <v>1389</v>
      </c>
      <c r="AP182" s="18">
        <v>178</v>
      </c>
      <c r="AQ182" s="26">
        <v>14</v>
      </c>
      <c r="AR182" s="18">
        <v>12</v>
      </c>
      <c r="AS182" s="15">
        <f t="shared" si="40"/>
        <v>2000</v>
      </c>
      <c r="AT182" s="15">
        <f t="shared" si="41"/>
        <v>5250</v>
      </c>
      <c r="AU182" s="15">
        <f t="shared" si="42"/>
        <v>108000</v>
      </c>
      <c r="AX182" s="18">
        <v>178</v>
      </c>
      <c r="AY182" s="26">
        <v>14</v>
      </c>
      <c r="AZ182" s="18">
        <v>13</v>
      </c>
      <c r="BA182" s="15">
        <f t="shared" si="43"/>
        <v>4000</v>
      </c>
      <c r="BB182" s="15">
        <f t="shared" si="44"/>
        <v>10500</v>
      </c>
      <c r="BC182" s="15">
        <f t="shared" si="45"/>
        <v>162000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37"/>
        <v>100</v>
      </c>
      <c r="AL183" s="26">
        <f t="shared" si="38"/>
        <v>153</v>
      </c>
      <c r="AM183" s="26">
        <f t="shared" si="39"/>
        <v>1418</v>
      </c>
      <c r="AP183" s="18">
        <v>179</v>
      </c>
      <c r="AQ183" s="26">
        <v>14</v>
      </c>
      <c r="AR183" s="18">
        <v>13</v>
      </c>
      <c r="AS183" s="15">
        <f t="shared" si="40"/>
        <v>2000</v>
      </c>
      <c r="AT183" s="15">
        <f t="shared" si="41"/>
        <v>5250</v>
      </c>
      <c r="AU183" s="15">
        <f t="shared" si="42"/>
        <v>108000</v>
      </c>
      <c r="AX183" s="18">
        <v>179</v>
      </c>
      <c r="AY183" s="26">
        <v>14</v>
      </c>
      <c r="AZ183" s="18">
        <v>14</v>
      </c>
      <c r="BA183" s="15">
        <f t="shared" si="43"/>
        <v>4000</v>
      </c>
      <c r="BB183" s="15">
        <f t="shared" si="44"/>
        <v>10500</v>
      </c>
      <c r="BC183" s="15">
        <f t="shared" si="45"/>
        <v>162000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37"/>
        <v>100</v>
      </c>
      <c r="AL184" s="26">
        <f t="shared" si="38"/>
        <v>155</v>
      </c>
      <c r="AM184" s="26">
        <f t="shared" si="39"/>
        <v>1448</v>
      </c>
      <c r="AP184" s="18">
        <v>180</v>
      </c>
      <c r="AQ184" s="26">
        <v>14</v>
      </c>
      <c r="AR184" s="18">
        <v>14</v>
      </c>
      <c r="AS184" s="15">
        <f t="shared" si="40"/>
        <v>2000</v>
      </c>
      <c r="AT184" s="15">
        <f t="shared" si="41"/>
        <v>5250</v>
      </c>
      <c r="AU184" s="15">
        <f t="shared" si="42"/>
        <v>108000</v>
      </c>
      <c r="AX184" s="18">
        <v>180</v>
      </c>
      <c r="AY184" s="26">
        <v>14</v>
      </c>
      <c r="AZ184" s="18">
        <v>15</v>
      </c>
      <c r="BA184" s="15">
        <f t="shared" si="43"/>
        <v>4000</v>
      </c>
      <c r="BB184" s="15">
        <f t="shared" si="44"/>
        <v>10500</v>
      </c>
      <c r="BC184" s="15">
        <f t="shared" si="45"/>
        <v>162000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37"/>
        <v>100</v>
      </c>
      <c r="AL185" s="26">
        <f t="shared" si="38"/>
        <v>156</v>
      </c>
      <c r="AM185" s="26">
        <f t="shared" si="39"/>
        <v>1477</v>
      </c>
      <c r="AP185" s="18">
        <v>181</v>
      </c>
      <c r="AQ185" s="26">
        <v>14</v>
      </c>
      <c r="AR185" s="18">
        <v>15</v>
      </c>
      <c r="AS185" s="15">
        <f t="shared" si="40"/>
        <v>2000</v>
      </c>
      <c r="AT185" s="15">
        <f t="shared" si="41"/>
        <v>5250</v>
      </c>
      <c r="AU185" s="15">
        <f t="shared" si="42"/>
        <v>108000</v>
      </c>
      <c r="AX185" s="18">
        <v>181</v>
      </c>
      <c r="AY185" s="26">
        <v>15</v>
      </c>
      <c r="AZ185" s="18">
        <v>1</v>
      </c>
      <c r="BA185" s="15">
        <f t="shared" si="43"/>
        <v>5000</v>
      </c>
      <c r="BB185" s="15">
        <f t="shared" si="44"/>
        <v>12000</v>
      </c>
      <c r="BC185" s="15">
        <f t="shared" si="45"/>
        <v>225000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37"/>
        <v>100</v>
      </c>
      <c r="AL186" s="26">
        <f t="shared" si="38"/>
        <v>158</v>
      </c>
      <c r="AM186" s="26">
        <f t="shared" si="39"/>
        <v>1506</v>
      </c>
      <c r="AP186" s="18">
        <v>182</v>
      </c>
      <c r="AQ186" s="26">
        <v>15</v>
      </c>
      <c r="AR186" s="18">
        <v>1</v>
      </c>
      <c r="AS186" s="15">
        <f t="shared" si="40"/>
        <v>2500</v>
      </c>
      <c r="AT186" s="15">
        <f t="shared" si="41"/>
        <v>6000</v>
      </c>
      <c r="AU186" s="15">
        <f t="shared" si="42"/>
        <v>150000</v>
      </c>
      <c r="AX186" s="18">
        <v>182</v>
      </c>
      <c r="AY186" s="26">
        <v>15</v>
      </c>
      <c r="AZ186" s="18">
        <v>2</v>
      </c>
      <c r="BA186" s="15">
        <f t="shared" si="43"/>
        <v>5000</v>
      </c>
      <c r="BB186" s="15">
        <f t="shared" si="44"/>
        <v>12000</v>
      </c>
      <c r="BC186" s="15">
        <f t="shared" si="45"/>
        <v>225000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37"/>
        <v>100</v>
      </c>
      <c r="AL187" s="26">
        <f t="shared" si="38"/>
        <v>160</v>
      </c>
      <c r="AM187" s="26">
        <f t="shared" si="39"/>
        <v>1536</v>
      </c>
      <c r="AP187" s="18">
        <v>183</v>
      </c>
      <c r="AQ187" s="26">
        <v>15</v>
      </c>
      <c r="AR187" s="18">
        <v>2</v>
      </c>
      <c r="AS187" s="15">
        <f t="shared" si="40"/>
        <v>2500</v>
      </c>
      <c r="AT187" s="15">
        <f t="shared" si="41"/>
        <v>6000</v>
      </c>
      <c r="AU187" s="15">
        <f t="shared" si="42"/>
        <v>150000</v>
      </c>
      <c r="AX187" s="18">
        <v>183</v>
      </c>
      <c r="AY187" s="26">
        <v>15</v>
      </c>
      <c r="AZ187" s="18">
        <v>3</v>
      </c>
      <c r="BA187" s="15">
        <f t="shared" si="43"/>
        <v>5000</v>
      </c>
      <c r="BB187" s="15">
        <f t="shared" si="44"/>
        <v>12000</v>
      </c>
      <c r="BC187" s="15">
        <f t="shared" si="45"/>
        <v>225000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37"/>
        <v>100</v>
      </c>
      <c r="AL188" s="26">
        <f t="shared" si="38"/>
        <v>161</v>
      </c>
      <c r="AM188" s="26">
        <f t="shared" si="39"/>
        <v>1565</v>
      </c>
      <c r="AP188" s="18">
        <v>184</v>
      </c>
      <c r="AQ188" s="26">
        <v>15</v>
      </c>
      <c r="AR188" s="18">
        <v>3</v>
      </c>
      <c r="AS188" s="15">
        <f t="shared" si="40"/>
        <v>2500</v>
      </c>
      <c r="AT188" s="15">
        <f t="shared" si="41"/>
        <v>6000</v>
      </c>
      <c r="AU188" s="15">
        <f t="shared" si="42"/>
        <v>150000</v>
      </c>
      <c r="AX188" s="18">
        <v>184</v>
      </c>
      <c r="AY188" s="26">
        <v>15</v>
      </c>
      <c r="AZ188" s="18">
        <v>4</v>
      </c>
      <c r="BA188" s="15">
        <f t="shared" si="43"/>
        <v>5000</v>
      </c>
      <c r="BB188" s="15">
        <f t="shared" si="44"/>
        <v>12000</v>
      </c>
      <c r="BC188" s="15">
        <f t="shared" si="45"/>
        <v>225000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37"/>
        <v>100</v>
      </c>
      <c r="AL189" s="26">
        <f t="shared" si="38"/>
        <v>163</v>
      </c>
      <c r="AM189" s="26">
        <f t="shared" si="39"/>
        <v>1594</v>
      </c>
      <c r="AP189" s="18">
        <v>185</v>
      </c>
      <c r="AQ189" s="26">
        <v>15</v>
      </c>
      <c r="AR189" s="18">
        <v>4</v>
      </c>
      <c r="AS189" s="15">
        <f t="shared" si="40"/>
        <v>2500</v>
      </c>
      <c r="AT189" s="15">
        <f t="shared" si="41"/>
        <v>6000</v>
      </c>
      <c r="AU189" s="15">
        <f t="shared" si="42"/>
        <v>150000</v>
      </c>
      <c r="AX189" s="18">
        <v>185</v>
      </c>
      <c r="AY189" s="26">
        <v>15</v>
      </c>
      <c r="AZ189" s="18">
        <v>5</v>
      </c>
      <c r="BA189" s="15">
        <f t="shared" si="43"/>
        <v>5000</v>
      </c>
      <c r="BB189" s="15">
        <f t="shared" si="44"/>
        <v>12000</v>
      </c>
      <c r="BC189" s="15">
        <f t="shared" si="45"/>
        <v>225000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37"/>
        <v>100</v>
      </c>
      <c r="AL190" s="26">
        <f t="shared" si="38"/>
        <v>165</v>
      </c>
      <c r="AM190" s="26">
        <f t="shared" si="39"/>
        <v>1624</v>
      </c>
      <c r="AP190" s="18">
        <v>186</v>
      </c>
      <c r="AQ190" s="26">
        <v>15</v>
      </c>
      <c r="AR190" s="18">
        <v>5</v>
      </c>
      <c r="AS190" s="15">
        <f t="shared" si="40"/>
        <v>2500</v>
      </c>
      <c r="AT190" s="15">
        <f t="shared" si="41"/>
        <v>6000</v>
      </c>
      <c r="AU190" s="15">
        <f t="shared" si="42"/>
        <v>150000</v>
      </c>
      <c r="AX190" s="18">
        <v>186</v>
      </c>
      <c r="AY190" s="26">
        <v>15</v>
      </c>
      <c r="AZ190" s="18">
        <v>6</v>
      </c>
      <c r="BA190" s="15">
        <f t="shared" si="43"/>
        <v>5000</v>
      </c>
      <c r="BB190" s="15">
        <f t="shared" si="44"/>
        <v>12000</v>
      </c>
      <c r="BC190" s="15">
        <f t="shared" si="45"/>
        <v>225000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37"/>
        <v>100</v>
      </c>
      <c r="AL191" s="26">
        <f t="shared" si="38"/>
        <v>166</v>
      </c>
      <c r="AM191" s="26">
        <f t="shared" si="39"/>
        <v>1653</v>
      </c>
      <c r="AP191" s="18">
        <v>187</v>
      </c>
      <c r="AQ191" s="26">
        <v>15</v>
      </c>
      <c r="AR191" s="18">
        <v>6</v>
      </c>
      <c r="AS191" s="15">
        <f t="shared" si="40"/>
        <v>2500</v>
      </c>
      <c r="AT191" s="15">
        <f t="shared" si="41"/>
        <v>6000</v>
      </c>
      <c r="AU191" s="15">
        <f t="shared" si="42"/>
        <v>150000</v>
      </c>
      <c r="AX191" s="18">
        <v>187</v>
      </c>
      <c r="AY191" s="26">
        <v>15</v>
      </c>
      <c r="AZ191" s="18">
        <v>7</v>
      </c>
      <c r="BA191" s="15">
        <f t="shared" si="43"/>
        <v>5000</v>
      </c>
      <c r="BB191" s="15">
        <f t="shared" si="44"/>
        <v>12000</v>
      </c>
      <c r="BC191" s="15">
        <f t="shared" si="45"/>
        <v>225000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37"/>
        <v>100</v>
      </c>
      <c r="AL192" s="26">
        <f t="shared" si="38"/>
        <v>168</v>
      </c>
      <c r="AM192" s="26">
        <f t="shared" si="39"/>
        <v>1682</v>
      </c>
      <c r="AP192" s="18">
        <v>188</v>
      </c>
      <c r="AQ192" s="26">
        <v>15</v>
      </c>
      <c r="AR192" s="18">
        <v>7</v>
      </c>
      <c r="AS192" s="15">
        <f t="shared" si="40"/>
        <v>2500</v>
      </c>
      <c r="AT192" s="15">
        <f t="shared" si="41"/>
        <v>6000</v>
      </c>
      <c r="AU192" s="15">
        <f t="shared" si="42"/>
        <v>150000</v>
      </c>
      <c r="AX192" s="18">
        <v>188</v>
      </c>
      <c r="AY192" s="26">
        <v>15</v>
      </c>
      <c r="AZ192" s="18">
        <v>8</v>
      </c>
      <c r="BA192" s="15">
        <f t="shared" si="43"/>
        <v>5000</v>
      </c>
      <c r="BB192" s="15">
        <f t="shared" si="44"/>
        <v>12000</v>
      </c>
      <c r="BC192" s="15">
        <f t="shared" si="45"/>
        <v>225000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37"/>
        <v>100</v>
      </c>
      <c r="AL193" s="26">
        <f t="shared" si="38"/>
        <v>170</v>
      </c>
      <c r="AM193" s="26">
        <f t="shared" si="39"/>
        <v>1712</v>
      </c>
      <c r="AP193" s="18">
        <v>189</v>
      </c>
      <c r="AQ193" s="26">
        <v>15</v>
      </c>
      <c r="AR193" s="18">
        <v>8</v>
      </c>
      <c r="AS193" s="15">
        <f t="shared" si="40"/>
        <v>2500</v>
      </c>
      <c r="AT193" s="15">
        <f t="shared" si="41"/>
        <v>6000</v>
      </c>
      <c r="AU193" s="15">
        <f t="shared" si="42"/>
        <v>150000</v>
      </c>
      <c r="AX193" s="18">
        <v>189</v>
      </c>
      <c r="AY193" s="26">
        <v>15</v>
      </c>
      <c r="AZ193" s="18">
        <v>9</v>
      </c>
      <c r="BA193" s="15">
        <f t="shared" si="43"/>
        <v>5000</v>
      </c>
      <c r="BB193" s="15">
        <f t="shared" si="44"/>
        <v>12000</v>
      </c>
      <c r="BC193" s="15">
        <f t="shared" si="45"/>
        <v>225000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37"/>
        <v>100</v>
      </c>
      <c r="AL194" s="26">
        <f t="shared" si="38"/>
        <v>171</v>
      </c>
      <c r="AM194" s="26">
        <f t="shared" si="39"/>
        <v>1741</v>
      </c>
      <c r="AP194" s="18">
        <v>190</v>
      </c>
      <c r="AQ194" s="26">
        <v>15</v>
      </c>
      <c r="AR194" s="18">
        <v>9</v>
      </c>
      <c r="AS194" s="15">
        <f t="shared" si="40"/>
        <v>2500</v>
      </c>
      <c r="AT194" s="15">
        <f t="shared" si="41"/>
        <v>6000</v>
      </c>
      <c r="AU194" s="15">
        <f t="shared" si="42"/>
        <v>150000</v>
      </c>
      <c r="AX194" s="18">
        <v>190</v>
      </c>
      <c r="AY194" s="26">
        <v>15</v>
      </c>
      <c r="AZ194" s="18">
        <v>10</v>
      </c>
      <c r="BA194" s="15">
        <f t="shared" si="43"/>
        <v>5000</v>
      </c>
      <c r="BB194" s="15">
        <f t="shared" si="44"/>
        <v>12000</v>
      </c>
      <c r="BC194" s="15">
        <f t="shared" si="45"/>
        <v>225000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37"/>
        <v>100</v>
      </c>
      <c r="AL195" s="26">
        <f t="shared" si="38"/>
        <v>173</v>
      </c>
      <c r="AM195" s="26">
        <f t="shared" si="39"/>
        <v>1770</v>
      </c>
      <c r="AP195" s="18">
        <v>191</v>
      </c>
      <c r="AQ195" s="26">
        <v>15</v>
      </c>
      <c r="AR195" s="18">
        <v>10</v>
      </c>
      <c r="AS195" s="15">
        <f t="shared" si="40"/>
        <v>2500</v>
      </c>
      <c r="AT195" s="15">
        <f t="shared" si="41"/>
        <v>6000</v>
      </c>
      <c r="AU195" s="15">
        <f t="shared" si="42"/>
        <v>150000</v>
      </c>
      <c r="AX195" s="18">
        <v>191</v>
      </c>
      <c r="AY195" s="26">
        <v>15</v>
      </c>
      <c r="AZ195" s="18">
        <v>11</v>
      </c>
      <c r="BA195" s="15">
        <f t="shared" si="43"/>
        <v>5000</v>
      </c>
      <c r="BB195" s="15">
        <f t="shared" si="44"/>
        <v>12000</v>
      </c>
      <c r="BC195" s="15">
        <f t="shared" si="45"/>
        <v>225000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37"/>
        <v>100</v>
      </c>
      <c r="AL196" s="26">
        <f t="shared" si="38"/>
        <v>175</v>
      </c>
      <c r="AM196" s="26">
        <f t="shared" si="39"/>
        <v>1800</v>
      </c>
      <c r="AP196" s="18">
        <v>192</v>
      </c>
      <c r="AQ196" s="26">
        <v>15</v>
      </c>
      <c r="AR196" s="18">
        <v>11</v>
      </c>
      <c r="AS196" s="15">
        <f t="shared" si="40"/>
        <v>2500</v>
      </c>
      <c r="AT196" s="15">
        <f t="shared" si="41"/>
        <v>6000</v>
      </c>
      <c r="AU196" s="15">
        <f t="shared" si="42"/>
        <v>150000</v>
      </c>
      <c r="AX196" s="18">
        <v>192</v>
      </c>
      <c r="AY196" s="26">
        <v>15</v>
      </c>
      <c r="AZ196" s="18">
        <v>12</v>
      </c>
      <c r="BA196" s="15">
        <f t="shared" si="43"/>
        <v>5000</v>
      </c>
      <c r="BB196" s="15">
        <f t="shared" si="44"/>
        <v>12000</v>
      </c>
      <c r="BC196" s="15">
        <f t="shared" si="45"/>
        <v>225000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46">INDEX($C$6:$C$20,AI197)</f>
        <v>125</v>
      </c>
      <c r="AL197" s="26">
        <f t="shared" ref="AL197:AL211" si="47">INT(INDEX($E$5:$E$20,AI197)+AJ197*INDEX($F$6:$F$20,AI197))</f>
        <v>176</v>
      </c>
      <c r="AM197" s="26">
        <f t="shared" si="39"/>
        <v>1846</v>
      </c>
      <c r="AP197" s="18">
        <v>193</v>
      </c>
      <c r="AQ197" s="26">
        <v>15</v>
      </c>
      <c r="AR197" s="18">
        <v>12</v>
      </c>
      <c r="AS197" s="15">
        <f t="shared" si="40"/>
        <v>2500</v>
      </c>
      <c r="AT197" s="15">
        <f t="shared" si="41"/>
        <v>6000</v>
      </c>
      <c r="AU197" s="15">
        <f t="shared" si="42"/>
        <v>150000</v>
      </c>
      <c r="AX197" s="18">
        <v>193</v>
      </c>
      <c r="AY197" s="26">
        <v>15</v>
      </c>
      <c r="AZ197" s="18">
        <v>13</v>
      </c>
      <c r="BA197" s="15">
        <f t="shared" si="43"/>
        <v>5000</v>
      </c>
      <c r="BB197" s="15">
        <f t="shared" si="44"/>
        <v>12000</v>
      </c>
      <c r="BC197" s="15">
        <f t="shared" si="45"/>
        <v>225000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46"/>
        <v>125</v>
      </c>
      <c r="AL198" s="26">
        <f t="shared" si="47"/>
        <v>178</v>
      </c>
      <c r="AM198" s="26">
        <f t="shared" ref="AM198:AM211" si="48">INT(INDEX($H$5:$H$20,AI198)+AJ198*INDEX($I$6:$I$20,AI198))</f>
        <v>1893</v>
      </c>
      <c r="AP198" s="18">
        <v>194</v>
      </c>
      <c r="AQ198" s="26">
        <v>15</v>
      </c>
      <c r="AR198" s="18">
        <v>13</v>
      </c>
      <c r="AS198" s="15">
        <f t="shared" ref="AS198:AS200" si="49">INDEX($N$6:$N$20,AQ198)</f>
        <v>2500</v>
      </c>
      <c r="AT198" s="15">
        <f t="shared" ref="AT198:AT200" si="50">INDEX($P$6:$P$20,AQ198)</f>
        <v>6000</v>
      </c>
      <c r="AU198" s="15">
        <f t="shared" ref="AU198:AU200" si="51">INDEX($R$6:$R$20,AQ198)</f>
        <v>150000</v>
      </c>
      <c r="AX198" s="18">
        <v>194</v>
      </c>
      <c r="AY198" s="26">
        <v>15</v>
      </c>
      <c r="AZ198" s="18">
        <v>14</v>
      </c>
      <c r="BA198" s="15">
        <f t="shared" ref="BA198:BA199" si="52">INDEX($Y$6:$Y$20,AY198)</f>
        <v>5000</v>
      </c>
      <c r="BB198" s="15">
        <f t="shared" ref="BB198:BB199" si="53">INDEX($AA$6:$AA$20,AY198)</f>
        <v>12000</v>
      </c>
      <c r="BC198" s="15">
        <f t="shared" ref="BC198:BC199" si="54">INDEX($AC$6:$AC$20,AY198)</f>
        <v>225000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46"/>
        <v>125</v>
      </c>
      <c r="AL199" s="26">
        <f t="shared" si="47"/>
        <v>180</v>
      </c>
      <c r="AM199" s="26">
        <f t="shared" si="48"/>
        <v>1940</v>
      </c>
      <c r="AP199" s="18">
        <v>195</v>
      </c>
      <c r="AQ199" s="26">
        <v>15</v>
      </c>
      <c r="AR199" s="18">
        <v>14</v>
      </c>
      <c r="AS199" s="15">
        <f t="shared" si="49"/>
        <v>2500</v>
      </c>
      <c r="AT199" s="15">
        <f t="shared" si="50"/>
        <v>6000</v>
      </c>
      <c r="AU199" s="15">
        <f t="shared" si="51"/>
        <v>150000</v>
      </c>
      <c r="AX199" s="18">
        <v>195</v>
      </c>
      <c r="AY199" s="26">
        <v>15</v>
      </c>
      <c r="AZ199" s="18">
        <v>15</v>
      </c>
      <c r="BA199" s="15">
        <f t="shared" si="52"/>
        <v>5000</v>
      </c>
      <c r="BB199" s="15">
        <f t="shared" si="53"/>
        <v>12000</v>
      </c>
      <c r="BC199" s="15">
        <f t="shared" si="54"/>
        <v>225000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46"/>
        <v>125</v>
      </c>
      <c r="AL200" s="26">
        <f t="shared" si="47"/>
        <v>181</v>
      </c>
      <c r="AM200" s="26">
        <f t="shared" si="48"/>
        <v>1986</v>
      </c>
      <c r="AP200" s="18">
        <v>196</v>
      </c>
      <c r="AQ200" s="26">
        <v>15</v>
      </c>
      <c r="AR200" s="18">
        <v>15</v>
      </c>
      <c r="AS200" s="15">
        <f t="shared" si="49"/>
        <v>2500</v>
      </c>
      <c r="AT200" s="15">
        <f t="shared" si="50"/>
        <v>6000</v>
      </c>
      <c r="AU200" s="15">
        <f t="shared" si="51"/>
        <v>150000</v>
      </c>
      <c r="AX200" s="16"/>
      <c r="AY200" s="16"/>
      <c r="AZ200" s="16"/>
      <c r="BA200" s="16"/>
      <c r="BB200" s="16"/>
      <c r="BC200" s="16"/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46"/>
        <v>125</v>
      </c>
      <c r="AL201" s="26">
        <f t="shared" si="47"/>
        <v>183</v>
      </c>
      <c r="AM201" s="26">
        <f t="shared" si="48"/>
        <v>2033</v>
      </c>
      <c r="AP201" s="16"/>
      <c r="AQ201" s="16"/>
      <c r="AR201" s="16"/>
      <c r="AS201" s="16"/>
      <c r="AT201" s="16"/>
      <c r="AU201" s="16"/>
      <c r="AX201" s="16"/>
      <c r="AY201" s="16"/>
      <c r="AZ201" s="16"/>
      <c r="BA201" s="16"/>
      <c r="BB201" s="16"/>
      <c r="BC201" s="16"/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46"/>
        <v>125</v>
      </c>
      <c r="AL202" s="26">
        <f t="shared" si="47"/>
        <v>185</v>
      </c>
      <c r="AM202" s="26">
        <f t="shared" si="48"/>
        <v>2080</v>
      </c>
      <c r="AP202" s="16"/>
      <c r="AQ202" s="16"/>
      <c r="AR202" s="16"/>
      <c r="AS202" s="16"/>
      <c r="AT202" s="16"/>
      <c r="AU202" s="16"/>
      <c r="AX202" s="16"/>
      <c r="AY202" s="16"/>
      <c r="AZ202" s="16"/>
      <c r="BA202" s="16"/>
      <c r="BB202" s="16"/>
      <c r="BC202" s="16"/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46"/>
        <v>125</v>
      </c>
      <c r="AL203" s="26">
        <f t="shared" si="47"/>
        <v>186</v>
      </c>
      <c r="AM203" s="26">
        <f t="shared" si="48"/>
        <v>2126</v>
      </c>
      <c r="AP203" s="16"/>
      <c r="AQ203" s="16"/>
      <c r="AR203" s="16"/>
      <c r="AS203" s="16"/>
      <c r="AT203" s="16"/>
      <c r="AU203" s="16"/>
      <c r="AX203" s="16"/>
      <c r="AY203" s="16"/>
      <c r="AZ203" s="16"/>
      <c r="BA203" s="16"/>
      <c r="BB203" s="16"/>
      <c r="BC203" s="16"/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46"/>
        <v>125</v>
      </c>
      <c r="AL204" s="26">
        <f t="shared" si="47"/>
        <v>188</v>
      </c>
      <c r="AM204" s="26">
        <f t="shared" si="48"/>
        <v>2173</v>
      </c>
      <c r="AP204" s="16"/>
      <c r="AQ204" s="16"/>
      <c r="AR204" s="16"/>
      <c r="AS204" s="16"/>
      <c r="AT204" s="16"/>
      <c r="AU204" s="16"/>
      <c r="AX204" s="16"/>
      <c r="AY204" s="16"/>
      <c r="AZ204" s="16"/>
      <c r="BA204" s="16"/>
      <c r="BB204" s="16"/>
      <c r="BC204" s="16"/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46"/>
        <v>125</v>
      </c>
      <c r="AL205" s="26">
        <f t="shared" si="47"/>
        <v>190</v>
      </c>
      <c r="AM205" s="26">
        <f t="shared" si="48"/>
        <v>2220</v>
      </c>
      <c r="AP205" s="16"/>
      <c r="AQ205" s="16"/>
      <c r="AR205" s="16"/>
      <c r="AS205" s="16"/>
      <c r="AT205" s="16"/>
      <c r="AU205" s="16"/>
      <c r="AX205" s="16"/>
      <c r="AY205" s="16"/>
      <c r="AZ205" s="16"/>
      <c r="BA205" s="16"/>
      <c r="BB205" s="16"/>
      <c r="BC205" s="16"/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46"/>
        <v>125</v>
      </c>
      <c r="AL206" s="26">
        <f t="shared" si="47"/>
        <v>191</v>
      </c>
      <c r="AM206" s="26">
        <f t="shared" si="48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46"/>
        <v>125</v>
      </c>
      <c r="AL207" s="26">
        <f t="shared" si="47"/>
        <v>193</v>
      </c>
      <c r="AM207" s="26">
        <f t="shared" si="48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46"/>
        <v>125</v>
      </c>
      <c r="AL208" s="26">
        <f t="shared" si="47"/>
        <v>195</v>
      </c>
      <c r="AM208" s="26">
        <f t="shared" si="48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46"/>
        <v>125</v>
      </c>
      <c r="AL209" s="26">
        <f t="shared" si="47"/>
        <v>196</v>
      </c>
      <c r="AM209" s="26">
        <f t="shared" si="48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46"/>
        <v>125</v>
      </c>
      <c r="AL210" s="26">
        <f t="shared" si="47"/>
        <v>198</v>
      </c>
      <c r="AM210" s="26">
        <f t="shared" si="48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46"/>
        <v>125</v>
      </c>
      <c r="AL211" s="26">
        <f t="shared" si="47"/>
        <v>200</v>
      </c>
      <c r="AM211" s="26">
        <f t="shared" si="48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Y16" sqref="Y16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0" t="s">
        <v>82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3" spans="1:16" x14ac:dyDescent="0.2">
      <c r="N3">
        <f>SUM(N5:N13)</f>
        <v>21.5</v>
      </c>
    </row>
    <row r="4" spans="1:16" ht="17.25" x14ac:dyDescent="0.2">
      <c r="A4" s="12" t="s">
        <v>37</v>
      </c>
      <c r="B4" s="12" t="s">
        <v>38</v>
      </c>
      <c r="I4" s="27" t="s">
        <v>184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75</v>
      </c>
      <c r="D5" s="92" t="s">
        <v>43</v>
      </c>
      <c r="E5" s="92"/>
      <c r="F5" s="92"/>
      <c r="G5" s="92"/>
      <c r="I5" s="14" t="s">
        <v>44</v>
      </c>
      <c r="J5" s="15">
        <f>SUMIFS(章节关卡!$AS$5:$AS$200,章节关卡!$AQ$5:$AQ$200,"="&amp;经验计算!J4)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</row>
    <row r="6" spans="1:16" ht="16.5" x14ac:dyDescent="0.2">
      <c r="A6" s="18">
        <v>2</v>
      </c>
      <c r="B6" s="18">
        <v>95</v>
      </c>
      <c r="D6" s="92"/>
      <c r="E6" s="92"/>
      <c r="F6" s="92"/>
      <c r="G6" s="92"/>
      <c r="I6" s="14" t="s">
        <v>45</v>
      </c>
      <c r="J6" s="18">
        <v>60</v>
      </c>
      <c r="K6" s="15">
        <f>INDEX(章节关卡!$C$6:$C$20,经验计算!J4)*J6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</row>
    <row r="7" spans="1:16" ht="16.5" x14ac:dyDescent="0.2">
      <c r="A7" s="18">
        <v>3</v>
      </c>
      <c r="B7" s="18">
        <v>115</v>
      </c>
      <c r="D7" s="92"/>
      <c r="E7" s="92"/>
      <c r="F7" s="92"/>
      <c r="G7" s="92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</row>
    <row r="8" spans="1:16" ht="16.5" x14ac:dyDescent="0.2">
      <c r="A8" s="18">
        <v>4</v>
      </c>
      <c r="B8" s="18">
        <v>135</v>
      </c>
      <c r="D8" s="92"/>
      <c r="E8" s="92"/>
      <c r="F8" s="92"/>
      <c r="G8" s="92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</row>
    <row r="9" spans="1:16" ht="16.5" x14ac:dyDescent="0.2">
      <c r="A9" s="18">
        <v>5</v>
      </c>
      <c r="B9" s="18">
        <v>155</v>
      </c>
      <c r="D9" s="92"/>
      <c r="E9" s="92"/>
      <c r="F9" s="92"/>
      <c r="G9" s="92"/>
      <c r="N9" s="18">
        <v>2</v>
      </c>
      <c r="O9" s="21">
        <f t="shared" si="0"/>
        <v>9.3023255813953487E-2</v>
      </c>
      <c r="P9" s="15">
        <f t="shared" si="1"/>
        <v>155</v>
      </c>
    </row>
    <row r="10" spans="1:16" ht="16.5" x14ac:dyDescent="0.2">
      <c r="A10" s="18">
        <v>6</v>
      </c>
      <c r="B10" s="18">
        <v>190</v>
      </c>
      <c r="D10" s="92"/>
      <c r="E10" s="92"/>
      <c r="F10" s="92"/>
      <c r="G10" s="92"/>
      <c r="N10" s="18">
        <v>2.5</v>
      </c>
      <c r="O10" s="21">
        <f t="shared" si="0"/>
        <v>0.11627906976744186</v>
      </c>
      <c r="P10" s="15">
        <f t="shared" si="1"/>
        <v>190</v>
      </c>
    </row>
    <row r="11" spans="1:16" ht="16.5" x14ac:dyDescent="0.2">
      <c r="A11" s="18">
        <v>7</v>
      </c>
      <c r="B11" s="18">
        <v>230</v>
      </c>
      <c r="D11" s="92"/>
      <c r="E11" s="92"/>
      <c r="F11" s="92"/>
      <c r="G11" s="92"/>
      <c r="N11" s="18">
        <v>3</v>
      </c>
      <c r="O11" s="21">
        <f t="shared" si="0"/>
        <v>0.13953488372093023</v>
      </c>
      <c r="P11" s="15">
        <f t="shared" si="1"/>
        <v>230</v>
      </c>
    </row>
    <row r="12" spans="1:16" ht="16.5" x14ac:dyDescent="0.2">
      <c r="A12" s="18">
        <v>8</v>
      </c>
      <c r="B12" s="18">
        <v>270</v>
      </c>
      <c r="D12" s="92"/>
      <c r="E12" s="92"/>
      <c r="F12" s="92"/>
      <c r="G12" s="92"/>
      <c r="N12" s="18">
        <v>3.5</v>
      </c>
      <c r="O12" s="21">
        <f t="shared" si="0"/>
        <v>0.16279069767441862</v>
      </c>
      <c r="P12" s="15">
        <f t="shared" si="1"/>
        <v>270</v>
      </c>
    </row>
    <row r="13" spans="1:16" ht="16.5" x14ac:dyDescent="0.2">
      <c r="A13" s="18">
        <v>9</v>
      </c>
      <c r="B13" s="18">
        <v>385</v>
      </c>
      <c r="D13" s="92"/>
      <c r="E13" s="92"/>
      <c r="F13" s="92"/>
      <c r="G13" s="92"/>
      <c r="N13" s="18">
        <v>5</v>
      </c>
      <c r="O13" s="21">
        <f t="shared" si="0"/>
        <v>0.23255813953488372</v>
      </c>
      <c r="P13" s="15">
        <f t="shared" si="1"/>
        <v>385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184</v>
      </c>
      <c r="J17" s="26">
        <v>2</v>
      </c>
      <c r="K17" s="27" t="s">
        <v>185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485</v>
      </c>
      <c r="D18" s="93" t="s">
        <v>52</v>
      </c>
      <c r="E18" s="94"/>
      <c r="F18" s="94"/>
      <c r="G18" s="95"/>
      <c r="I18" s="14" t="s">
        <v>54</v>
      </c>
      <c r="J18" s="15">
        <f>SUMIFS(章节关卡!$AS$5:$AS$200,章节关卡!$AQ$5:$AQ$200,"="&amp;经验计算!J17)</f>
        <v>1260</v>
      </c>
      <c r="K18" s="14" t="s">
        <v>53</v>
      </c>
      <c r="L18" s="15">
        <f>SUMIFS(章节关卡!$BA$5:$BA$214,章节关卡!$AY$5:$AY$214,"="&amp;经验计算!L17)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460</v>
      </c>
    </row>
    <row r="19" spans="1:16" ht="16.5" x14ac:dyDescent="0.2">
      <c r="A19" s="18">
        <v>11</v>
      </c>
      <c r="B19" s="18">
        <v>535</v>
      </c>
      <c r="D19" s="96"/>
      <c r="E19" s="97"/>
      <c r="F19" s="97"/>
      <c r="G19" s="98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510</v>
      </c>
    </row>
    <row r="20" spans="1:16" ht="16.5" x14ac:dyDescent="0.2">
      <c r="A20" s="18">
        <v>12</v>
      </c>
      <c r="B20" s="18">
        <v>580</v>
      </c>
      <c r="D20" s="96"/>
      <c r="E20" s="97"/>
      <c r="F20" s="97"/>
      <c r="G20" s="98"/>
      <c r="I20" s="14" t="s">
        <v>56</v>
      </c>
      <c r="J20" s="18">
        <v>120</v>
      </c>
      <c r="K20" s="15">
        <f>INDEX(章节关卡!$C$6:$C$20,经验计算!J17)*J20</f>
        <v>840</v>
      </c>
      <c r="N20" s="18">
        <v>1.2</v>
      </c>
      <c r="O20" s="22">
        <f t="shared" si="2"/>
        <v>8.2191780821917804E-2</v>
      </c>
      <c r="P20" s="18">
        <f t="shared" si="3"/>
        <v>555</v>
      </c>
    </row>
    <row r="21" spans="1:16" ht="16.5" x14ac:dyDescent="0.2">
      <c r="A21" s="18">
        <v>13</v>
      </c>
      <c r="B21" s="18">
        <v>630</v>
      </c>
      <c r="D21" s="96"/>
      <c r="E21" s="97"/>
      <c r="F21" s="97"/>
      <c r="G21" s="98"/>
      <c r="I21" s="14" t="s">
        <v>48</v>
      </c>
      <c r="J21" s="20">
        <v>0.3</v>
      </c>
      <c r="K21" s="15">
        <f>J22*J21</f>
        <v>2031.4285714285713</v>
      </c>
      <c r="N21" s="18">
        <v>1.3</v>
      </c>
      <c r="O21" s="22">
        <f t="shared" si="2"/>
        <v>8.9041095890410968E-2</v>
      </c>
      <c r="P21" s="18">
        <f t="shared" si="3"/>
        <v>600</v>
      </c>
    </row>
    <row r="22" spans="1:16" ht="16.5" x14ac:dyDescent="0.2">
      <c r="A22" s="18">
        <v>14</v>
      </c>
      <c r="B22" s="18">
        <v>680</v>
      </c>
      <c r="D22" s="96"/>
      <c r="E22" s="97"/>
      <c r="F22" s="97"/>
      <c r="G22" s="98"/>
      <c r="I22" s="14" t="s">
        <v>46</v>
      </c>
      <c r="J22" s="15">
        <f>(J18+L18+J19+K20)/(1-J21)</f>
        <v>6771.4285714285716</v>
      </c>
      <c r="N22" s="18">
        <v>1.4</v>
      </c>
      <c r="O22" s="22">
        <f t="shared" si="2"/>
        <v>9.5890410958904104E-2</v>
      </c>
      <c r="P22" s="18">
        <f t="shared" si="3"/>
        <v>645</v>
      </c>
    </row>
    <row r="23" spans="1:16" ht="16.5" x14ac:dyDescent="0.2">
      <c r="A23" s="18">
        <v>15</v>
      </c>
      <c r="B23" s="18">
        <v>730</v>
      </c>
      <c r="D23" s="96"/>
      <c r="E23" s="97"/>
      <c r="F23" s="97"/>
      <c r="G23" s="98"/>
      <c r="N23" s="18">
        <v>1.5</v>
      </c>
      <c r="O23" s="22">
        <f t="shared" si="2"/>
        <v>0.10273972602739727</v>
      </c>
      <c r="P23" s="18">
        <f t="shared" si="3"/>
        <v>695</v>
      </c>
    </row>
    <row r="24" spans="1:16" ht="16.5" x14ac:dyDescent="0.2">
      <c r="A24" s="18">
        <v>16</v>
      </c>
      <c r="B24" s="18">
        <v>775</v>
      </c>
      <c r="D24" s="96"/>
      <c r="E24" s="97"/>
      <c r="F24" s="97"/>
      <c r="G24" s="98"/>
      <c r="N24" s="18">
        <v>1.6</v>
      </c>
      <c r="O24" s="22">
        <f t="shared" si="2"/>
        <v>0.10958904109589042</v>
      </c>
      <c r="P24" s="18">
        <f t="shared" si="3"/>
        <v>740</v>
      </c>
    </row>
    <row r="25" spans="1:16" ht="16.5" x14ac:dyDescent="0.2">
      <c r="A25" s="18">
        <v>17</v>
      </c>
      <c r="B25" s="18">
        <v>825</v>
      </c>
      <c r="D25" s="96"/>
      <c r="E25" s="97"/>
      <c r="F25" s="97"/>
      <c r="G25" s="98"/>
      <c r="N25" s="18">
        <v>1.7</v>
      </c>
      <c r="O25" s="22">
        <f t="shared" si="2"/>
        <v>0.11643835616438356</v>
      </c>
      <c r="P25" s="18">
        <f t="shared" si="3"/>
        <v>785</v>
      </c>
    </row>
    <row r="26" spans="1:16" ht="16.5" x14ac:dyDescent="0.2">
      <c r="A26" s="18">
        <v>18</v>
      </c>
      <c r="B26" s="18">
        <v>875</v>
      </c>
      <c r="D26" s="96"/>
      <c r="E26" s="97"/>
      <c r="F26" s="97"/>
      <c r="G26" s="98"/>
      <c r="N26" s="18">
        <v>1.8</v>
      </c>
      <c r="O26" s="22">
        <f t="shared" si="2"/>
        <v>0.12328767123287672</v>
      </c>
      <c r="P26" s="18">
        <f t="shared" si="3"/>
        <v>830</v>
      </c>
    </row>
    <row r="27" spans="1:16" ht="16.5" x14ac:dyDescent="0.2">
      <c r="A27" s="18">
        <v>19</v>
      </c>
      <c r="B27" s="18">
        <v>970</v>
      </c>
      <c r="D27" s="99"/>
      <c r="E27" s="100"/>
      <c r="F27" s="100"/>
      <c r="G27" s="101"/>
      <c r="N27" s="18">
        <v>2</v>
      </c>
      <c r="O27" s="22">
        <f t="shared" si="2"/>
        <v>0.13698630136986301</v>
      </c>
      <c r="P27" s="18">
        <f t="shared" si="3"/>
        <v>925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184</v>
      </c>
      <c r="J30" s="26">
        <v>3</v>
      </c>
      <c r="K30" s="27" t="s">
        <v>185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745</v>
      </c>
      <c r="D31" s="93" t="s">
        <v>80</v>
      </c>
      <c r="E31" s="94"/>
      <c r="F31" s="94"/>
      <c r="G31" s="95"/>
      <c r="I31" s="14" t="s">
        <v>59</v>
      </c>
      <c r="J31" s="15">
        <f>SUMIFS(章节关卡!$AS$5:$AS$200,章节关卡!$AQ$5:$AQ$200,"="&amp;经验计算!J30)</f>
        <v>1400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820</v>
      </c>
      <c r="D32" s="96"/>
      <c r="E32" s="97"/>
      <c r="F32" s="97"/>
      <c r="G32" s="98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895</v>
      </c>
      <c r="D33" s="96"/>
      <c r="E33" s="97"/>
      <c r="F33" s="97"/>
      <c r="G33" s="98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970</v>
      </c>
      <c r="D34" s="96"/>
      <c r="E34" s="97"/>
      <c r="F34" s="97"/>
      <c r="G34" s="98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1045</v>
      </c>
      <c r="D35" s="96"/>
      <c r="E35" s="97"/>
      <c r="F35" s="97"/>
      <c r="G35" s="98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1115</v>
      </c>
      <c r="D36" s="96"/>
      <c r="E36" s="97"/>
      <c r="F36" s="97"/>
      <c r="G36" s="98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1190</v>
      </c>
      <c r="D37" s="96"/>
      <c r="E37" s="97"/>
      <c r="F37" s="97"/>
      <c r="G37" s="98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1265</v>
      </c>
      <c r="D38" s="96"/>
      <c r="E38" s="97"/>
      <c r="F38" s="97"/>
      <c r="G38" s="98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1340</v>
      </c>
      <c r="D39" s="96"/>
      <c r="E39" s="97"/>
      <c r="F39" s="97"/>
      <c r="G39" s="98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1490</v>
      </c>
      <c r="D40" s="99"/>
      <c r="E40" s="100"/>
      <c r="F40" s="100"/>
      <c r="G40" s="101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184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1445</v>
      </c>
      <c r="D44" s="93" t="s">
        <v>81</v>
      </c>
      <c r="E44" s="94"/>
      <c r="F44" s="94"/>
      <c r="G44" s="95"/>
      <c r="I44" s="14" t="s">
        <v>59</v>
      </c>
      <c r="J44" s="15">
        <f>SUM(章节关卡!AS28:AS35)</f>
        <v>2080</v>
      </c>
      <c r="N44" s="18">
        <v>1</v>
      </c>
      <c r="O44" s="22">
        <f>N44/N$42</f>
        <v>5.2083333333333336E-2</v>
      </c>
      <c r="P44" s="18">
        <f>INT($J$50*O44/5)*5</f>
        <v>1735</v>
      </c>
    </row>
    <row r="45" spans="1:16" ht="16.5" x14ac:dyDescent="0.2">
      <c r="A45" s="18">
        <v>31</v>
      </c>
      <c r="B45" s="18">
        <v>1735</v>
      </c>
      <c r="D45" s="96"/>
      <c r="E45" s="97"/>
      <c r="F45" s="97"/>
      <c r="G45" s="98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2080</v>
      </c>
    </row>
    <row r="46" spans="1:16" ht="16.5" x14ac:dyDescent="0.2">
      <c r="A46" s="18">
        <v>32</v>
      </c>
      <c r="B46" s="18">
        <v>2025</v>
      </c>
      <c r="D46" s="96"/>
      <c r="E46" s="97"/>
      <c r="F46" s="97"/>
      <c r="G46" s="98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2430</v>
      </c>
    </row>
    <row r="47" spans="1:16" ht="16.5" x14ac:dyDescent="0.2">
      <c r="A47" s="18">
        <v>33</v>
      </c>
      <c r="B47" s="18">
        <v>2315</v>
      </c>
      <c r="D47" s="96"/>
      <c r="E47" s="97"/>
      <c r="F47" s="97"/>
      <c r="G47" s="98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2775</v>
      </c>
    </row>
    <row r="48" spans="1:16" ht="16.5" x14ac:dyDescent="0.2">
      <c r="A48" s="18">
        <v>34</v>
      </c>
      <c r="B48" s="18">
        <v>2605</v>
      </c>
      <c r="D48" s="96"/>
      <c r="E48" s="97"/>
      <c r="F48" s="97"/>
      <c r="G48" s="98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3125</v>
      </c>
    </row>
    <row r="49" spans="1:19" ht="16.5" x14ac:dyDescent="0.2">
      <c r="A49" s="18">
        <v>35</v>
      </c>
      <c r="B49" s="18">
        <v>2895</v>
      </c>
      <c r="D49" s="96"/>
      <c r="E49" s="97"/>
      <c r="F49" s="97"/>
      <c r="G49" s="98"/>
      <c r="I49" s="14" t="s">
        <v>48</v>
      </c>
      <c r="J49" s="20">
        <v>0.1</v>
      </c>
      <c r="K49" s="15">
        <f>J50*J49</f>
        <v>3335.5555555555557</v>
      </c>
      <c r="N49" s="18">
        <v>2</v>
      </c>
      <c r="O49" s="22">
        <f t="shared" si="6"/>
        <v>0.10416666666666667</v>
      </c>
      <c r="P49" s="18">
        <f t="shared" si="7"/>
        <v>3470</v>
      </c>
    </row>
    <row r="50" spans="1:19" ht="16.5" x14ac:dyDescent="0.2">
      <c r="A50" s="18">
        <v>36</v>
      </c>
      <c r="B50" s="18">
        <v>3185</v>
      </c>
      <c r="D50" s="96"/>
      <c r="E50" s="97"/>
      <c r="F50" s="97"/>
      <c r="G50" s="98"/>
      <c r="I50" s="14" t="s">
        <v>47</v>
      </c>
      <c r="J50" s="15">
        <f>(J44+J45+J46+J47+K48)/(1-J49)</f>
        <v>33355.555555555555</v>
      </c>
      <c r="N50" s="18">
        <v>2.2000000000000002</v>
      </c>
      <c r="O50" s="22">
        <f t="shared" si="6"/>
        <v>0.11458333333333334</v>
      </c>
      <c r="P50" s="18">
        <f t="shared" si="7"/>
        <v>3820</v>
      </c>
    </row>
    <row r="51" spans="1:19" ht="16.5" x14ac:dyDescent="0.2">
      <c r="A51" s="18">
        <v>37</v>
      </c>
      <c r="B51" s="18">
        <v>3475</v>
      </c>
      <c r="D51" s="96"/>
      <c r="E51" s="97"/>
      <c r="F51" s="97"/>
      <c r="G51" s="98"/>
      <c r="N51" s="18">
        <v>2.4</v>
      </c>
      <c r="O51" s="22">
        <f t="shared" si="6"/>
        <v>0.125</v>
      </c>
      <c r="P51" s="18">
        <f t="shared" si="7"/>
        <v>4165</v>
      </c>
    </row>
    <row r="52" spans="1:19" ht="16.5" x14ac:dyDescent="0.2">
      <c r="A52" s="18">
        <v>38</v>
      </c>
      <c r="B52" s="18">
        <v>3760</v>
      </c>
      <c r="D52" s="96"/>
      <c r="E52" s="97"/>
      <c r="F52" s="97"/>
      <c r="G52" s="98"/>
      <c r="N52" s="18">
        <v>2.6</v>
      </c>
      <c r="O52" s="22">
        <f t="shared" si="6"/>
        <v>0.13541666666666669</v>
      </c>
      <c r="P52" s="18">
        <f t="shared" si="7"/>
        <v>4515</v>
      </c>
    </row>
    <row r="53" spans="1:19" ht="16.5" x14ac:dyDescent="0.2">
      <c r="A53" s="18">
        <v>39</v>
      </c>
      <c r="B53" s="18">
        <v>4340</v>
      </c>
      <c r="D53" s="99"/>
      <c r="E53" s="100"/>
      <c r="F53" s="100"/>
      <c r="G53" s="101"/>
      <c r="N53" s="18">
        <v>3</v>
      </c>
      <c r="O53" s="22">
        <f t="shared" si="6"/>
        <v>0.15625</v>
      </c>
      <c r="P53" s="18">
        <f t="shared" si="7"/>
        <v>5210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184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6000</v>
      </c>
      <c r="D57" s="92" t="s">
        <v>194</v>
      </c>
      <c r="E57" s="92"/>
      <c r="F57" s="92"/>
      <c r="G57" s="92"/>
      <c r="I57" s="25" t="s">
        <v>127</v>
      </c>
      <c r="J57" s="15">
        <f>SUM(章节关卡!AS41:AS48)</f>
        <v>2560</v>
      </c>
      <c r="N57" s="26">
        <v>1</v>
      </c>
      <c r="O57" s="22">
        <f>N57/$N$55</f>
        <v>6.8493150684931503E-2</v>
      </c>
      <c r="P57" s="26">
        <f>INT($J$64*O57/5)*5</f>
        <v>7035</v>
      </c>
    </row>
    <row r="58" spans="1:19" ht="16.5" x14ac:dyDescent="0.2">
      <c r="A58" s="18">
        <v>41</v>
      </c>
      <c r="B58" s="18">
        <v>6600</v>
      </c>
      <c r="D58" s="92"/>
      <c r="E58" s="92"/>
      <c r="F58" s="92"/>
      <c r="G58" s="92"/>
      <c r="I58" s="27" t="s">
        <v>186</v>
      </c>
      <c r="J58" s="15">
        <f>SUM(章节关卡!BA20:BA34)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7740</v>
      </c>
    </row>
    <row r="59" spans="1:19" ht="16.5" x14ac:dyDescent="0.2">
      <c r="A59" s="18">
        <v>42</v>
      </c>
      <c r="B59" s="18">
        <v>7200</v>
      </c>
      <c r="D59" s="92"/>
      <c r="E59" s="92"/>
      <c r="F59" s="92"/>
      <c r="G59" s="92"/>
      <c r="I59" s="27" t="s">
        <v>187</v>
      </c>
      <c r="J59" s="15">
        <f>SUMIFS(芦花古楼!$D$5:$D$104,芦花古楼!$B$5:$B$104,"="&amp;经验计算!J56)</f>
        <v>9600</v>
      </c>
      <c r="K59" s="27" t="s">
        <v>188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8445</v>
      </c>
    </row>
    <row r="60" spans="1:19" ht="16.5" x14ac:dyDescent="0.2">
      <c r="A60" s="18">
        <v>43</v>
      </c>
      <c r="B60" s="18">
        <v>7800</v>
      </c>
      <c r="D60" s="92"/>
      <c r="E60" s="92"/>
      <c r="F60" s="92"/>
      <c r="G60" s="92"/>
      <c r="I60" s="27" t="s">
        <v>189</v>
      </c>
      <c r="J60" s="15">
        <f>SUMIFS(芦花古楼!$X$5:$X$104,芦花古楼!$V$5:$V$104,"="&amp;经验计算!J56)</f>
        <v>14400</v>
      </c>
      <c r="K60" s="27" t="s">
        <v>190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9145</v>
      </c>
    </row>
    <row r="61" spans="1:19" ht="16.5" x14ac:dyDescent="0.2">
      <c r="A61" s="18">
        <v>44</v>
      </c>
      <c r="B61" s="18">
        <v>8400</v>
      </c>
      <c r="D61" s="92"/>
      <c r="E61" s="92"/>
      <c r="F61" s="92"/>
      <c r="G61" s="92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9850</v>
      </c>
    </row>
    <row r="62" spans="1:19" ht="16.5" x14ac:dyDescent="0.2">
      <c r="A62" s="18">
        <v>45</v>
      </c>
      <c r="B62" s="18">
        <v>9000</v>
      </c>
      <c r="D62" s="92"/>
      <c r="E62" s="92"/>
      <c r="F62" s="92"/>
      <c r="G62" s="92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10555</v>
      </c>
    </row>
    <row r="63" spans="1:19" ht="16.5" x14ac:dyDescent="0.2">
      <c r="A63" s="18">
        <v>46</v>
      </c>
      <c r="B63" s="18">
        <v>9600</v>
      </c>
      <c r="C63" s="16"/>
      <c r="D63" s="92"/>
      <c r="E63" s="92"/>
      <c r="F63" s="92"/>
      <c r="G63" s="92"/>
      <c r="H63" s="16"/>
      <c r="I63" s="27" t="s">
        <v>48</v>
      </c>
      <c r="J63" s="20">
        <v>0.1</v>
      </c>
      <c r="K63" s="15">
        <f>J64*J63</f>
        <v>10275.555555555555</v>
      </c>
      <c r="M63" s="16"/>
      <c r="N63" s="26">
        <v>1.6</v>
      </c>
      <c r="O63" s="22">
        <f t="shared" si="8"/>
        <v>0.10958904109589042</v>
      </c>
      <c r="P63" s="26">
        <f t="shared" si="9"/>
        <v>11260</v>
      </c>
      <c r="Q63" s="16"/>
      <c r="R63" s="16"/>
      <c r="S63" s="16"/>
    </row>
    <row r="64" spans="1:19" ht="16.5" x14ac:dyDescent="0.2">
      <c r="A64" s="18">
        <v>47</v>
      </c>
      <c r="B64" s="18">
        <v>10200</v>
      </c>
      <c r="C64" s="16"/>
      <c r="D64" s="92"/>
      <c r="E64" s="92"/>
      <c r="F64" s="92"/>
      <c r="G64" s="92"/>
      <c r="H64" s="16"/>
      <c r="I64" s="27" t="s">
        <v>46</v>
      </c>
      <c r="J64" s="15">
        <f>(J57+J58+J59+L59+J60+L60+K61+K62)/(1-J63)</f>
        <v>102755.55555555555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11960</v>
      </c>
      <c r="Q64" s="16"/>
      <c r="R64" s="16"/>
      <c r="S64" s="16"/>
    </row>
    <row r="65" spans="1:19" ht="16.5" x14ac:dyDescent="0.2">
      <c r="A65" s="18">
        <v>48</v>
      </c>
      <c r="B65" s="18">
        <v>10800</v>
      </c>
      <c r="C65" s="16"/>
      <c r="D65" s="92"/>
      <c r="E65" s="92"/>
      <c r="F65" s="92"/>
      <c r="G65" s="92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12665</v>
      </c>
      <c r="Q65" s="16"/>
      <c r="R65" s="16"/>
      <c r="S65" s="16"/>
    </row>
    <row r="66" spans="1:19" ht="16.5" x14ac:dyDescent="0.2">
      <c r="A66" s="18">
        <v>49</v>
      </c>
      <c r="B66" s="18">
        <v>12000</v>
      </c>
      <c r="D66" s="92"/>
      <c r="E66" s="92"/>
      <c r="F66" s="92"/>
      <c r="G66" s="92"/>
      <c r="H66" s="16"/>
      <c r="N66" s="26">
        <v>2</v>
      </c>
      <c r="O66" s="22">
        <f t="shared" si="8"/>
        <v>0.13698630136986301</v>
      </c>
      <c r="P66" s="26">
        <f t="shared" si="9"/>
        <v>14075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184</v>
      </c>
      <c r="J70" s="26">
        <v>6</v>
      </c>
      <c r="K70" s="27" t="s">
        <v>184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9160</v>
      </c>
      <c r="D71" s="92"/>
      <c r="E71" s="92"/>
      <c r="F71" s="92"/>
      <c r="G71" s="92"/>
      <c r="I71" s="27" t="s">
        <v>193</v>
      </c>
      <c r="J71" s="15">
        <f>SUMIFS(章节关卡!$AS$5:$AS$200,章节关卡!$AQ$5:$AQ$200,"="&amp;经验计算!J70)</f>
        <v>6000</v>
      </c>
      <c r="K71" s="27" t="s">
        <v>192</v>
      </c>
      <c r="L71" s="15">
        <f>SUMIFS(章节关卡!$AS$5:$AS$200,章节关卡!$AQ$5:$AQ$200,"="&amp;经验计算!L70)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9940</v>
      </c>
    </row>
    <row r="72" spans="1:19" ht="16.5" x14ac:dyDescent="0.2">
      <c r="A72" s="18">
        <v>51</v>
      </c>
      <c r="B72" s="18">
        <v>10075</v>
      </c>
      <c r="D72" s="92"/>
      <c r="E72" s="92"/>
      <c r="F72" s="92"/>
      <c r="G72" s="92"/>
      <c r="I72" s="27" t="s">
        <v>187</v>
      </c>
      <c r="J72" s="15">
        <f>SUMIFS(芦花古楼!$D$5:$D$104,芦花古楼!$B$5:$B$104,"="&amp;经验计算!J70)</f>
        <v>16800</v>
      </c>
      <c r="K72" s="27" t="s">
        <v>188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10935</v>
      </c>
    </row>
    <row r="73" spans="1:19" ht="16.5" x14ac:dyDescent="0.2">
      <c r="A73" s="18">
        <v>52</v>
      </c>
      <c r="B73" s="18">
        <v>10990</v>
      </c>
      <c r="D73" s="92"/>
      <c r="E73" s="92"/>
      <c r="F73" s="92"/>
      <c r="G73" s="92"/>
      <c r="I73" s="27" t="s">
        <v>189</v>
      </c>
      <c r="J73" s="15">
        <f>SUMIFS(芦花古楼!$X$5:$X$104,芦花古楼!$V$5:$V$104,"="&amp;经验计算!J70)</f>
        <v>18000</v>
      </c>
      <c r="K73" s="27" t="s">
        <v>190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11930</v>
      </c>
    </row>
    <row r="74" spans="1:19" ht="16.5" x14ac:dyDescent="0.2">
      <c r="A74" s="18">
        <v>53</v>
      </c>
      <c r="B74" s="18">
        <v>11905</v>
      </c>
      <c r="D74" s="92"/>
      <c r="E74" s="92"/>
      <c r="F74" s="92"/>
      <c r="G74" s="92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12925</v>
      </c>
    </row>
    <row r="75" spans="1:19" ht="16.5" x14ac:dyDescent="0.2">
      <c r="A75" s="18">
        <v>54</v>
      </c>
      <c r="B75" s="18">
        <v>12825</v>
      </c>
      <c r="D75" s="92"/>
      <c r="E75" s="92"/>
      <c r="F75" s="92"/>
      <c r="G75" s="92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13920</v>
      </c>
    </row>
    <row r="76" spans="1:19" ht="16.5" x14ac:dyDescent="0.2">
      <c r="A76" s="18">
        <v>55</v>
      </c>
      <c r="B76" s="18">
        <v>13740</v>
      </c>
      <c r="D76" s="92"/>
      <c r="E76" s="92"/>
      <c r="F76" s="92"/>
      <c r="G76" s="92"/>
      <c r="I76" s="27" t="s">
        <v>48</v>
      </c>
      <c r="J76" s="20">
        <v>0.1</v>
      </c>
      <c r="K76" s="15">
        <f>J77*J76</f>
        <v>14516.666666666666</v>
      </c>
      <c r="N76" s="26">
        <v>1.5</v>
      </c>
      <c r="O76" s="22">
        <f t="shared" si="10"/>
        <v>0.10273972602739727</v>
      </c>
      <c r="P76" s="26">
        <f t="shared" si="11"/>
        <v>14910</v>
      </c>
    </row>
    <row r="77" spans="1:19" ht="16.5" x14ac:dyDescent="0.2">
      <c r="A77" s="18">
        <v>56</v>
      </c>
      <c r="B77" s="18">
        <v>14655</v>
      </c>
      <c r="D77" s="92"/>
      <c r="E77" s="92"/>
      <c r="F77" s="92"/>
      <c r="G77" s="92"/>
      <c r="I77" s="27" t="s">
        <v>46</v>
      </c>
      <c r="J77" s="15">
        <f>(J71+L71+J72+L72+J73+L73+K74+K75)/(1-J76)</f>
        <v>145166.66666666666</v>
      </c>
      <c r="K77" s="16"/>
      <c r="N77" s="26">
        <v>1.6</v>
      </c>
      <c r="O77" s="22">
        <f t="shared" si="10"/>
        <v>0.10958904109589042</v>
      </c>
      <c r="P77" s="26">
        <f t="shared" si="11"/>
        <v>15905</v>
      </c>
    </row>
    <row r="78" spans="1:19" ht="16.5" x14ac:dyDescent="0.2">
      <c r="A78" s="18">
        <v>57</v>
      </c>
      <c r="B78" s="18">
        <v>15570</v>
      </c>
      <c r="D78" s="92"/>
      <c r="E78" s="92"/>
      <c r="F78" s="92"/>
      <c r="G78" s="92"/>
      <c r="N78" s="26">
        <v>1.7</v>
      </c>
      <c r="O78" s="22">
        <f t="shared" si="10"/>
        <v>0.11643835616438356</v>
      </c>
      <c r="P78" s="26">
        <f t="shared" si="11"/>
        <v>16900</v>
      </c>
    </row>
    <row r="79" spans="1:19" ht="16.5" x14ac:dyDescent="0.2">
      <c r="A79" s="18">
        <v>58</v>
      </c>
      <c r="B79" s="18">
        <v>16485</v>
      </c>
      <c r="D79" s="92"/>
      <c r="E79" s="92"/>
      <c r="F79" s="92"/>
      <c r="G79" s="92"/>
      <c r="N79" s="26">
        <v>1.8</v>
      </c>
      <c r="O79" s="22">
        <f t="shared" si="10"/>
        <v>0.12328767123287672</v>
      </c>
      <c r="P79" s="26">
        <f t="shared" si="11"/>
        <v>17895</v>
      </c>
    </row>
    <row r="80" spans="1:19" ht="16.5" x14ac:dyDescent="0.2">
      <c r="A80" s="18">
        <v>59</v>
      </c>
      <c r="B80" s="18">
        <v>18320</v>
      </c>
      <c r="D80" s="92"/>
      <c r="E80" s="92"/>
      <c r="F80" s="92"/>
      <c r="G80" s="92"/>
      <c r="N80" s="26">
        <v>2</v>
      </c>
      <c r="O80" s="22">
        <f t="shared" si="10"/>
        <v>0.13698630136986301</v>
      </c>
      <c r="P80" s="26">
        <f t="shared" si="11"/>
        <v>19885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184</v>
      </c>
      <c r="J84" s="26">
        <v>7</v>
      </c>
      <c r="K84" s="27" t="s">
        <v>184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15000</v>
      </c>
      <c r="D85" s="92"/>
      <c r="E85" s="92"/>
      <c r="F85" s="92"/>
      <c r="G85" s="92"/>
      <c r="I85" s="27" t="s">
        <v>193</v>
      </c>
      <c r="J85" s="15">
        <f>SUMIFS(章节关卡!$AS$5:$AS$200,章节关卡!$AQ$5:$AQ$200,"="&amp;经验计算!J84)</f>
        <v>7500</v>
      </c>
      <c r="K85" s="27" t="s">
        <v>192</v>
      </c>
      <c r="L85" s="15">
        <f>SUMIFS(章节关卡!$AS$5:$AS$200,章节关卡!$AQ$5:$AQ$200,"="&amp;经验计算!L84)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16500</v>
      </c>
      <c r="D86" s="92"/>
      <c r="E86" s="92"/>
      <c r="F86" s="92"/>
      <c r="G86" s="92"/>
      <c r="I86" s="27" t="s">
        <v>187</v>
      </c>
      <c r="J86" s="15">
        <f>SUMIFS(芦花古楼!$D$5:$D$104,芦花古楼!$B$5:$B$104,"="&amp;经验计算!J84)</f>
        <v>22500</v>
      </c>
      <c r="K86" s="27" t="s">
        <v>188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18000</v>
      </c>
      <c r="D87" s="92"/>
      <c r="E87" s="92"/>
      <c r="F87" s="92"/>
      <c r="G87" s="92"/>
      <c r="I87" s="27" t="s">
        <v>189</v>
      </c>
      <c r="J87" s="15">
        <f>SUMIFS(芦花古楼!$X$5:$X$104,芦花古楼!$V$5:$V$104,"="&amp;经验计算!J84)</f>
        <v>22500</v>
      </c>
      <c r="K87" s="27" t="s">
        <v>190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19500</v>
      </c>
      <c r="D88" s="92"/>
      <c r="E88" s="92"/>
      <c r="F88" s="92"/>
      <c r="G88" s="92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21000</v>
      </c>
      <c r="D89" s="92"/>
      <c r="E89" s="92"/>
      <c r="F89" s="92"/>
      <c r="G89" s="92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22500</v>
      </c>
      <c r="D90" s="92"/>
      <c r="E90" s="92"/>
      <c r="F90" s="92"/>
      <c r="G90" s="92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24000</v>
      </c>
      <c r="D91" s="92"/>
      <c r="E91" s="92"/>
      <c r="F91" s="92"/>
      <c r="G91" s="92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25500</v>
      </c>
      <c r="D92" s="92"/>
      <c r="E92" s="92"/>
      <c r="F92" s="92"/>
      <c r="G92" s="92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27000</v>
      </c>
      <c r="D93" s="92"/>
      <c r="E93" s="92"/>
      <c r="F93" s="92"/>
      <c r="G93" s="92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30000</v>
      </c>
      <c r="D94" s="92"/>
      <c r="E94" s="92"/>
      <c r="F94" s="92"/>
      <c r="G94" s="92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184</v>
      </c>
      <c r="J97" s="26">
        <v>8</v>
      </c>
      <c r="K97" s="27" t="s">
        <v>184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20235</v>
      </c>
      <c r="D98" s="92"/>
      <c r="E98" s="92"/>
      <c r="F98" s="92"/>
      <c r="G98" s="92"/>
      <c r="I98" s="27" t="s">
        <v>193</v>
      </c>
      <c r="J98" s="15">
        <f>SUMIFS(章节关卡!$AS$5:$AS$200,章节关卡!$AQ$5:$AQ$200,"="&amp;经验计算!J97)</f>
        <v>9000</v>
      </c>
      <c r="K98" s="27" t="s">
        <v>192</v>
      </c>
      <c r="L98" s="15">
        <f>SUMIFS(章节关卡!$AS$5:$AS$200,章节关卡!$AQ$5:$AQ$200,"="&amp;经验计算!L97)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22260</v>
      </c>
      <c r="D99" s="92"/>
      <c r="E99" s="92"/>
      <c r="F99" s="92"/>
      <c r="G99" s="92"/>
      <c r="I99" s="27" t="s">
        <v>187</v>
      </c>
      <c r="J99" s="15">
        <f>SUMIFS(芦花古楼!$D$5:$D$104,芦花古楼!$B$5:$B$104,"="&amp;经验计算!J97)</f>
        <v>27000</v>
      </c>
      <c r="K99" s="27" t="s">
        <v>188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24285</v>
      </c>
      <c r="D100" s="92"/>
      <c r="E100" s="92"/>
      <c r="F100" s="92"/>
      <c r="G100" s="92"/>
      <c r="I100" s="27" t="s">
        <v>189</v>
      </c>
      <c r="J100" s="15">
        <f>SUMIFS(芦花古楼!$X$5:$X$104,芦花古楼!$V$5:$V$104,"="&amp;经验计算!J97)</f>
        <v>21600</v>
      </c>
      <c r="K100" s="27" t="s">
        <v>190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26310</v>
      </c>
      <c r="D101" s="92"/>
      <c r="E101" s="92"/>
      <c r="F101" s="92"/>
      <c r="G101" s="92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28335</v>
      </c>
      <c r="D102" s="92"/>
      <c r="E102" s="92"/>
      <c r="F102" s="92"/>
      <c r="G102" s="92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30355</v>
      </c>
      <c r="D103" s="92"/>
      <c r="E103" s="92"/>
      <c r="F103" s="92"/>
      <c r="G103" s="92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32380</v>
      </c>
      <c r="D104" s="92"/>
      <c r="E104" s="92"/>
      <c r="F104" s="92"/>
      <c r="G104" s="92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34405</v>
      </c>
      <c r="D105" s="92"/>
      <c r="E105" s="92"/>
      <c r="F105" s="92"/>
      <c r="G105" s="92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36430</v>
      </c>
      <c r="D106" s="92"/>
      <c r="E106" s="92"/>
      <c r="F106" s="92"/>
      <c r="G106" s="92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40475</v>
      </c>
      <c r="D107" s="92"/>
      <c r="E107" s="92"/>
      <c r="F107" s="92"/>
      <c r="G107" s="92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184</v>
      </c>
      <c r="J110" s="26">
        <v>9</v>
      </c>
      <c r="K110" s="27" t="s">
        <v>184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2"/>
      <c r="E111" s="92"/>
      <c r="F111" s="92"/>
      <c r="G111" s="92"/>
      <c r="I111" s="27" t="s">
        <v>193</v>
      </c>
      <c r="J111" s="15">
        <f>SUMIFS(章节关卡!$AS$5:$AS$200,章节关卡!$AQ$5:$AQ$200,"="&amp;经验计算!J110)</f>
        <v>10800</v>
      </c>
      <c r="K111" s="27" t="s">
        <v>192</v>
      </c>
      <c r="L111" s="15">
        <f>SUMIFS(章节关卡!$AS$5:$AS$200,章节关卡!$AQ$5:$AQ$200,"="&amp;经验计算!L110)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2"/>
      <c r="E112" s="92"/>
      <c r="F112" s="92"/>
      <c r="G112" s="92"/>
      <c r="I112" s="27" t="s">
        <v>187</v>
      </c>
      <c r="J112" s="15">
        <f>SUMIFS(芦花古楼!$D$5:$D$104,芦花古楼!$B$5:$B$104,"="&amp;经验计算!J110)</f>
        <v>32400</v>
      </c>
      <c r="K112" s="27" t="s">
        <v>188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2"/>
      <c r="E113" s="92"/>
      <c r="F113" s="92"/>
      <c r="G113" s="92"/>
      <c r="I113" s="27" t="s">
        <v>189</v>
      </c>
      <c r="J113" s="15">
        <f>SUMIFS(芦花古楼!$X$5:$X$104,芦花古楼!$V$5:$V$104,"="&amp;经验计算!J110)</f>
        <v>64800</v>
      </c>
      <c r="K113" s="27" t="s">
        <v>190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2"/>
      <c r="E114" s="92"/>
      <c r="F114" s="92"/>
      <c r="G114" s="92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2"/>
      <c r="E115" s="92"/>
      <c r="F115" s="92"/>
      <c r="G115" s="92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2"/>
      <c r="E116" s="92"/>
      <c r="F116" s="92"/>
      <c r="G116" s="92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2"/>
      <c r="E117" s="92"/>
      <c r="F117" s="92"/>
      <c r="G117" s="92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2"/>
      <c r="E118" s="92"/>
      <c r="F118" s="92"/>
      <c r="G118" s="92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2"/>
      <c r="E119" s="92"/>
      <c r="F119" s="92"/>
      <c r="G119" s="92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2"/>
      <c r="E120" s="92"/>
      <c r="F120" s="92"/>
      <c r="G120" s="92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184</v>
      </c>
      <c r="J123" s="26">
        <v>10</v>
      </c>
      <c r="K123" s="27" t="s">
        <v>184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47750</v>
      </c>
      <c r="D124" s="92"/>
      <c r="E124" s="92"/>
      <c r="F124" s="92"/>
      <c r="G124" s="92"/>
      <c r="I124" s="27" t="s">
        <v>193</v>
      </c>
      <c r="J124" s="15">
        <f>SUMIFS(章节关卡!$AS$5:$AS$200,章节关卡!$AQ$5:$AQ$200,"="&amp;经验计算!J123)</f>
        <v>13200</v>
      </c>
      <c r="K124" s="27" t="s">
        <v>192</v>
      </c>
      <c r="L124" s="15">
        <f>SUMIFS(章节关卡!$AS$5:$AS$200,章节关卡!$AQ$5:$AQ$200,"="&amp;经验计算!L123)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52525</v>
      </c>
      <c r="D125" s="92"/>
      <c r="E125" s="92"/>
      <c r="F125" s="92"/>
      <c r="G125" s="92"/>
      <c r="I125" s="27" t="s">
        <v>187</v>
      </c>
      <c r="J125" s="15">
        <f>SUMIFS(芦花古楼!$D$5:$D$104,芦花古楼!$B$5:$B$104,"="&amp;经验计算!J123)</f>
        <v>42240</v>
      </c>
      <c r="K125" s="27" t="s">
        <v>188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57300</v>
      </c>
      <c r="D126" s="92"/>
      <c r="E126" s="92"/>
      <c r="F126" s="92"/>
      <c r="G126" s="92"/>
      <c r="I126" s="27" t="s">
        <v>189</v>
      </c>
      <c r="J126" s="15">
        <f>SUMIFS(芦花古楼!$X$5:$X$104,芦花古楼!$V$5:$V$104,"="&amp;经验计算!J123)</f>
        <v>118800</v>
      </c>
      <c r="K126" s="27" t="s">
        <v>190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62075</v>
      </c>
      <c r="D127" s="92"/>
      <c r="E127" s="92"/>
      <c r="F127" s="92"/>
      <c r="G127" s="92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66850</v>
      </c>
      <c r="D128" s="92"/>
      <c r="E128" s="92"/>
      <c r="F128" s="92"/>
      <c r="G128" s="92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71630</v>
      </c>
      <c r="D129" s="92"/>
      <c r="E129" s="92"/>
      <c r="F129" s="92"/>
      <c r="G129" s="92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76405</v>
      </c>
      <c r="D130" s="92"/>
      <c r="E130" s="92"/>
      <c r="F130" s="92"/>
      <c r="G130" s="92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81180</v>
      </c>
      <c r="D131" s="92"/>
      <c r="E131" s="92"/>
      <c r="F131" s="92"/>
      <c r="G131" s="92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85955</v>
      </c>
      <c r="D132" s="92"/>
      <c r="E132" s="92"/>
      <c r="F132" s="92"/>
      <c r="G132" s="92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95505</v>
      </c>
      <c r="D133" s="92"/>
      <c r="E133" s="92"/>
      <c r="F133" s="92"/>
      <c r="G133" s="92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77135</v>
      </c>
      <c r="D137" s="92"/>
      <c r="E137" s="92"/>
      <c r="F137" s="92"/>
      <c r="G137" s="92"/>
      <c r="I137" s="55" t="s">
        <v>181</v>
      </c>
      <c r="J137" s="56">
        <v>11</v>
      </c>
      <c r="K137" s="55" t="s">
        <v>181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84850</v>
      </c>
      <c r="D138" s="92"/>
      <c r="E138" s="92"/>
      <c r="F138" s="92"/>
      <c r="G138" s="92"/>
      <c r="I138" s="55" t="s">
        <v>193</v>
      </c>
      <c r="J138" s="15">
        <f>SUMIFS(章节关卡!$AS$5:$AS$200,章节关卡!$AQ$5:$AQ$200,"="&amp;经验计算!J137)</f>
        <v>15900</v>
      </c>
      <c r="K138" s="55" t="s">
        <v>192</v>
      </c>
      <c r="L138" s="15">
        <f>SUMIFS(章节关卡!$AS$5:$AS$200,章节关卡!$AQ$5:$AQ$200,"="&amp;经验计算!L137)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92560</v>
      </c>
      <c r="D139" s="92"/>
      <c r="E139" s="92"/>
      <c r="F139" s="92"/>
      <c r="G139" s="92"/>
      <c r="I139" s="55" t="s">
        <v>187</v>
      </c>
      <c r="J139" s="15">
        <f>SUMIFS(芦花古楼!$D$5:$D$104,芦花古楼!$B$5:$B$104,"="&amp;经验计算!J137)</f>
        <v>15900</v>
      </c>
      <c r="K139" s="55" t="s">
        <v>188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100275</v>
      </c>
      <c r="D140" s="92"/>
      <c r="E140" s="92"/>
      <c r="F140" s="92"/>
      <c r="G140" s="92"/>
      <c r="I140" s="55" t="s">
        <v>189</v>
      </c>
      <c r="J140" s="15">
        <f>SUMIFS(芦花古楼!$X$5:$X$104,芦花古楼!$V$5:$V$104,"="&amp;经验计算!J137)</f>
        <v>143100</v>
      </c>
      <c r="K140" s="55" t="s">
        <v>190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107990</v>
      </c>
      <c r="D141" s="92"/>
      <c r="E141" s="92"/>
      <c r="F141" s="92"/>
      <c r="G141" s="92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115705</v>
      </c>
      <c r="D142" s="92"/>
      <c r="E142" s="92"/>
      <c r="F142" s="92"/>
      <c r="G142" s="92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123415</v>
      </c>
      <c r="D143" s="92"/>
      <c r="E143" s="92"/>
      <c r="F143" s="92"/>
      <c r="G143" s="92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131130</v>
      </c>
      <c r="D144" s="92"/>
      <c r="E144" s="92"/>
      <c r="F144" s="92"/>
      <c r="G144" s="92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138845</v>
      </c>
      <c r="D145" s="92"/>
      <c r="E145" s="92"/>
      <c r="F145" s="92"/>
      <c r="G145" s="92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154270</v>
      </c>
      <c r="D146" s="92"/>
      <c r="E146" s="92"/>
      <c r="F146" s="92"/>
      <c r="G146" s="92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2"/>
      <c r="E151" s="92"/>
      <c r="F151" s="92"/>
      <c r="G151" s="92"/>
      <c r="I151" s="55" t="s">
        <v>181</v>
      </c>
      <c r="J151" s="56">
        <v>12</v>
      </c>
      <c r="K151" s="55" t="s">
        <v>181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2"/>
      <c r="E152" s="92"/>
      <c r="F152" s="92"/>
      <c r="G152" s="92"/>
      <c r="I152" s="55" t="s">
        <v>193</v>
      </c>
      <c r="J152" s="15">
        <f>SUMIFS(章节关卡!$AS$5:$AS$200,章节关卡!$AQ$5:$AQ$200,"="&amp;经验计算!J151)</f>
        <v>19500</v>
      </c>
      <c r="K152" s="55" t="s">
        <v>192</v>
      </c>
      <c r="L152" s="15">
        <f>SUMIFS(章节关卡!$AS$5:$AS$200,章节关卡!$AQ$5:$AQ$200,"="&amp;经验计算!L151)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2"/>
      <c r="E153" s="92"/>
      <c r="F153" s="92"/>
      <c r="G153" s="92"/>
      <c r="I153" s="55" t="s">
        <v>187</v>
      </c>
      <c r="J153" s="15">
        <f>SUMIFS(芦花古楼!$D$5:$D$104,芦花古楼!$B$5:$B$104,"="&amp;经验计算!J151)</f>
        <v>0</v>
      </c>
      <c r="K153" s="55" t="s">
        <v>188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2"/>
      <c r="E154" s="92"/>
      <c r="F154" s="92"/>
      <c r="G154" s="92"/>
      <c r="I154" s="55" t="s">
        <v>189</v>
      </c>
      <c r="J154" s="15">
        <f>SUMIFS(芦花古楼!$X$5:$X$104,芦花古楼!$V$5:$V$104,"="&amp;经验计算!J151)</f>
        <v>234000</v>
      </c>
      <c r="K154" s="55" t="s">
        <v>190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2"/>
      <c r="E155" s="92"/>
      <c r="F155" s="92"/>
      <c r="G155" s="92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2"/>
      <c r="E156" s="92"/>
      <c r="F156" s="92"/>
      <c r="G156" s="92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2"/>
      <c r="E157" s="92"/>
      <c r="F157" s="92"/>
      <c r="G157" s="92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2"/>
      <c r="E158" s="92"/>
      <c r="F158" s="92"/>
      <c r="G158" s="92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2"/>
      <c r="E159" s="92"/>
      <c r="F159" s="92"/>
      <c r="G159" s="92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2"/>
      <c r="E160" s="92"/>
      <c r="F160" s="92"/>
      <c r="G160" s="92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2"/>
      <c r="E165" s="92"/>
      <c r="F165" s="92"/>
      <c r="G165" s="92"/>
      <c r="I165" s="55" t="s">
        <v>181</v>
      </c>
      <c r="J165" s="56">
        <v>13</v>
      </c>
      <c r="K165" s="55" t="s">
        <v>181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2"/>
      <c r="E166" s="92"/>
      <c r="F166" s="92"/>
      <c r="G166" s="92"/>
      <c r="I166" s="55" t="s">
        <v>193</v>
      </c>
      <c r="J166" s="15">
        <f>SUMIFS(章节关卡!$AS$5:$AS$200,章节关卡!$AQ$5:$AQ$200,"="&amp;经验计算!J165)</f>
        <v>24000</v>
      </c>
      <c r="K166" s="55" t="s">
        <v>192</v>
      </c>
      <c r="L166" s="15">
        <f>SUMIFS(章节关卡!$AS$5:$AS$200,章节关卡!$AQ$5:$AQ$200,"="&amp;经验计算!L165)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2"/>
      <c r="E167" s="92"/>
      <c r="F167" s="92"/>
      <c r="G167" s="92"/>
      <c r="I167" s="55" t="s">
        <v>187</v>
      </c>
      <c r="J167" s="15">
        <f>SUMIFS(芦花古楼!$D$5:$D$104,芦花古楼!$B$5:$B$104,"="&amp;经验计算!J165)</f>
        <v>0</v>
      </c>
      <c r="K167" s="55" t="s">
        <v>188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2"/>
      <c r="E168" s="92"/>
      <c r="F168" s="92"/>
      <c r="G168" s="92"/>
      <c r="I168" s="55" t="s">
        <v>189</v>
      </c>
      <c r="J168" s="15">
        <f>SUMIFS(芦花古楼!$X$5:$X$104,芦花古楼!$V$5:$V$104,"="&amp;经验计算!J165)</f>
        <v>144000</v>
      </c>
      <c r="K168" s="55" t="s">
        <v>190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2"/>
      <c r="E169" s="92"/>
      <c r="F169" s="92"/>
      <c r="G169" s="92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2"/>
      <c r="E170" s="92"/>
      <c r="F170" s="92"/>
      <c r="G170" s="92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2"/>
      <c r="E171" s="92"/>
      <c r="F171" s="92"/>
      <c r="G171" s="92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2"/>
      <c r="E172" s="92"/>
      <c r="F172" s="92"/>
      <c r="G172" s="92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2"/>
      <c r="E173" s="92"/>
      <c r="F173" s="92"/>
      <c r="G173" s="92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2"/>
      <c r="E174" s="92"/>
      <c r="F174" s="92"/>
      <c r="G174" s="92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2"/>
      <c r="E179" s="92"/>
      <c r="F179" s="92"/>
      <c r="G179" s="92"/>
      <c r="I179" s="55" t="s">
        <v>181</v>
      </c>
      <c r="J179" s="56">
        <v>14</v>
      </c>
      <c r="K179" s="55" t="s">
        <v>181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2"/>
      <c r="E180" s="92"/>
      <c r="F180" s="92"/>
      <c r="G180" s="92"/>
      <c r="I180" s="55" t="s">
        <v>193</v>
      </c>
      <c r="J180" s="15">
        <f>SUMIFS(章节关卡!$AS$5:$AS$200,章节关卡!$AQ$5:$AQ$200,"="&amp;经验计算!J179)</f>
        <v>30000</v>
      </c>
      <c r="K180" s="55" t="s">
        <v>192</v>
      </c>
      <c r="L180" s="15">
        <f>SUMIFS(章节关卡!$AS$5:$AS$200,章节关卡!$AQ$5:$AQ$200,"="&amp;经验计算!L179)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2"/>
      <c r="E181" s="92"/>
      <c r="F181" s="92"/>
      <c r="G181" s="92"/>
      <c r="I181" s="55" t="s">
        <v>187</v>
      </c>
      <c r="J181" s="15">
        <f>SUMIFS(芦花古楼!$D$5:$D$104,芦花古楼!$B$5:$B$104,"="&amp;经验计算!J179)</f>
        <v>0</v>
      </c>
      <c r="K181" s="55" t="s">
        <v>188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2"/>
      <c r="E182" s="92"/>
      <c r="F182" s="92"/>
      <c r="G182" s="92"/>
      <c r="I182" s="55" t="s">
        <v>189</v>
      </c>
      <c r="J182" s="15">
        <f>SUMIFS(芦花古楼!$X$5:$X$104,芦花古楼!$V$5:$V$104,"="&amp;经验计算!J179)</f>
        <v>108000</v>
      </c>
      <c r="K182" s="55" t="s">
        <v>190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2"/>
      <c r="E183" s="92"/>
      <c r="F183" s="92"/>
      <c r="G183" s="92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2"/>
      <c r="E184" s="92"/>
      <c r="F184" s="92"/>
      <c r="G184" s="92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2"/>
      <c r="E185" s="92"/>
      <c r="F185" s="92"/>
      <c r="G185" s="92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2"/>
      <c r="E186" s="92"/>
      <c r="F186" s="92"/>
      <c r="G186" s="92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2"/>
      <c r="E187" s="92"/>
      <c r="F187" s="92"/>
      <c r="G187" s="92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2"/>
      <c r="E188" s="92"/>
      <c r="F188" s="92"/>
      <c r="G188" s="92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2"/>
      <c r="E193" s="92"/>
      <c r="F193" s="92"/>
      <c r="G193" s="92"/>
      <c r="I193" s="55" t="s">
        <v>181</v>
      </c>
      <c r="J193" s="56">
        <v>15</v>
      </c>
      <c r="K193" s="55" t="s">
        <v>181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2"/>
      <c r="E194" s="92"/>
      <c r="F194" s="92"/>
      <c r="G194" s="92"/>
      <c r="I194" s="55" t="s">
        <v>193</v>
      </c>
      <c r="J194" s="15">
        <f>SUMIFS(章节关卡!$AS$5:$AS$200,章节关卡!$AQ$5:$AQ$200,"="&amp;经验计算!J193)</f>
        <v>37500</v>
      </c>
      <c r="K194" s="55" t="s">
        <v>192</v>
      </c>
      <c r="L194" s="15">
        <f>SUMIFS(章节关卡!$AS$5:$AS$200,章节关卡!$AQ$5:$AQ$200,"="&amp;经验计算!L193)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2"/>
      <c r="E195" s="92"/>
      <c r="F195" s="92"/>
      <c r="G195" s="92"/>
      <c r="I195" s="55" t="s">
        <v>187</v>
      </c>
      <c r="J195" s="15">
        <f>SUMIFS(芦花古楼!$D$5:$D$104,芦花古楼!$B$5:$B$104,"="&amp;经验计算!J193)</f>
        <v>0</v>
      </c>
      <c r="K195" s="55" t="s">
        <v>188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2"/>
      <c r="E196" s="92"/>
      <c r="F196" s="92"/>
      <c r="G196" s="92"/>
      <c r="I196" s="55" t="s">
        <v>189</v>
      </c>
      <c r="J196" s="15">
        <f>SUMIFS(芦花古楼!$X$5:$X$104,芦花古楼!$V$5:$V$104,"="&amp;经验计算!J193)</f>
        <v>112500</v>
      </c>
      <c r="K196" s="55" t="s">
        <v>190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2"/>
      <c r="E197" s="92"/>
      <c r="F197" s="92"/>
      <c r="G197" s="92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2"/>
      <c r="E198" s="92"/>
      <c r="F198" s="92"/>
      <c r="G198" s="92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2"/>
      <c r="E199" s="92"/>
      <c r="F199" s="92"/>
      <c r="G199" s="92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2"/>
      <c r="E200" s="92"/>
      <c r="F200" s="92"/>
      <c r="G200" s="92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2"/>
      <c r="E201" s="92"/>
      <c r="F201" s="92"/>
      <c r="G201" s="92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2"/>
      <c r="E202" s="92"/>
      <c r="F202" s="92"/>
      <c r="G202" s="92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P2"/>
    <mergeCell ref="D5:G13"/>
    <mergeCell ref="D18:G27"/>
    <mergeCell ref="D31:G40"/>
    <mergeCell ref="D44:G5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C404"/>
  <sheetViews>
    <sheetView topLeftCell="BJ1" zoomScaleNormal="100" workbookViewId="0">
      <selection activeCell="BH21" sqref="BH21"/>
    </sheetView>
  </sheetViews>
  <sheetFormatPr defaultRowHeight="14.25" x14ac:dyDescent="0.2"/>
  <cols>
    <col min="55" max="55" width="9.625" bestFit="1" customWidth="1"/>
    <col min="67" max="67" width="9" customWidth="1"/>
  </cols>
  <sheetData>
    <row r="3" spans="1:107" ht="16.5" customHeight="1" x14ac:dyDescent="0.2">
      <c r="A3" s="91" t="s">
        <v>83</v>
      </c>
      <c r="B3" s="91"/>
      <c r="C3" s="91"/>
      <c r="D3" s="91"/>
      <c r="E3" s="91"/>
      <c r="F3" s="91"/>
      <c r="G3" s="91"/>
      <c r="H3" s="91"/>
      <c r="K3" s="91" t="s">
        <v>84</v>
      </c>
      <c r="L3" s="91"/>
      <c r="M3" s="91"/>
      <c r="N3" s="91"/>
      <c r="O3" s="91"/>
      <c r="P3" s="91"/>
      <c r="Q3" s="91"/>
      <c r="R3" s="91"/>
      <c r="U3" s="91" t="s">
        <v>85</v>
      </c>
      <c r="V3" s="91"/>
      <c r="W3" s="91"/>
      <c r="X3" s="91"/>
      <c r="Y3" s="91"/>
      <c r="Z3" s="91"/>
      <c r="AA3" s="91"/>
      <c r="AB3" s="91"/>
      <c r="AE3" s="91" t="s">
        <v>86</v>
      </c>
      <c r="AF3" s="91"/>
      <c r="AG3" s="91"/>
      <c r="AH3" s="91"/>
      <c r="AI3" s="91"/>
      <c r="AJ3" s="91"/>
      <c r="AK3" s="91"/>
      <c r="AL3" s="91"/>
      <c r="AO3" s="103" t="s">
        <v>83</v>
      </c>
      <c r="AP3" s="104"/>
      <c r="AR3" s="103" t="s">
        <v>84</v>
      </c>
      <c r="AS3" s="104"/>
      <c r="AU3" s="103" t="s">
        <v>89</v>
      </c>
      <c r="AV3" s="104"/>
      <c r="AX3" s="103" t="s">
        <v>90</v>
      </c>
      <c r="AY3" s="104"/>
      <c r="BL3" s="102" t="s">
        <v>105</v>
      </c>
      <c r="BM3" s="102"/>
      <c r="BN3" s="15">
        <f>SUM(BC6:BD105)</f>
        <v>61000</v>
      </c>
    </row>
    <row r="4" spans="1:107" ht="30" x14ac:dyDescent="0.2">
      <c r="A4" s="12" t="s">
        <v>57</v>
      </c>
      <c r="B4" s="12" t="s">
        <v>181</v>
      </c>
      <c r="C4" s="12" t="s">
        <v>182</v>
      </c>
      <c r="D4" s="12" t="s">
        <v>58</v>
      </c>
      <c r="E4" s="12" t="s">
        <v>87</v>
      </c>
      <c r="F4" s="12" t="s">
        <v>87</v>
      </c>
      <c r="G4" s="12" t="s">
        <v>88</v>
      </c>
      <c r="H4" s="12" t="s">
        <v>646</v>
      </c>
      <c r="K4" s="12" t="s">
        <v>57</v>
      </c>
      <c r="L4" s="12" t="s">
        <v>183</v>
      </c>
      <c r="M4" s="12" t="s">
        <v>167</v>
      </c>
      <c r="N4" s="12" t="s">
        <v>58</v>
      </c>
      <c r="O4" s="12" t="s">
        <v>87</v>
      </c>
      <c r="P4" s="12" t="s">
        <v>87</v>
      </c>
      <c r="Q4" s="12" t="s">
        <v>88</v>
      </c>
      <c r="R4" s="12" t="s">
        <v>646</v>
      </c>
      <c r="U4" s="12" t="s">
        <v>57</v>
      </c>
      <c r="V4" s="12" t="s">
        <v>183</v>
      </c>
      <c r="W4" s="12" t="s">
        <v>167</v>
      </c>
      <c r="X4" s="12" t="s">
        <v>58</v>
      </c>
      <c r="Y4" s="12" t="s">
        <v>87</v>
      </c>
      <c r="Z4" s="12" t="s">
        <v>87</v>
      </c>
      <c r="AA4" s="12" t="s">
        <v>88</v>
      </c>
      <c r="AB4" s="12" t="s">
        <v>646</v>
      </c>
      <c r="AE4" s="12" t="s">
        <v>57</v>
      </c>
      <c r="AF4" s="12" t="s">
        <v>183</v>
      </c>
      <c r="AG4" s="12" t="s">
        <v>167</v>
      </c>
      <c r="AH4" s="12" t="s">
        <v>58</v>
      </c>
      <c r="AI4" s="12" t="s">
        <v>87</v>
      </c>
      <c r="AJ4" s="12" t="s">
        <v>87</v>
      </c>
      <c r="AK4" s="12" t="s">
        <v>88</v>
      </c>
      <c r="AL4" s="12" t="s">
        <v>646</v>
      </c>
      <c r="AO4" s="12" t="s">
        <v>91</v>
      </c>
      <c r="AP4" s="12" t="s">
        <v>92</v>
      </c>
      <c r="AR4" s="12" t="s">
        <v>91</v>
      </c>
      <c r="AS4" s="12" t="s">
        <v>92</v>
      </c>
      <c r="AU4" s="12" t="s">
        <v>91</v>
      </c>
      <c r="AV4" s="12" t="s">
        <v>92</v>
      </c>
      <c r="AX4" s="12" t="s">
        <v>91</v>
      </c>
      <c r="AY4" s="12" t="s">
        <v>92</v>
      </c>
      <c r="BB4" s="12" t="s">
        <v>93</v>
      </c>
      <c r="BC4" s="12" t="s">
        <v>96</v>
      </c>
      <c r="BD4" s="12" t="s">
        <v>97</v>
      </c>
      <c r="BE4" s="12" t="s">
        <v>98</v>
      </c>
      <c r="BF4" s="12" t="s">
        <v>647</v>
      </c>
      <c r="BI4" s="24" t="s">
        <v>94</v>
      </c>
      <c r="BJ4" s="24" t="s">
        <v>95</v>
      </c>
      <c r="CE4" s="53" t="s">
        <v>512</v>
      </c>
      <c r="CF4" s="53" t="s">
        <v>513</v>
      </c>
      <c r="CG4" s="53" t="s">
        <v>514</v>
      </c>
      <c r="CH4" s="53" t="s">
        <v>515</v>
      </c>
      <c r="CI4" s="53" t="s">
        <v>534</v>
      </c>
      <c r="CJ4" s="53" t="s">
        <v>535</v>
      </c>
      <c r="CK4" s="53" t="s">
        <v>536</v>
      </c>
      <c r="CL4" s="53" t="s">
        <v>516</v>
      </c>
      <c r="CM4" s="53" t="s">
        <v>517</v>
      </c>
      <c r="CN4" s="53" t="s">
        <v>518</v>
      </c>
      <c r="CO4" s="53" t="s">
        <v>519</v>
      </c>
      <c r="CP4" s="53" t="s">
        <v>520</v>
      </c>
      <c r="CQ4" s="53" t="s">
        <v>521</v>
      </c>
      <c r="CR4" s="53" t="s">
        <v>522</v>
      </c>
      <c r="CS4" s="53" t="s">
        <v>523</v>
      </c>
      <c r="CT4" s="53" t="s">
        <v>524</v>
      </c>
      <c r="CU4" s="53" t="s">
        <v>525</v>
      </c>
      <c r="CV4" s="53" t="s">
        <v>526</v>
      </c>
      <c r="CW4" s="53" t="s">
        <v>527</v>
      </c>
      <c r="CX4" s="53" t="s">
        <v>528</v>
      </c>
      <c r="CY4" s="53" t="s">
        <v>529</v>
      </c>
      <c r="CZ4" s="53" t="s">
        <v>530</v>
      </c>
      <c r="DA4" s="53" t="s">
        <v>531</v>
      </c>
      <c r="DB4" s="53" t="s">
        <v>532</v>
      </c>
      <c r="DC4" s="53" t="s">
        <v>533</v>
      </c>
    </row>
    <row r="5" spans="1:107" ht="17.2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3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I5" s="19">
        <v>1</v>
      </c>
      <c r="BJ5" s="19">
        <v>1</v>
      </c>
      <c r="BN5" s="12" t="s">
        <v>109</v>
      </c>
      <c r="BO5" s="12" t="s">
        <v>99</v>
      </c>
      <c r="BP5" s="12" t="s">
        <v>100</v>
      </c>
      <c r="BQ5" s="12" t="s">
        <v>101</v>
      </c>
      <c r="BR5" s="12" t="s">
        <v>102</v>
      </c>
      <c r="BS5" s="12" t="s">
        <v>103</v>
      </c>
      <c r="BT5" s="12" t="s">
        <v>104</v>
      </c>
      <c r="CE5" s="52">
        <v>1</v>
      </c>
      <c r="CF5" s="52">
        <v>1</v>
      </c>
      <c r="CG5" s="54" t="s">
        <v>537</v>
      </c>
      <c r="CH5" s="52">
        <v>1</v>
      </c>
      <c r="CI5" s="52"/>
      <c r="CJ5" s="52"/>
      <c r="CK5" s="52"/>
      <c r="CL5" s="52" t="s">
        <v>538</v>
      </c>
      <c r="CM5" s="52">
        <v>900</v>
      </c>
      <c r="CN5" s="52" t="s">
        <v>539</v>
      </c>
      <c r="CO5" s="52">
        <v>5</v>
      </c>
      <c r="CP5" s="52"/>
      <c r="CQ5" s="52"/>
      <c r="CR5" s="52" t="s">
        <v>539</v>
      </c>
      <c r="CS5" s="52">
        <v>20</v>
      </c>
      <c r="CT5" s="52"/>
      <c r="CU5" s="52"/>
      <c r="CV5" s="52"/>
      <c r="CW5" s="52"/>
      <c r="CX5" s="52"/>
      <c r="CY5" s="52"/>
      <c r="CZ5" s="52"/>
      <c r="DA5" s="52"/>
      <c r="DB5" s="52"/>
      <c r="DC5" s="52"/>
    </row>
    <row r="6" spans="1:107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3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I6" s="19">
        <v>2</v>
      </c>
      <c r="BJ6" s="19">
        <v>1</v>
      </c>
      <c r="BM6" s="14" t="s">
        <v>106</v>
      </c>
      <c r="BN6" s="23">
        <v>1</v>
      </c>
      <c r="BO6" s="23">
        <v>1.5</v>
      </c>
      <c r="BP6" s="23">
        <v>2.5</v>
      </c>
      <c r="BQ6" s="23">
        <v>3.5</v>
      </c>
      <c r="BR6" s="23">
        <v>5</v>
      </c>
      <c r="BS6" s="23">
        <v>5</v>
      </c>
      <c r="BT6" s="23">
        <v>5</v>
      </c>
      <c r="CE6" s="52">
        <v>2</v>
      </c>
      <c r="CF6" s="52">
        <v>1</v>
      </c>
      <c r="CG6" s="54" t="s">
        <v>537</v>
      </c>
      <c r="CH6" s="52">
        <v>2</v>
      </c>
      <c r="CI6" s="52"/>
      <c r="CJ6" s="52"/>
      <c r="CK6" s="52"/>
      <c r="CL6" s="52" t="s">
        <v>538</v>
      </c>
      <c r="CM6" s="52">
        <v>900</v>
      </c>
      <c r="CN6" s="52" t="s">
        <v>539</v>
      </c>
      <c r="CO6" s="52">
        <v>5</v>
      </c>
      <c r="CP6" s="52"/>
      <c r="CQ6" s="52"/>
      <c r="CR6" s="52" t="s">
        <v>539</v>
      </c>
      <c r="CS6" s="52">
        <v>20</v>
      </c>
      <c r="CT6" s="52"/>
      <c r="CU6" s="52"/>
      <c r="CV6" s="52"/>
      <c r="CW6" s="52"/>
      <c r="CX6" s="52"/>
      <c r="CY6" s="52"/>
      <c r="CZ6" s="52"/>
      <c r="DA6" s="52"/>
      <c r="DB6" s="52"/>
      <c r="DC6" s="52"/>
    </row>
    <row r="7" spans="1:107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3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I7" s="19">
        <v>3</v>
      </c>
      <c r="BJ7" s="19">
        <v>2</v>
      </c>
      <c r="BM7" s="14" t="s">
        <v>107</v>
      </c>
      <c r="BN7" s="23">
        <v>1</v>
      </c>
      <c r="BO7" s="23">
        <v>1.5</v>
      </c>
      <c r="BP7" s="23">
        <v>2.5</v>
      </c>
      <c r="BQ7" s="23">
        <v>3.5</v>
      </c>
      <c r="BR7" s="23">
        <v>5</v>
      </c>
      <c r="BS7" s="23">
        <v>5</v>
      </c>
      <c r="BT7" s="23">
        <v>5</v>
      </c>
      <c r="CE7" s="52">
        <v>3</v>
      </c>
      <c r="CF7" s="52">
        <v>1</v>
      </c>
      <c r="CG7" s="54" t="s">
        <v>537</v>
      </c>
      <c r="CH7" s="52">
        <v>3</v>
      </c>
      <c r="CI7" s="52"/>
      <c r="CJ7" s="52"/>
      <c r="CK7" s="52"/>
      <c r="CL7" s="52" t="s">
        <v>538</v>
      </c>
      <c r="CM7" s="52">
        <v>900</v>
      </c>
      <c r="CN7" s="52" t="s">
        <v>539</v>
      </c>
      <c r="CO7" s="52">
        <v>5</v>
      </c>
      <c r="CP7" s="52"/>
      <c r="CQ7" s="52"/>
      <c r="CR7" s="52" t="s">
        <v>539</v>
      </c>
      <c r="CS7" s="52">
        <v>20</v>
      </c>
      <c r="CT7" s="52"/>
      <c r="CU7" s="52"/>
      <c r="CV7" s="52"/>
      <c r="CW7" s="52"/>
      <c r="CX7" s="52"/>
      <c r="CY7" s="52"/>
      <c r="CZ7" s="52"/>
      <c r="DA7" s="52"/>
      <c r="DB7" s="52"/>
      <c r="DC7" s="52"/>
    </row>
    <row r="8" spans="1:107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3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I8" s="19">
        <v>4</v>
      </c>
      <c r="BJ8" s="19">
        <v>3</v>
      </c>
      <c r="BM8" s="14" t="s">
        <v>108</v>
      </c>
      <c r="BN8" s="23">
        <v>2</v>
      </c>
      <c r="BO8" s="23">
        <v>2</v>
      </c>
      <c r="BP8" s="23">
        <v>4</v>
      </c>
      <c r="BQ8" s="23">
        <v>4</v>
      </c>
      <c r="BR8" s="23">
        <v>6</v>
      </c>
      <c r="BS8" s="23">
        <v>6</v>
      </c>
      <c r="BT8" s="23">
        <v>6</v>
      </c>
      <c r="CE8" s="52">
        <v>4</v>
      </c>
      <c r="CF8" s="52">
        <v>1</v>
      </c>
      <c r="CG8" s="54" t="s">
        <v>537</v>
      </c>
      <c r="CH8" s="52">
        <v>4</v>
      </c>
      <c r="CI8" s="52"/>
      <c r="CJ8" s="52"/>
      <c r="CK8" s="52"/>
      <c r="CL8" s="52" t="s">
        <v>538</v>
      </c>
      <c r="CM8" s="52">
        <v>900</v>
      </c>
      <c r="CN8" s="52" t="s">
        <v>539</v>
      </c>
      <c r="CO8" s="52">
        <v>5</v>
      </c>
      <c r="CP8" s="52"/>
      <c r="CQ8" s="52"/>
      <c r="CR8" s="52" t="s">
        <v>539</v>
      </c>
      <c r="CS8" s="52">
        <v>20</v>
      </c>
      <c r="CT8" s="52"/>
      <c r="CU8" s="52"/>
      <c r="CV8" s="52"/>
      <c r="CW8" s="52"/>
      <c r="CX8" s="52"/>
      <c r="CY8" s="52"/>
      <c r="CZ8" s="52"/>
      <c r="DA8" s="52"/>
      <c r="DB8" s="52"/>
      <c r="DC8" s="52"/>
    </row>
    <row r="9" spans="1:107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3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3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I9" s="19">
        <v>5</v>
      </c>
      <c r="BJ9" s="19">
        <v>3</v>
      </c>
      <c r="BM9" s="14" t="s">
        <v>110</v>
      </c>
      <c r="BN9" s="15">
        <f>SUMPRODUCT(BN6:BT6,BN8:BT8)</f>
        <v>119</v>
      </c>
      <c r="BO9" s="14" t="s">
        <v>119</v>
      </c>
      <c r="BP9" s="23">
        <f>SUMPRODUCT(BN7:BT7,BN8:BT8)</f>
        <v>119</v>
      </c>
      <c r="BQ9" s="14" t="s">
        <v>126</v>
      </c>
      <c r="BR9" s="23">
        <f>SUMPRODUCT(BN7:BQ7,BN8:BQ8)</f>
        <v>29</v>
      </c>
      <c r="BS9" s="16"/>
      <c r="BT9" s="16"/>
      <c r="CE9" s="52">
        <v>5</v>
      </c>
      <c r="CF9" s="52">
        <v>1</v>
      </c>
      <c r="CG9" s="54" t="s">
        <v>537</v>
      </c>
      <c r="CH9" s="52">
        <v>5</v>
      </c>
      <c r="CI9" s="52"/>
      <c r="CJ9" s="52"/>
      <c r="CK9" s="52"/>
      <c r="CL9" s="52" t="s">
        <v>538</v>
      </c>
      <c r="CM9" s="52">
        <v>1200</v>
      </c>
      <c r="CN9" s="52" t="s">
        <v>539</v>
      </c>
      <c r="CO9" s="52">
        <v>5</v>
      </c>
      <c r="CP9" s="52"/>
      <c r="CQ9" s="52"/>
      <c r="CR9" s="52" t="s">
        <v>539</v>
      </c>
      <c r="CS9" s="52">
        <v>25</v>
      </c>
      <c r="CT9" s="52"/>
      <c r="CU9" s="52"/>
      <c r="CV9" s="52"/>
      <c r="CW9" s="52"/>
      <c r="CX9" s="52"/>
      <c r="CY9" s="52"/>
      <c r="CZ9" s="52"/>
      <c r="DA9" s="52"/>
      <c r="DB9" s="52"/>
      <c r="DC9" s="52"/>
    </row>
    <row r="10" spans="1:107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3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3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I10" s="19">
        <v>6</v>
      </c>
      <c r="BJ10" s="23">
        <v>4</v>
      </c>
      <c r="CE10" s="52">
        <v>6</v>
      </c>
      <c r="CF10" s="52">
        <v>1</v>
      </c>
      <c r="CG10" s="54" t="s">
        <v>537</v>
      </c>
      <c r="CH10" s="52">
        <v>6</v>
      </c>
      <c r="CI10" s="52"/>
      <c r="CJ10" s="52"/>
      <c r="CK10" s="52"/>
      <c r="CL10" s="52" t="s">
        <v>538</v>
      </c>
      <c r="CM10" s="52">
        <v>1200</v>
      </c>
      <c r="CN10" s="52" t="s">
        <v>539</v>
      </c>
      <c r="CO10" s="52">
        <v>10</v>
      </c>
      <c r="CP10" s="52"/>
      <c r="CQ10" s="52"/>
      <c r="CR10" s="52" t="s">
        <v>539</v>
      </c>
      <c r="CS10" s="52">
        <v>25</v>
      </c>
      <c r="CT10" s="52"/>
      <c r="CU10" s="52"/>
      <c r="CV10" s="52"/>
      <c r="CW10" s="52"/>
      <c r="CX10" s="52"/>
      <c r="CY10" s="52"/>
      <c r="CZ10" s="52"/>
      <c r="DA10" s="52"/>
      <c r="DB10" s="52"/>
      <c r="DC10" s="52"/>
    </row>
    <row r="11" spans="1:107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3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3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3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I11" s="19">
        <v>7</v>
      </c>
      <c r="BJ11" s="23">
        <v>4</v>
      </c>
      <c r="BN11" s="12" t="s">
        <v>111</v>
      </c>
      <c r="BO11" s="12" t="s">
        <v>112</v>
      </c>
      <c r="BP11" s="12" t="s">
        <v>113</v>
      </c>
      <c r="CE11" s="52">
        <v>7</v>
      </c>
      <c r="CF11" s="52">
        <v>1</v>
      </c>
      <c r="CG11" s="54" t="s">
        <v>537</v>
      </c>
      <c r="CH11" s="52">
        <v>7</v>
      </c>
      <c r="CI11" s="52"/>
      <c r="CJ11" s="52"/>
      <c r="CK11" s="52"/>
      <c r="CL11" s="52" t="s">
        <v>538</v>
      </c>
      <c r="CM11" s="52">
        <v>1200</v>
      </c>
      <c r="CN11" s="52" t="s">
        <v>539</v>
      </c>
      <c r="CO11" s="52">
        <v>10</v>
      </c>
      <c r="CP11" s="52"/>
      <c r="CQ11" s="52"/>
      <c r="CR11" s="52" t="s">
        <v>539</v>
      </c>
      <c r="CS11" s="52">
        <v>25</v>
      </c>
      <c r="CT11" s="52"/>
      <c r="CU11" s="52"/>
      <c r="CV11" s="52"/>
      <c r="CW11" s="52"/>
      <c r="CX11" s="52"/>
      <c r="CY11" s="52"/>
      <c r="CZ11" s="52"/>
      <c r="DA11" s="52"/>
      <c r="DB11" s="52"/>
      <c r="DC11" s="52"/>
    </row>
    <row r="12" spans="1:107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3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3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3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I12" s="19">
        <v>8</v>
      </c>
      <c r="BJ12" s="23">
        <v>4</v>
      </c>
      <c r="BN12" s="22">
        <v>0</v>
      </c>
      <c r="BO12" s="22">
        <v>0</v>
      </c>
      <c r="BP12" s="20">
        <v>1</v>
      </c>
      <c r="BX12" s="14" t="s">
        <v>125</v>
      </c>
      <c r="BY12" s="20">
        <v>0.5</v>
      </c>
      <c r="CE12" s="52">
        <v>8</v>
      </c>
      <c r="CF12" s="52">
        <v>1</v>
      </c>
      <c r="CG12" s="54" t="s">
        <v>537</v>
      </c>
      <c r="CH12" s="52">
        <v>8</v>
      </c>
      <c r="CI12" s="52"/>
      <c r="CJ12" s="52"/>
      <c r="CK12" s="52"/>
      <c r="CL12" s="52" t="s">
        <v>538</v>
      </c>
      <c r="CM12" s="52">
        <v>1500</v>
      </c>
      <c r="CN12" s="52" t="s">
        <v>539</v>
      </c>
      <c r="CO12" s="52">
        <v>10</v>
      </c>
      <c r="CP12" s="52"/>
      <c r="CQ12" s="52"/>
      <c r="CR12" s="52" t="s">
        <v>539</v>
      </c>
      <c r="CS12" s="52">
        <v>25</v>
      </c>
      <c r="CT12" s="52"/>
      <c r="CU12" s="52"/>
      <c r="CV12" s="52"/>
      <c r="CW12" s="52"/>
      <c r="CX12" s="52"/>
      <c r="CY12" s="52"/>
      <c r="CZ12" s="52"/>
      <c r="DA12" s="52"/>
      <c r="DB12" s="52"/>
      <c r="DC12" s="52"/>
    </row>
    <row r="13" spans="1:107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3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3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I13" s="19">
        <v>9</v>
      </c>
      <c r="BJ13" s="23">
        <v>4</v>
      </c>
      <c r="BX13" s="14" t="s">
        <v>124</v>
      </c>
      <c r="BY13" s="15">
        <f>BN3*BP12</f>
        <v>61000</v>
      </c>
      <c r="CE13" s="52">
        <v>9</v>
      </c>
      <c r="CF13" s="52">
        <v>1</v>
      </c>
      <c r="CG13" s="54" t="s">
        <v>537</v>
      </c>
      <c r="CH13" s="52">
        <v>9</v>
      </c>
      <c r="CI13" s="52"/>
      <c r="CJ13" s="52"/>
      <c r="CK13" s="52"/>
      <c r="CL13" s="52" t="s">
        <v>538</v>
      </c>
      <c r="CM13" s="52">
        <v>1500</v>
      </c>
      <c r="CN13" s="52" t="s">
        <v>539</v>
      </c>
      <c r="CO13" s="52">
        <v>10</v>
      </c>
      <c r="CP13" s="52"/>
      <c r="CQ13" s="52"/>
      <c r="CR13" s="52" t="s">
        <v>539</v>
      </c>
      <c r="CS13" s="52">
        <v>25</v>
      </c>
      <c r="CT13" s="52"/>
      <c r="CU13" s="52"/>
      <c r="CV13" s="52"/>
      <c r="CW13" s="52"/>
      <c r="CX13" s="52"/>
      <c r="CY13" s="52"/>
      <c r="CZ13" s="52"/>
      <c r="DA13" s="52"/>
      <c r="DB13" s="52"/>
      <c r="DC13" s="52"/>
    </row>
    <row r="14" spans="1:107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3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3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I14" s="19">
        <v>10</v>
      </c>
      <c r="BJ14" s="19">
        <v>7</v>
      </c>
      <c r="BM14" s="14" t="s">
        <v>114</v>
      </c>
      <c r="BN14" s="15">
        <f>BN3*BN12</f>
        <v>0</v>
      </c>
      <c r="BX14" s="14" t="s">
        <v>120</v>
      </c>
      <c r="BY14" s="23">
        <f>ROUND(BY13/BR9/BY15/BY12,0)</f>
        <v>21</v>
      </c>
      <c r="CE14" s="52">
        <v>10</v>
      </c>
      <c r="CF14" s="52">
        <v>1</v>
      </c>
      <c r="CG14" s="54" t="s">
        <v>537</v>
      </c>
      <c r="CH14" s="52">
        <v>10</v>
      </c>
      <c r="CI14" s="52"/>
      <c r="CJ14" s="52"/>
      <c r="CK14" s="52"/>
      <c r="CL14" s="52" t="s">
        <v>538</v>
      </c>
      <c r="CM14" s="52">
        <v>1500</v>
      </c>
      <c r="CN14" s="52" t="s">
        <v>539</v>
      </c>
      <c r="CO14" s="52">
        <v>10</v>
      </c>
      <c r="CP14" s="52"/>
      <c r="CQ14" s="52"/>
      <c r="CR14" s="52" t="s">
        <v>539</v>
      </c>
      <c r="CS14" s="52">
        <v>30</v>
      </c>
      <c r="CT14" s="52"/>
      <c r="CU14" s="52"/>
      <c r="CV14" s="52"/>
      <c r="CW14" s="52"/>
      <c r="CX14" s="52"/>
      <c r="CY14" s="52"/>
      <c r="CZ14" s="52"/>
      <c r="DA14" s="52"/>
      <c r="DB14" s="52"/>
      <c r="DC14" s="52"/>
    </row>
    <row r="15" spans="1:107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3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I15" s="19">
        <v>11</v>
      </c>
      <c r="BJ15" s="23">
        <v>7</v>
      </c>
      <c r="BX15" s="14" t="s">
        <v>121</v>
      </c>
      <c r="BY15" s="23">
        <f>SUM(BY19:BY43)</f>
        <v>200</v>
      </c>
      <c r="CE15" s="52">
        <v>11</v>
      </c>
      <c r="CF15" s="52">
        <v>1</v>
      </c>
      <c r="CG15" s="54" t="s">
        <v>537</v>
      </c>
      <c r="CH15" s="52">
        <v>11</v>
      </c>
      <c r="CI15" s="52"/>
      <c r="CJ15" s="52"/>
      <c r="CK15" s="52"/>
      <c r="CL15" s="52" t="s">
        <v>538</v>
      </c>
      <c r="CM15" s="52">
        <v>1920</v>
      </c>
      <c r="CN15" s="52" t="s">
        <v>539</v>
      </c>
      <c r="CO15" s="52">
        <v>15</v>
      </c>
      <c r="CP15" s="52"/>
      <c r="CQ15" s="52"/>
      <c r="CR15" s="52" t="s">
        <v>539</v>
      </c>
      <c r="CS15" s="52">
        <v>30</v>
      </c>
      <c r="CT15" s="52"/>
      <c r="CU15" s="52"/>
      <c r="CV15" s="52"/>
      <c r="CW15" s="52"/>
      <c r="CX15" s="52"/>
      <c r="CY15" s="52"/>
      <c r="CZ15" s="52"/>
      <c r="DA15" s="52"/>
      <c r="DB15" s="52"/>
      <c r="DC15" s="52"/>
    </row>
    <row r="16" spans="1:107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3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3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I16" s="19">
        <v>12</v>
      </c>
      <c r="BJ16" s="23">
        <v>7</v>
      </c>
      <c r="BM16" s="12" t="s">
        <v>116</v>
      </c>
      <c r="BN16" s="12" t="s">
        <v>117</v>
      </c>
      <c r="CE16" s="52">
        <v>12</v>
      </c>
      <c r="CF16" s="52">
        <v>1</v>
      </c>
      <c r="CG16" s="54" t="s">
        <v>537</v>
      </c>
      <c r="CH16" s="52">
        <v>12</v>
      </c>
      <c r="CI16" s="52"/>
      <c r="CJ16" s="52"/>
      <c r="CK16" s="52"/>
      <c r="CL16" s="52" t="s">
        <v>538</v>
      </c>
      <c r="CM16" s="52">
        <v>1920</v>
      </c>
      <c r="CN16" s="52" t="s">
        <v>539</v>
      </c>
      <c r="CO16" s="52">
        <v>15</v>
      </c>
      <c r="CP16" s="52"/>
      <c r="CQ16" s="52"/>
      <c r="CR16" s="52" t="s">
        <v>539</v>
      </c>
      <c r="CS16" s="52">
        <v>30</v>
      </c>
      <c r="CT16" s="52"/>
      <c r="CU16" s="52"/>
      <c r="CV16" s="52"/>
      <c r="CW16" s="52"/>
      <c r="CX16" s="52"/>
      <c r="CY16" s="52"/>
      <c r="CZ16" s="52"/>
      <c r="DA16" s="52"/>
      <c r="DB16" s="52"/>
      <c r="DC16" s="52"/>
    </row>
    <row r="17" spans="1:107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3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3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I17" s="19">
        <v>13</v>
      </c>
      <c r="BJ17" s="23">
        <v>7</v>
      </c>
      <c r="BM17" s="23">
        <v>0.5</v>
      </c>
      <c r="BN17" s="23">
        <v>1.01</v>
      </c>
      <c r="BO17" s="15">
        <f>SUM(BN19:BN43)</f>
        <v>190.40317458789144</v>
      </c>
      <c r="CE17" s="52">
        <v>13</v>
      </c>
      <c r="CF17" s="52">
        <v>1</v>
      </c>
      <c r="CG17" s="54" t="s">
        <v>537</v>
      </c>
      <c r="CH17" s="52">
        <v>13</v>
      </c>
      <c r="CI17" s="52"/>
      <c r="CJ17" s="52"/>
      <c r="CK17" s="52"/>
      <c r="CL17" s="52" t="s">
        <v>538</v>
      </c>
      <c r="CM17" s="52">
        <v>1920</v>
      </c>
      <c r="CN17" s="52" t="s">
        <v>539</v>
      </c>
      <c r="CO17" s="52">
        <v>15</v>
      </c>
      <c r="CP17" s="52"/>
      <c r="CQ17" s="52"/>
      <c r="CR17" s="52" t="s">
        <v>539</v>
      </c>
      <c r="CS17" s="52">
        <v>30</v>
      </c>
      <c r="CT17" s="52"/>
      <c r="CU17" s="52"/>
      <c r="CV17" s="52"/>
      <c r="CW17" s="52"/>
      <c r="CX17" s="52"/>
      <c r="CY17" s="52"/>
      <c r="CZ17" s="52"/>
      <c r="DA17" s="52"/>
      <c r="DB17" s="52"/>
      <c r="DC17" s="52"/>
    </row>
    <row r="18" spans="1:107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3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3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I18" s="19">
        <v>14</v>
      </c>
      <c r="BJ18" s="23">
        <v>7</v>
      </c>
      <c r="BM18" s="12" t="s">
        <v>37</v>
      </c>
      <c r="BN18" s="12" t="s">
        <v>115</v>
      </c>
      <c r="BO18" s="12" t="s">
        <v>118</v>
      </c>
      <c r="BP18" s="12" t="s">
        <v>109</v>
      </c>
      <c r="BQ18" s="12" t="s">
        <v>99</v>
      </c>
      <c r="BR18" s="12" t="s">
        <v>100</v>
      </c>
      <c r="BS18" s="12" t="s">
        <v>101</v>
      </c>
      <c r="BT18" s="12" t="s">
        <v>102</v>
      </c>
      <c r="BU18" s="12" t="s">
        <v>103</v>
      </c>
      <c r="BV18" s="12" t="s">
        <v>104</v>
      </c>
      <c r="BX18" s="12" t="s">
        <v>122</v>
      </c>
      <c r="BY18" s="12" t="s">
        <v>123</v>
      </c>
      <c r="CE18" s="52">
        <v>14</v>
      </c>
      <c r="CF18" s="52">
        <v>1</v>
      </c>
      <c r="CG18" s="54" t="s">
        <v>537</v>
      </c>
      <c r="CH18" s="52">
        <v>14</v>
      </c>
      <c r="CI18" s="52"/>
      <c r="CJ18" s="52"/>
      <c r="CK18" s="52"/>
      <c r="CL18" s="52" t="s">
        <v>538</v>
      </c>
      <c r="CM18" s="52">
        <v>1920</v>
      </c>
      <c r="CN18" s="52" t="s">
        <v>539</v>
      </c>
      <c r="CO18" s="52">
        <v>15</v>
      </c>
      <c r="CP18" s="52"/>
      <c r="CQ18" s="52"/>
      <c r="CR18" s="52" t="s">
        <v>539</v>
      </c>
      <c r="CS18" s="52">
        <v>30</v>
      </c>
      <c r="CT18" s="52"/>
      <c r="CU18" s="52"/>
      <c r="CV18" s="52"/>
      <c r="CW18" s="52"/>
      <c r="CX18" s="52"/>
      <c r="CY18" s="52"/>
      <c r="CZ18" s="52"/>
      <c r="DA18" s="52"/>
      <c r="DB18" s="52"/>
      <c r="DC18" s="52"/>
    </row>
    <row r="19" spans="1:107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3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3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I19" s="19">
        <v>15</v>
      </c>
      <c r="BJ19" s="19">
        <v>10</v>
      </c>
      <c r="BM19" s="23">
        <v>1</v>
      </c>
      <c r="BN19" s="23">
        <v>1</v>
      </c>
      <c r="BO19" s="21">
        <f>BN19/BO$17</f>
        <v>5.2520132721757375E-3</v>
      </c>
      <c r="BP19" s="15">
        <f>INT($BN$14/$BN$9*$BO19*BN$6/5)*5</f>
        <v>0</v>
      </c>
      <c r="BQ19" s="15">
        <f t="shared" ref="BQ19:BV19" si="15">INT($BN$14/$BN$9*$BO19*BO$6/5)*5</f>
        <v>0</v>
      </c>
      <c r="BR19" s="15">
        <f t="shared" si="15"/>
        <v>0</v>
      </c>
      <c r="BS19" s="15">
        <f t="shared" si="15"/>
        <v>0</v>
      </c>
      <c r="BT19" s="15">
        <f t="shared" si="15"/>
        <v>0</v>
      </c>
      <c r="BU19" s="15">
        <f t="shared" si="15"/>
        <v>0</v>
      </c>
      <c r="BV19" s="15">
        <f t="shared" si="15"/>
        <v>0</v>
      </c>
      <c r="BX19" s="23">
        <v>1</v>
      </c>
      <c r="BY19" s="23">
        <v>1</v>
      </c>
      <c r="CE19" s="52">
        <v>15</v>
      </c>
      <c r="CF19" s="52">
        <v>1</v>
      </c>
      <c r="CG19" s="54" t="s">
        <v>537</v>
      </c>
      <c r="CH19" s="52">
        <v>15</v>
      </c>
      <c r="CI19" s="52"/>
      <c r="CJ19" s="52"/>
      <c r="CK19" s="52"/>
      <c r="CL19" s="52" t="s">
        <v>538</v>
      </c>
      <c r="CM19" s="52">
        <v>1920</v>
      </c>
      <c r="CN19" s="52" t="s">
        <v>539</v>
      </c>
      <c r="CO19" s="52">
        <v>15</v>
      </c>
      <c r="CP19" s="52"/>
      <c r="CQ19" s="52"/>
      <c r="CR19" s="52" t="s">
        <v>539</v>
      </c>
      <c r="CS19" s="52">
        <v>35</v>
      </c>
      <c r="CT19" s="52"/>
      <c r="CU19" s="52"/>
      <c r="CV19" s="52"/>
      <c r="CW19" s="52"/>
      <c r="CX19" s="52"/>
      <c r="CY19" s="52"/>
      <c r="CZ19" s="52"/>
      <c r="DA19" s="52"/>
      <c r="DB19" s="52"/>
      <c r="DC19" s="52"/>
    </row>
    <row r="20" spans="1:107" ht="16.5" x14ac:dyDescent="0.2">
      <c r="A20" s="18">
        <v>16</v>
      </c>
      <c r="B20" s="63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3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3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I20" s="19">
        <v>16</v>
      </c>
      <c r="BJ20" s="23">
        <v>10</v>
      </c>
      <c r="BM20" s="23">
        <v>2</v>
      </c>
      <c r="BN20" s="23">
        <f>BN19*$BN$17+$BM$17</f>
        <v>1.51</v>
      </c>
      <c r="BO20" s="21">
        <f t="shared" ref="BO20:BO43" si="16">BN20/BO$17</f>
        <v>7.9305400409853642E-3</v>
      </c>
      <c r="BP20" s="15">
        <f t="shared" ref="BP20:BP44" si="17">INT($BN$14/$BN$9*$BO20*BN$6/5)*5</f>
        <v>0</v>
      </c>
      <c r="BQ20" s="15">
        <f t="shared" ref="BQ20:BQ44" si="18">INT($BN$14/$BN$9*$BO20*BO$6/5)*5</f>
        <v>0</v>
      </c>
      <c r="BR20" s="15">
        <f t="shared" ref="BR20:BR44" si="19">INT($BN$14/$BN$9*$BO20*BP$6/5)*5</f>
        <v>0</v>
      </c>
      <c r="BS20" s="15">
        <f t="shared" ref="BS20:BS44" si="20">INT($BN$14/$BN$9*$BO20*BQ$6/5)*5</f>
        <v>0</v>
      </c>
      <c r="BT20" s="15">
        <f t="shared" ref="BT20:BT44" si="21">INT($BN$14/$BN$9*$BO20*BR$6/5)*5</f>
        <v>0</v>
      </c>
      <c r="BU20" s="15">
        <f t="shared" ref="BU20:BU44" si="22">INT($BN$14/$BN$9*$BO20*BS$6/5)*5</f>
        <v>0</v>
      </c>
      <c r="BV20" s="15">
        <f t="shared" ref="BV20:BV44" si="23">INT($BN$14/$BN$9*$BO20*BT$6/5)*5</f>
        <v>0</v>
      </c>
      <c r="BX20" s="23">
        <v>2</v>
      </c>
      <c r="BY20" s="23">
        <v>1</v>
      </c>
      <c r="CE20" s="52">
        <v>16</v>
      </c>
      <c r="CF20" s="52">
        <v>1</v>
      </c>
      <c r="CG20" s="54" t="s">
        <v>537</v>
      </c>
      <c r="CH20" s="52">
        <v>16</v>
      </c>
      <c r="CI20" s="52"/>
      <c r="CJ20" s="52"/>
      <c r="CK20" s="52"/>
      <c r="CL20" s="52" t="s">
        <v>538</v>
      </c>
      <c r="CM20" s="52">
        <v>2400</v>
      </c>
      <c r="CN20" s="52" t="s">
        <v>539</v>
      </c>
      <c r="CO20" s="52">
        <v>20</v>
      </c>
      <c r="CP20" s="52"/>
      <c r="CQ20" s="52"/>
      <c r="CR20" s="52" t="s">
        <v>539</v>
      </c>
      <c r="CS20" s="52">
        <v>35</v>
      </c>
      <c r="CT20" s="52"/>
      <c r="CU20" s="52"/>
      <c r="CV20" s="52"/>
      <c r="CW20" s="52"/>
      <c r="CX20" s="52"/>
      <c r="CY20" s="52"/>
      <c r="CZ20" s="52"/>
      <c r="DA20" s="52"/>
      <c r="DB20" s="52"/>
      <c r="DC20" s="52"/>
    </row>
    <row r="21" spans="1:107" ht="16.5" x14ac:dyDescent="0.2">
      <c r="A21" s="18">
        <v>17</v>
      </c>
      <c r="B21" s="63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3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3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3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I21" s="19">
        <v>17</v>
      </c>
      <c r="BJ21" s="23">
        <v>10</v>
      </c>
      <c r="BM21" s="23">
        <v>3</v>
      </c>
      <c r="BN21" s="23">
        <f t="shared" ref="BN21:BN43" si="24">BN20*$BN$17+$BM$17</f>
        <v>2.0251000000000001</v>
      </c>
      <c r="BO21" s="21">
        <f t="shared" si="16"/>
        <v>1.0635852077483087E-2</v>
      </c>
      <c r="BP21" s="15">
        <f t="shared" si="17"/>
        <v>0</v>
      </c>
      <c r="BQ21" s="15">
        <f t="shared" si="18"/>
        <v>0</v>
      </c>
      <c r="BR21" s="15">
        <f t="shared" si="19"/>
        <v>0</v>
      </c>
      <c r="BS21" s="15">
        <f t="shared" si="20"/>
        <v>0</v>
      </c>
      <c r="BT21" s="15">
        <f t="shared" si="21"/>
        <v>0</v>
      </c>
      <c r="BU21" s="15">
        <f t="shared" si="22"/>
        <v>0</v>
      </c>
      <c r="BV21" s="15">
        <f t="shared" si="23"/>
        <v>0</v>
      </c>
      <c r="BX21" s="23">
        <v>3</v>
      </c>
      <c r="BY21" s="23">
        <v>2</v>
      </c>
      <c r="CE21" s="52">
        <v>17</v>
      </c>
      <c r="CF21" s="52">
        <v>1</v>
      </c>
      <c r="CG21" s="54" t="s">
        <v>537</v>
      </c>
      <c r="CH21" s="52">
        <v>17</v>
      </c>
      <c r="CI21" s="52"/>
      <c r="CJ21" s="52"/>
      <c r="CK21" s="52"/>
      <c r="CL21" s="52" t="s">
        <v>538</v>
      </c>
      <c r="CM21" s="52">
        <v>2400</v>
      </c>
      <c r="CN21" s="52" t="s">
        <v>539</v>
      </c>
      <c r="CO21" s="52">
        <v>20</v>
      </c>
      <c r="CP21" s="52"/>
      <c r="CQ21" s="52"/>
      <c r="CR21" s="52" t="s">
        <v>539</v>
      </c>
      <c r="CS21" s="52">
        <v>35</v>
      </c>
      <c r="CT21" s="52"/>
      <c r="CU21" s="52"/>
      <c r="CV21" s="52"/>
      <c r="CW21" s="52"/>
      <c r="CX21" s="52"/>
      <c r="CY21" s="52"/>
      <c r="CZ21" s="52"/>
      <c r="DA21" s="52"/>
      <c r="DB21" s="52"/>
      <c r="DC21" s="52"/>
    </row>
    <row r="22" spans="1:107" ht="16.5" x14ac:dyDescent="0.2">
      <c r="A22" s="18">
        <v>18</v>
      </c>
      <c r="B22" s="63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3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3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3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I22" s="19">
        <v>18</v>
      </c>
      <c r="BJ22" s="23">
        <v>10</v>
      </c>
      <c r="BM22" s="23">
        <v>4</v>
      </c>
      <c r="BN22" s="23">
        <f t="shared" si="24"/>
        <v>2.5453510000000001</v>
      </c>
      <c r="BO22" s="21">
        <f t="shared" si="16"/>
        <v>1.3368217234345788E-2</v>
      </c>
      <c r="BP22" s="15">
        <f t="shared" si="17"/>
        <v>0</v>
      </c>
      <c r="BQ22" s="15">
        <f t="shared" si="18"/>
        <v>0</v>
      </c>
      <c r="BR22" s="15">
        <f t="shared" si="19"/>
        <v>0</v>
      </c>
      <c r="BS22" s="15">
        <f t="shared" si="20"/>
        <v>0</v>
      </c>
      <c r="BT22" s="15">
        <f t="shared" si="21"/>
        <v>0</v>
      </c>
      <c r="BU22" s="15">
        <f t="shared" si="22"/>
        <v>0</v>
      </c>
      <c r="BV22" s="15">
        <f t="shared" si="23"/>
        <v>0</v>
      </c>
      <c r="BX22" s="23">
        <v>4</v>
      </c>
      <c r="BY22" s="23">
        <v>3</v>
      </c>
      <c r="CE22" s="52">
        <v>18</v>
      </c>
      <c r="CF22" s="52">
        <v>1</v>
      </c>
      <c r="CG22" s="54" t="s">
        <v>537</v>
      </c>
      <c r="CH22" s="52">
        <v>18</v>
      </c>
      <c r="CI22" s="52"/>
      <c r="CJ22" s="52"/>
      <c r="CK22" s="52"/>
      <c r="CL22" s="52" t="s">
        <v>538</v>
      </c>
      <c r="CM22" s="52">
        <v>2400</v>
      </c>
      <c r="CN22" s="52" t="s">
        <v>539</v>
      </c>
      <c r="CO22" s="52">
        <v>20</v>
      </c>
      <c r="CP22" s="52"/>
      <c r="CQ22" s="52"/>
      <c r="CR22" s="52" t="s">
        <v>539</v>
      </c>
      <c r="CS22" s="52">
        <v>35</v>
      </c>
      <c r="CT22" s="52"/>
      <c r="CU22" s="52"/>
      <c r="CV22" s="52"/>
      <c r="CW22" s="52"/>
      <c r="CX22" s="52"/>
      <c r="CY22" s="52"/>
      <c r="CZ22" s="52"/>
      <c r="DA22" s="52"/>
      <c r="DB22" s="52"/>
      <c r="DC22" s="52"/>
    </row>
    <row r="23" spans="1:107" ht="16.5" x14ac:dyDescent="0.2">
      <c r="A23" s="18">
        <v>19</v>
      </c>
      <c r="B23" s="63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3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3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3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I23" s="19">
        <v>19</v>
      </c>
      <c r="BJ23" s="23">
        <v>10</v>
      </c>
      <c r="BM23" s="23">
        <v>5</v>
      </c>
      <c r="BN23" s="23">
        <f t="shared" si="24"/>
        <v>3.0708045100000003</v>
      </c>
      <c r="BO23" s="21">
        <f t="shared" si="16"/>
        <v>1.6127906042777116E-2</v>
      </c>
      <c r="BP23" s="15">
        <f t="shared" si="17"/>
        <v>0</v>
      </c>
      <c r="BQ23" s="15">
        <f t="shared" si="18"/>
        <v>0</v>
      </c>
      <c r="BR23" s="15">
        <f t="shared" si="19"/>
        <v>0</v>
      </c>
      <c r="BS23" s="15">
        <f t="shared" si="20"/>
        <v>0</v>
      </c>
      <c r="BT23" s="15">
        <f t="shared" si="21"/>
        <v>0</v>
      </c>
      <c r="BU23" s="15">
        <f t="shared" si="22"/>
        <v>0</v>
      </c>
      <c r="BV23" s="15">
        <f t="shared" si="23"/>
        <v>0</v>
      </c>
      <c r="BX23" s="23">
        <v>5</v>
      </c>
      <c r="BY23" s="23">
        <v>3</v>
      </c>
      <c r="CE23" s="52">
        <v>19</v>
      </c>
      <c r="CF23" s="52">
        <v>1</v>
      </c>
      <c r="CG23" s="54" t="s">
        <v>537</v>
      </c>
      <c r="CH23" s="52">
        <v>19</v>
      </c>
      <c r="CI23" s="52"/>
      <c r="CJ23" s="52"/>
      <c r="CK23" s="52"/>
      <c r="CL23" s="52" t="s">
        <v>538</v>
      </c>
      <c r="CM23" s="52">
        <v>2400</v>
      </c>
      <c r="CN23" s="52" t="s">
        <v>539</v>
      </c>
      <c r="CO23" s="52">
        <v>20</v>
      </c>
      <c r="CP23" s="52"/>
      <c r="CQ23" s="52"/>
      <c r="CR23" s="52" t="s">
        <v>539</v>
      </c>
      <c r="CS23" s="52">
        <v>35</v>
      </c>
      <c r="CT23" s="52"/>
      <c r="CU23" s="52"/>
      <c r="CV23" s="52"/>
      <c r="CW23" s="52"/>
      <c r="CX23" s="52"/>
      <c r="CY23" s="52"/>
      <c r="CZ23" s="52"/>
      <c r="DA23" s="52"/>
      <c r="DB23" s="52"/>
      <c r="DC23" s="52"/>
    </row>
    <row r="24" spans="1:107" ht="16.5" x14ac:dyDescent="0.2">
      <c r="A24" s="18">
        <v>20</v>
      </c>
      <c r="B24" s="63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3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3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I24" s="19">
        <v>20</v>
      </c>
      <c r="BJ24" s="23">
        <v>20</v>
      </c>
      <c r="BM24" s="23">
        <v>6</v>
      </c>
      <c r="BN24" s="23">
        <f t="shared" si="24"/>
        <v>3.6015125551000002</v>
      </c>
      <c r="BO24" s="21">
        <f t="shared" si="16"/>
        <v>1.8915191739292753E-2</v>
      </c>
      <c r="BP24" s="15">
        <f t="shared" si="17"/>
        <v>0</v>
      </c>
      <c r="BQ24" s="15">
        <f t="shared" si="18"/>
        <v>0</v>
      </c>
      <c r="BR24" s="15">
        <f t="shared" si="19"/>
        <v>0</v>
      </c>
      <c r="BS24" s="15">
        <f t="shared" si="20"/>
        <v>0</v>
      </c>
      <c r="BT24" s="15">
        <f t="shared" si="21"/>
        <v>0</v>
      </c>
      <c r="BU24" s="15">
        <f t="shared" si="22"/>
        <v>0</v>
      </c>
      <c r="BV24" s="15">
        <f t="shared" si="23"/>
        <v>0</v>
      </c>
      <c r="BX24" s="23">
        <v>6</v>
      </c>
      <c r="BY24" s="23">
        <v>5</v>
      </c>
      <c r="CE24" s="52">
        <v>20</v>
      </c>
      <c r="CF24" s="52">
        <v>1</v>
      </c>
      <c r="CG24" s="54" t="s">
        <v>537</v>
      </c>
      <c r="CH24" s="52">
        <v>20</v>
      </c>
      <c r="CI24" s="52"/>
      <c r="CJ24" s="52"/>
      <c r="CK24" s="52"/>
      <c r="CL24" s="52" t="s">
        <v>538</v>
      </c>
      <c r="CM24" s="52">
        <v>2400</v>
      </c>
      <c r="CN24" s="52" t="s">
        <v>539</v>
      </c>
      <c r="CO24" s="52">
        <v>20</v>
      </c>
      <c r="CP24" s="52"/>
      <c r="CQ24" s="52"/>
      <c r="CR24" s="52" t="s">
        <v>539</v>
      </c>
      <c r="CS24" s="52">
        <v>40</v>
      </c>
      <c r="CT24" s="52"/>
      <c r="CU24" s="52"/>
      <c r="CV24" s="52"/>
      <c r="CW24" s="52"/>
      <c r="CX24" s="52"/>
      <c r="CY24" s="52"/>
      <c r="CZ24" s="52"/>
      <c r="DA24" s="52"/>
      <c r="DB24" s="52"/>
      <c r="DC24" s="52"/>
    </row>
    <row r="25" spans="1:107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3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3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I25" s="19">
        <v>21</v>
      </c>
      <c r="BJ25" s="23">
        <v>20</v>
      </c>
      <c r="BM25" s="23">
        <v>7</v>
      </c>
      <c r="BN25" s="23">
        <f t="shared" si="24"/>
        <v>4.1375276806510008</v>
      </c>
      <c r="BO25" s="21">
        <f t="shared" si="16"/>
        <v>2.1730350292773554E-2</v>
      </c>
      <c r="BP25" s="15">
        <f t="shared" si="17"/>
        <v>0</v>
      </c>
      <c r="BQ25" s="15">
        <f t="shared" si="18"/>
        <v>0</v>
      </c>
      <c r="BR25" s="15">
        <f t="shared" si="19"/>
        <v>0</v>
      </c>
      <c r="BS25" s="15">
        <f t="shared" si="20"/>
        <v>0</v>
      </c>
      <c r="BT25" s="15">
        <f t="shared" si="21"/>
        <v>0</v>
      </c>
      <c r="BU25" s="15">
        <f t="shared" si="22"/>
        <v>0</v>
      </c>
      <c r="BV25" s="15">
        <f t="shared" si="23"/>
        <v>0</v>
      </c>
      <c r="BX25" s="23">
        <v>7</v>
      </c>
      <c r="BY25" s="23">
        <v>5</v>
      </c>
      <c r="CE25" s="52">
        <v>21</v>
      </c>
      <c r="CF25" s="52">
        <v>1</v>
      </c>
      <c r="CG25" s="54" t="s">
        <v>537</v>
      </c>
      <c r="CH25" s="52">
        <v>21</v>
      </c>
      <c r="CI25" s="52"/>
      <c r="CJ25" s="52"/>
      <c r="CK25" s="52"/>
      <c r="CL25" s="52" t="s">
        <v>538</v>
      </c>
      <c r="CM25" s="52">
        <v>3000</v>
      </c>
      <c r="CN25" s="52" t="s">
        <v>539</v>
      </c>
      <c r="CO25" s="52">
        <v>25</v>
      </c>
      <c r="CP25" s="52"/>
      <c r="CQ25" s="52"/>
      <c r="CR25" s="52" t="s">
        <v>539</v>
      </c>
      <c r="CS25" s="52">
        <v>40</v>
      </c>
      <c r="CT25" s="52"/>
      <c r="CU25" s="52"/>
      <c r="CV25" s="52"/>
      <c r="CW25" s="52"/>
      <c r="CX25" s="52"/>
      <c r="CY25" s="52"/>
      <c r="CZ25" s="52"/>
      <c r="DA25" s="52"/>
      <c r="DB25" s="52"/>
      <c r="DC25" s="52"/>
    </row>
    <row r="26" spans="1:107" ht="16.5" x14ac:dyDescent="0.2">
      <c r="A26" s="18">
        <v>22</v>
      </c>
      <c r="B26" s="63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3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3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3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I26" s="19">
        <v>22</v>
      </c>
      <c r="BJ26" s="23">
        <v>20</v>
      </c>
      <c r="BM26" s="23">
        <v>8</v>
      </c>
      <c r="BN26" s="23">
        <f t="shared" si="24"/>
        <v>4.6789029574575105</v>
      </c>
      <c r="BO26" s="21">
        <f t="shared" si="16"/>
        <v>2.4573660431789157E-2</v>
      </c>
      <c r="BP26" s="15">
        <f t="shared" si="17"/>
        <v>0</v>
      </c>
      <c r="BQ26" s="15">
        <f t="shared" si="18"/>
        <v>0</v>
      </c>
      <c r="BR26" s="15">
        <f t="shared" si="19"/>
        <v>0</v>
      </c>
      <c r="BS26" s="15">
        <f t="shared" si="20"/>
        <v>0</v>
      </c>
      <c r="BT26" s="15">
        <f t="shared" si="21"/>
        <v>0</v>
      </c>
      <c r="BU26" s="15">
        <f t="shared" si="22"/>
        <v>0</v>
      </c>
      <c r="BV26" s="15">
        <f t="shared" si="23"/>
        <v>0</v>
      </c>
      <c r="BX26" s="23">
        <v>8</v>
      </c>
      <c r="BY26" s="23">
        <v>5</v>
      </c>
      <c r="CE26" s="52">
        <v>22</v>
      </c>
      <c r="CF26" s="52">
        <v>1</v>
      </c>
      <c r="CG26" s="54" t="s">
        <v>537</v>
      </c>
      <c r="CH26" s="52">
        <v>22</v>
      </c>
      <c r="CI26" s="52"/>
      <c r="CJ26" s="52"/>
      <c r="CK26" s="52"/>
      <c r="CL26" s="52" t="s">
        <v>538</v>
      </c>
      <c r="CM26" s="52">
        <v>3000</v>
      </c>
      <c r="CN26" s="52" t="s">
        <v>539</v>
      </c>
      <c r="CO26" s="52">
        <v>25</v>
      </c>
      <c r="CP26" s="52"/>
      <c r="CQ26" s="52"/>
      <c r="CR26" s="52" t="s">
        <v>539</v>
      </c>
      <c r="CS26" s="52">
        <v>40</v>
      </c>
      <c r="CT26" s="52"/>
      <c r="CU26" s="52"/>
      <c r="CV26" s="52"/>
      <c r="CW26" s="52"/>
      <c r="CX26" s="52"/>
      <c r="CY26" s="52"/>
      <c r="CZ26" s="52"/>
      <c r="DA26" s="52"/>
      <c r="DB26" s="52"/>
      <c r="DC26" s="52"/>
    </row>
    <row r="27" spans="1:107" ht="16.5" x14ac:dyDescent="0.2">
      <c r="A27" s="18">
        <v>23</v>
      </c>
      <c r="B27" s="63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3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3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3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I27" s="19">
        <v>23</v>
      </c>
      <c r="BJ27" s="23">
        <v>20</v>
      </c>
      <c r="BM27" s="23">
        <v>9</v>
      </c>
      <c r="BN27" s="23">
        <f t="shared" si="24"/>
        <v>5.2256919870320857</v>
      </c>
      <c r="BO27" s="21">
        <f t="shared" si="16"/>
        <v>2.7445403672194918E-2</v>
      </c>
      <c r="BP27" s="15">
        <f t="shared" si="17"/>
        <v>0</v>
      </c>
      <c r="BQ27" s="15">
        <f t="shared" si="18"/>
        <v>0</v>
      </c>
      <c r="BR27" s="15">
        <f t="shared" si="19"/>
        <v>0</v>
      </c>
      <c r="BS27" s="15">
        <f t="shared" si="20"/>
        <v>0</v>
      </c>
      <c r="BT27" s="15">
        <f t="shared" si="21"/>
        <v>0</v>
      </c>
      <c r="BU27" s="15">
        <f t="shared" si="22"/>
        <v>0</v>
      </c>
      <c r="BV27" s="15">
        <f t="shared" si="23"/>
        <v>0</v>
      </c>
      <c r="BX27" s="23">
        <v>9</v>
      </c>
      <c r="BY27" s="23">
        <v>5</v>
      </c>
      <c r="CE27" s="52">
        <v>23</v>
      </c>
      <c r="CF27" s="52">
        <v>1</v>
      </c>
      <c r="CG27" s="54" t="s">
        <v>537</v>
      </c>
      <c r="CH27" s="52">
        <v>23</v>
      </c>
      <c r="CI27" s="52"/>
      <c r="CJ27" s="52"/>
      <c r="CK27" s="52"/>
      <c r="CL27" s="52" t="s">
        <v>538</v>
      </c>
      <c r="CM27" s="52">
        <v>3000</v>
      </c>
      <c r="CN27" s="52" t="s">
        <v>539</v>
      </c>
      <c r="CO27" s="52">
        <v>25</v>
      </c>
      <c r="CP27" s="52"/>
      <c r="CQ27" s="52"/>
      <c r="CR27" s="52" t="s">
        <v>539</v>
      </c>
      <c r="CS27" s="52">
        <v>40</v>
      </c>
      <c r="CT27" s="52"/>
      <c r="CU27" s="52"/>
      <c r="CV27" s="52"/>
      <c r="CW27" s="52"/>
      <c r="CX27" s="52"/>
      <c r="CY27" s="52"/>
      <c r="CZ27" s="52"/>
      <c r="DA27" s="52"/>
      <c r="DB27" s="52"/>
      <c r="DC27" s="52"/>
    </row>
    <row r="28" spans="1:107" ht="16.5" x14ac:dyDescent="0.2">
      <c r="A28" s="18">
        <v>24</v>
      </c>
      <c r="B28" s="63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3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3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3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I28" s="19">
        <v>24</v>
      </c>
      <c r="BJ28" s="23">
        <v>20</v>
      </c>
      <c r="BM28" s="23">
        <v>10</v>
      </c>
      <c r="BN28" s="23">
        <f t="shared" si="24"/>
        <v>5.7779489069024068</v>
      </c>
      <c r="BO28" s="21">
        <f t="shared" si="16"/>
        <v>3.0345864345004737E-2</v>
      </c>
      <c r="BP28" s="15">
        <f t="shared" si="17"/>
        <v>0</v>
      </c>
      <c r="BQ28" s="15">
        <f t="shared" si="18"/>
        <v>0</v>
      </c>
      <c r="BR28" s="15">
        <f t="shared" si="19"/>
        <v>0</v>
      </c>
      <c r="BS28" s="15">
        <f t="shared" si="20"/>
        <v>0</v>
      </c>
      <c r="BT28" s="15">
        <f t="shared" si="21"/>
        <v>0</v>
      </c>
      <c r="BU28" s="15">
        <f t="shared" si="22"/>
        <v>0</v>
      </c>
      <c r="BV28" s="15">
        <f t="shared" si="23"/>
        <v>0</v>
      </c>
      <c r="BX28" s="23">
        <v>10</v>
      </c>
      <c r="BY28" s="23">
        <v>7</v>
      </c>
      <c r="CE28" s="52">
        <v>24</v>
      </c>
      <c r="CF28" s="52">
        <v>1</v>
      </c>
      <c r="CG28" s="54" t="s">
        <v>537</v>
      </c>
      <c r="CH28" s="52">
        <v>24</v>
      </c>
      <c r="CI28" s="52"/>
      <c r="CJ28" s="52"/>
      <c r="CK28" s="52"/>
      <c r="CL28" s="52" t="s">
        <v>538</v>
      </c>
      <c r="CM28" s="52">
        <v>3000</v>
      </c>
      <c r="CN28" s="52" t="s">
        <v>539</v>
      </c>
      <c r="CO28" s="52">
        <v>25</v>
      </c>
      <c r="CP28" s="52"/>
      <c r="CQ28" s="52"/>
      <c r="CR28" s="52" t="s">
        <v>539</v>
      </c>
      <c r="CS28" s="52">
        <v>40</v>
      </c>
      <c r="CT28" s="52"/>
      <c r="CU28" s="52"/>
      <c r="CV28" s="52"/>
      <c r="CW28" s="52"/>
      <c r="CX28" s="52"/>
      <c r="CY28" s="52"/>
      <c r="CZ28" s="52"/>
      <c r="DA28" s="52"/>
      <c r="DB28" s="52"/>
      <c r="DC28" s="52"/>
    </row>
    <row r="29" spans="1:107" ht="16.5" x14ac:dyDescent="0.2">
      <c r="A29" s="18">
        <v>25</v>
      </c>
      <c r="B29" s="63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3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3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3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I29" s="19">
        <v>25</v>
      </c>
      <c r="BJ29" s="23">
        <v>20</v>
      </c>
      <c r="BM29" s="23">
        <v>11</v>
      </c>
      <c r="BN29" s="23">
        <f t="shared" si="24"/>
        <v>6.3357283959714312</v>
      </c>
      <c r="BO29" s="21">
        <f t="shared" si="16"/>
        <v>3.3275329624542653E-2</v>
      </c>
      <c r="BP29" s="15">
        <f t="shared" si="17"/>
        <v>0</v>
      </c>
      <c r="BQ29" s="15">
        <f t="shared" si="18"/>
        <v>0</v>
      </c>
      <c r="BR29" s="15">
        <f t="shared" si="19"/>
        <v>0</v>
      </c>
      <c r="BS29" s="15">
        <f t="shared" si="20"/>
        <v>0</v>
      </c>
      <c r="BT29" s="15">
        <f t="shared" si="21"/>
        <v>0</v>
      </c>
      <c r="BU29" s="15">
        <f t="shared" si="22"/>
        <v>0</v>
      </c>
      <c r="BV29" s="15">
        <f t="shared" si="23"/>
        <v>0</v>
      </c>
      <c r="BX29" s="23">
        <v>11</v>
      </c>
      <c r="BY29" s="23">
        <v>7</v>
      </c>
      <c r="CE29" s="52">
        <v>25</v>
      </c>
      <c r="CF29" s="52">
        <v>1</v>
      </c>
      <c r="CG29" s="54" t="s">
        <v>537</v>
      </c>
      <c r="CH29" s="52">
        <v>25</v>
      </c>
      <c r="CI29" s="52"/>
      <c r="CJ29" s="52"/>
      <c r="CK29" s="52"/>
      <c r="CL29" s="52" t="s">
        <v>538</v>
      </c>
      <c r="CM29" s="52">
        <v>3000</v>
      </c>
      <c r="CN29" s="52" t="s">
        <v>539</v>
      </c>
      <c r="CO29" s="52">
        <v>25</v>
      </c>
      <c r="CP29" s="52"/>
      <c r="CQ29" s="52"/>
      <c r="CR29" s="52" t="s">
        <v>539</v>
      </c>
      <c r="CS29" s="52">
        <v>45</v>
      </c>
      <c r="CT29" s="52"/>
      <c r="CU29" s="52"/>
      <c r="CV29" s="52"/>
      <c r="CW29" s="52"/>
      <c r="CX29" s="52"/>
      <c r="CY29" s="52"/>
      <c r="CZ29" s="52"/>
      <c r="DA29" s="52"/>
      <c r="DB29" s="52"/>
      <c r="DC29" s="52"/>
    </row>
    <row r="30" spans="1:107" ht="16.5" x14ac:dyDescent="0.2">
      <c r="A30" s="18">
        <v>26</v>
      </c>
      <c r="B30" s="63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3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3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3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I30" s="19">
        <v>26</v>
      </c>
      <c r="BJ30" s="23">
        <v>20</v>
      </c>
      <c r="BM30" s="23">
        <v>12</v>
      </c>
      <c r="BN30" s="23">
        <f t="shared" si="24"/>
        <v>6.8990856799311455</v>
      </c>
      <c r="BO30" s="21">
        <f t="shared" si="16"/>
        <v>3.6234089556875952E-2</v>
      </c>
      <c r="BP30" s="15">
        <f t="shared" si="17"/>
        <v>0</v>
      </c>
      <c r="BQ30" s="15">
        <f t="shared" si="18"/>
        <v>0</v>
      </c>
      <c r="BR30" s="15">
        <f t="shared" si="19"/>
        <v>0</v>
      </c>
      <c r="BS30" s="15">
        <f t="shared" si="20"/>
        <v>0</v>
      </c>
      <c r="BT30" s="15">
        <f t="shared" si="21"/>
        <v>0</v>
      </c>
      <c r="BU30" s="15">
        <f t="shared" si="22"/>
        <v>0</v>
      </c>
      <c r="BV30" s="15">
        <f t="shared" si="23"/>
        <v>0</v>
      </c>
      <c r="BX30" s="23">
        <v>12</v>
      </c>
      <c r="BY30" s="23">
        <v>7</v>
      </c>
      <c r="CE30" s="52">
        <v>26</v>
      </c>
      <c r="CF30" s="52">
        <v>1</v>
      </c>
      <c r="CG30" s="54" t="s">
        <v>537</v>
      </c>
      <c r="CH30" s="52">
        <v>26</v>
      </c>
      <c r="CI30" s="52"/>
      <c r="CJ30" s="52"/>
      <c r="CK30" s="52"/>
      <c r="CL30" s="52" t="s">
        <v>538</v>
      </c>
      <c r="CM30" s="52">
        <v>3000</v>
      </c>
      <c r="CN30" s="52" t="s">
        <v>539</v>
      </c>
      <c r="CO30" s="52">
        <v>30</v>
      </c>
      <c r="CP30" s="52"/>
      <c r="CQ30" s="52"/>
      <c r="CR30" s="52" t="s">
        <v>539</v>
      </c>
      <c r="CS30" s="52">
        <v>45</v>
      </c>
      <c r="CT30" s="52"/>
      <c r="CU30" s="52"/>
      <c r="CV30" s="52"/>
      <c r="CW30" s="52"/>
      <c r="CX30" s="52"/>
      <c r="CY30" s="52"/>
      <c r="CZ30" s="52"/>
      <c r="DA30" s="52"/>
      <c r="DB30" s="52"/>
      <c r="DC30" s="52"/>
    </row>
    <row r="31" spans="1:107" ht="16.5" x14ac:dyDescent="0.2">
      <c r="A31" s="18">
        <v>27</v>
      </c>
      <c r="B31" s="63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3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3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3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I31" s="19">
        <v>27</v>
      </c>
      <c r="BJ31" s="23">
        <v>20</v>
      </c>
      <c r="BM31" s="23">
        <v>13</v>
      </c>
      <c r="BN31" s="23">
        <f t="shared" si="24"/>
        <v>7.4680765367304573</v>
      </c>
      <c r="BO31" s="21">
        <f t="shared" si="16"/>
        <v>3.9222437088532583E-2</v>
      </c>
      <c r="BP31" s="15">
        <f t="shared" si="17"/>
        <v>0</v>
      </c>
      <c r="BQ31" s="15">
        <f t="shared" si="18"/>
        <v>0</v>
      </c>
      <c r="BR31" s="15">
        <f t="shared" si="19"/>
        <v>0</v>
      </c>
      <c r="BS31" s="15">
        <f t="shared" si="20"/>
        <v>0</v>
      </c>
      <c r="BT31" s="15">
        <f t="shared" si="21"/>
        <v>0</v>
      </c>
      <c r="BU31" s="15">
        <f t="shared" si="22"/>
        <v>0</v>
      </c>
      <c r="BV31" s="15">
        <f t="shared" si="23"/>
        <v>0</v>
      </c>
      <c r="BX31" s="23">
        <v>13</v>
      </c>
      <c r="BY31" s="23">
        <v>7</v>
      </c>
      <c r="CE31" s="52">
        <v>27</v>
      </c>
      <c r="CF31" s="52">
        <v>1</v>
      </c>
      <c r="CG31" s="54" t="s">
        <v>537</v>
      </c>
      <c r="CH31" s="52">
        <v>27</v>
      </c>
      <c r="CI31" s="52"/>
      <c r="CJ31" s="52"/>
      <c r="CK31" s="52"/>
      <c r="CL31" s="52" t="s">
        <v>538</v>
      </c>
      <c r="CM31" s="52">
        <v>3000</v>
      </c>
      <c r="CN31" s="52" t="s">
        <v>539</v>
      </c>
      <c r="CO31" s="52">
        <v>30</v>
      </c>
      <c r="CP31" s="52"/>
      <c r="CQ31" s="52"/>
      <c r="CR31" s="52" t="s">
        <v>539</v>
      </c>
      <c r="CS31" s="52">
        <v>45</v>
      </c>
      <c r="CT31" s="52"/>
      <c r="CU31" s="52"/>
      <c r="CV31" s="52"/>
      <c r="CW31" s="52"/>
      <c r="CX31" s="52"/>
      <c r="CY31" s="52"/>
      <c r="CZ31" s="52"/>
      <c r="DA31" s="52"/>
      <c r="DB31" s="52"/>
      <c r="DC31" s="52"/>
    </row>
    <row r="32" spans="1:107" ht="16.5" x14ac:dyDescent="0.2">
      <c r="A32" s="18">
        <v>28</v>
      </c>
      <c r="B32" s="63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3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3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3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I32" s="19">
        <v>28</v>
      </c>
      <c r="BJ32" s="23">
        <v>20</v>
      </c>
      <c r="BM32" s="23">
        <v>14</v>
      </c>
      <c r="BN32" s="23">
        <f t="shared" si="24"/>
        <v>8.0427573020977619</v>
      </c>
      <c r="BO32" s="21">
        <f t="shared" si="16"/>
        <v>4.2240668095505772E-2</v>
      </c>
      <c r="BP32" s="15">
        <f t="shared" si="17"/>
        <v>0</v>
      </c>
      <c r="BQ32" s="15">
        <f t="shared" si="18"/>
        <v>0</v>
      </c>
      <c r="BR32" s="15">
        <f t="shared" si="19"/>
        <v>0</v>
      </c>
      <c r="BS32" s="15">
        <f t="shared" si="20"/>
        <v>0</v>
      </c>
      <c r="BT32" s="15">
        <f t="shared" si="21"/>
        <v>0</v>
      </c>
      <c r="BU32" s="15">
        <f t="shared" si="22"/>
        <v>0</v>
      </c>
      <c r="BV32" s="15">
        <f t="shared" si="23"/>
        <v>0</v>
      </c>
      <c r="BX32" s="23">
        <v>14</v>
      </c>
      <c r="BY32" s="23">
        <v>7</v>
      </c>
      <c r="CE32" s="52">
        <v>28</v>
      </c>
      <c r="CF32" s="52">
        <v>1</v>
      </c>
      <c r="CG32" s="54" t="s">
        <v>537</v>
      </c>
      <c r="CH32" s="52">
        <v>28</v>
      </c>
      <c r="CI32" s="52"/>
      <c r="CJ32" s="52"/>
      <c r="CK32" s="52"/>
      <c r="CL32" s="52" t="s">
        <v>538</v>
      </c>
      <c r="CM32" s="52">
        <v>3000</v>
      </c>
      <c r="CN32" s="52" t="s">
        <v>539</v>
      </c>
      <c r="CO32" s="52">
        <v>30</v>
      </c>
      <c r="CP32" s="52"/>
      <c r="CQ32" s="52"/>
      <c r="CR32" s="52" t="s">
        <v>539</v>
      </c>
      <c r="CS32" s="52">
        <v>45</v>
      </c>
      <c r="CT32" s="52"/>
      <c r="CU32" s="52"/>
      <c r="CV32" s="52"/>
      <c r="CW32" s="52"/>
      <c r="CX32" s="52"/>
      <c r="CY32" s="52"/>
      <c r="CZ32" s="52"/>
      <c r="DA32" s="52"/>
      <c r="DB32" s="52"/>
      <c r="DC32" s="52"/>
    </row>
    <row r="33" spans="1:107" ht="16.5" x14ac:dyDescent="0.2">
      <c r="A33" s="18">
        <v>29</v>
      </c>
      <c r="B33" s="63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3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3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3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I33" s="19">
        <v>29</v>
      </c>
      <c r="BJ33" s="23">
        <v>20</v>
      </c>
      <c r="BM33" s="23">
        <v>15</v>
      </c>
      <c r="BN33" s="23">
        <f t="shared" si="24"/>
        <v>8.6231848751187403</v>
      </c>
      <c r="BO33" s="21">
        <f t="shared" si="16"/>
        <v>4.5289081412548705E-2</v>
      </c>
      <c r="BP33" s="15">
        <f t="shared" si="17"/>
        <v>0</v>
      </c>
      <c r="BQ33" s="15">
        <f t="shared" si="18"/>
        <v>0</v>
      </c>
      <c r="BR33" s="15">
        <f t="shared" si="19"/>
        <v>0</v>
      </c>
      <c r="BS33" s="15">
        <f t="shared" si="20"/>
        <v>0</v>
      </c>
      <c r="BT33" s="15">
        <f t="shared" si="21"/>
        <v>0</v>
      </c>
      <c r="BU33" s="15">
        <f t="shared" si="22"/>
        <v>0</v>
      </c>
      <c r="BV33" s="15">
        <f t="shared" si="23"/>
        <v>0</v>
      </c>
      <c r="BX33" s="23">
        <v>15</v>
      </c>
      <c r="BY33" s="23">
        <v>10</v>
      </c>
      <c r="CE33" s="52">
        <v>29</v>
      </c>
      <c r="CF33" s="52">
        <v>1</v>
      </c>
      <c r="CG33" s="54" t="s">
        <v>537</v>
      </c>
      <c r="CH33" s="52">
        <v>29</v>
      </c>
      <c r="CI33" s="52"/>
      <c r="CJ33" s="52"/>
      <c r="CK33" s="52"/>
      <c r="CL33" s="52" t="s">
        <v>538</v>
      </c>
      <c r="CM33" s="52">
        <v>3000</v>
      </c>
      <c r="CN33" s="52" t="s">
        <v>539</v>
      </c>
      <c r="CO33" s="52">
        <v>30</v>
      </c>
      <c r="CP33" s="52"/>
      <c r="CQ33" s="52"/>
      <c r="CR33" s="52" t="s">
        <v>539</v>
      </c>
      <c r="CS33" s="52">
        <v>45</v>
      </c>
      <c r="CT33" s="52"/>
      <c r="CU33" s="52"/>
      <c r="CV33" s="52"/>
      <c r="CW33" s="52"/>
      <c r="CX33" s="52"/>
      <c r="CY33" s="52"/>
      <c r="CZ33" s="52"/>
      <c r="DA33" s="52"/>
      <c r="DB33" s="52"/>
      <c r="DC33" s="52"/>
    </row>
    <row r="34" spans="1:107" ht="16.5" x14ac:dyDescent="0.2">
      <c r="A34" s="18">
        <v>30</v>
      </c>
      <c r="B34" s="63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3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I34" s="19">
        <v>30</v>
      </c>
      <c r="BJ34" s="19">
        <v>30</v>
      </c>
      <c r="BM34" s="23">
        <v>16</v>
      </c>
      <c r="BN34" s="23">
        <f t="shared" si="24"/>
        <v>9.2094167238699285</v>
      </c>
      <c r="BO34" s="21">
        <f t="shared" si="16"/>
        <v>4.8367978862762062E-2</v>
      </c>
      <c r="BP34" s="15">
        <f t="shared" si="17"/>
        <v>0</v>
      </c>
      <c r="BQ34" s="15">
        <f t="shared" si="18"/>
        <v>0</v>
      </c>
      <c r="BR34" s="15">
        <f t="shared" si="19"/>
        <v>0</v>
      </c>
      <c r="BS34" s="15">
        <f t="shared" si="20"/>
        <v>0</v>
      </c>
      <c r="BT34" s="15">
        <f t="shared" si="21"/>
        <v>0</v>
      </c>
      <c r="BU34" s="15">
        <f t="shared" si="22"/>
        <v>0</v>
      </c>
      <c r="BV34" s="15">
        <f t="shared" si="23"/>
        <v>0</v>
      </c>
      <c r="BX34" s="23">
        <v>16</v>
      </c>
      <c r="BY34" s="23">
        <v>10</v>
      </c>
      <c r="CE34" s="52">
        <v>30</v>
      </c>
      <c r="CF34" s="52">
        <v>1</v>
      </c>
      <c r="CG34" s="54" t="s">
        <v>537</v>
      </c>
      <c r="CH34" s="52">
        <v>30</v>
      </c>
      <c r="CI34" s="52"/>
      <c r="CJ34" s="52"/>
      <c r="CK34" s="52"/>
      <c r="CL34" s="52" t="s">
        <v>538</v>
      </c>
      <c r="CM34" s="52">
        <v>3600</v>
      </c>
      <c r="CN34" s="52" t="s">
        <v>539</v>
      </c>
      <c r="CO34" s="52">
        <v>30</v>
      </c>
      <c r="CP34" s="52"/>
      <c r="CQ34" s="52"/>
      <c r="CR34" s="52" t="s">
        <v>539</v>
      </c>
      <c r="CS34" s="52">
        <v>50</v>
      </c>
      <c r="CT34" s="52"/>
      <c r="CU34" s="52"/>
      <c r="CV34" s="52"/>
      <c r="CW34" s="52"/>
      <c r="CX34" s="52"/>
      <c r="CY34" s="52"/>
      <c r="CZ34" s="52"/>
      <c r="DA34" s="52"/>
      <c r="DB34" s="52"/>
      <c r="DC34" s="52"/>
    </row>
    <row r="35" spans="1:107" ht="16.5" x14ac:dyDescent="0.2">
      <c r="A35" s="18">
        <v>31</v>
      </c>
      <c r="B35" s="63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3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3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3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I35" s="19">
        <v>31</v>
      </c>
      <c r="BJ35" s="23">
        <v>30</v>
      </c>
      <c r="BM35" s="23">
        <v>17</v>
      </c>
      <c r="BN35" s="23">
        <f t="shared" si="24"/>
        <v>9.8015108911086273</v>
      </c>
      <c r="BO35" s="21">
        <f t="shared" si="16"/>
        <v>5.1477665287477554E-2</v>
      </c>
      <c r="BP35" s="15">
        <f t="shared" si="17"/>
        <v>0</v>
      </c>
      <c r="BQ35" s="15">
        <f t="shared" si="18"/>
        <v>0</v>
      </c>
      <c r="BR35" s="15">
        <f t="shared" si="19"/>
        <v>0</v>
      </c>
      <c r="BS35" s="15">
        <f t="shared" si="20"/>
        <v>0</v>
      </c>
      <c r="BT35" s="15">
        <f t="shared" si="21"/>
        <v>0</v>
      </c>
      <c r="BU35" s="15">
        <f t="shared" si="22"/>
        <v>0</v>
      </c>
      <c r="BV35" s="15">
        <f t="shared" si="23"/>
        <v>0</v>
      </c>
      <c r="BX35" s="23">
        <v>17</v>
      </c>
      <c r="BY35" s="23">
        <v>10</v>
      </c>
      <c r="CE35" s="52">
        <v>31</v>
      </c>
      <c r="CF35" s="52">
        <v>1</v>
      </c>
      <c r="CG35" s="54" t="s">
        <v>537</v>
      </c>
      <c r="CH35" s="52">
        <v>31</v>
      </c>
      <c r="CI35" s="52"/>
      <c r="CJ35" s="52"/>
      <c r="CK35" s="52"/>
      <c r="CL35" s="52" t="s">
        <v>538</v>
      </c>
      <c r="CM35" s="52">
        <v>3600</v>
      </c>
      <c r="CN35" s="52" t="s">
        <v>539</v>
      </c>
      <c r="CO35" s="52">
        <v>35</v>
      </c>
      <c r="CP35" s="52"/>
      <c r="CQ35" s="52"/>
      <c r="CR35" s="52" t="s">
        <v>539</v>
      </c>
      <c r="CS35" s="52">
        <v>50</v>
      </c>
      <c r="CT35" s="52"/>
      <c r="CU35" s="52"/>
      <c r="CV35" s="52"/>
      <c r="CW35" s="52"/>
      <c r="CX35" s="52"/>
      <c r="CY35" s="52"/>
      <c r="CZ35" s="52"/>
      <c r="DA35" s="52"/>
      <c r="DB35" s="52"/>
      <c r="DC35" s="52"/>
    </row>
    <row r="36" spans="1:107" ht="16.5" x14ac:dyDescent="0.2">
      <c r="A36" s="18">
        <v>32</v>
      </c>
      <c r="B36" s="63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3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3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3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I36" s="19">
        <v>32</v>
      </c>
      <c r="BJ36" s="23">
        <v>30</v>
      </c>
      <c r="BM36" s="23">
        <v>18</v>
      </c>
      <c r="BN36" s="23">
        <f t="shared" si="24"/>
        <v>10.399526000019714</v>
      </c>
      <c r="BO36" s="21">
        <f t="shared" si="16"/>
        <v>5.4618448576440201E-2</v>
      </c>
      <c r="BP36" s="15">
        <f t="shared" si="17"/>
        <v>0</v>
      </c>
      <c r="BQ36" s="15">
        <f t="shared" si="18"/>
        <v>0</v>
      </c>
      <c r="BR36" s="15">
        <f t="shared" si="19"/>
        <v>0</v>
      </c>
      <c r="BS36" s="15">
        <f t="shared" si="20"/>
        <v>0</v>
      </c>
      <c r="BT36" s="15">
        <f t="shared" si="21"/>
        <v>0</v>
      </c>
      <c r="BU36" s="15">
        <f t="shared" si="22"/>
        <v>0</v>
      </c>
      <c r="BV36" s="15">
        <f t="shared" si="23"/>
        <v>0</v>
      </c>
      <c r="BX36" s="23">
        <v>18</v>
      </c>
      <c r="BY36" s="23">
        <v>10</v>
      </c>
      <c r="CE36" s="52">
        <v>32</v>
      </c>
      <c r="CF36" s="52">
        <v>1</v>
      </c>
      <c r="CG36" s="54" t="s">
        <v>537</v>
      </c>
      <c r="CH36" s="52">
        <v>32</v>
      </c>
      <c r="CI36" s="52"/>
      <c r="CJ36" s="52"/>
      <c r="CK36" s="52"/>
      <c r="CL36" s="52" t="s">
        <v>538</v>
      </c>
      <c r="CM36" s="52">
        <v>3600</v>
      </c>
      <c r="CN36" s="52" t="s">
        <v>539</v>
      </c>
      <c r="CO36" s="52">
        <v>35</v>
      </c>
      <c r="CP36" s="52"/>
      <c r="CQ36" s="52"/>
      <c r="CR36" s="52" t="s">
        <v>539</v>
      </c>
      <c r="CS36" s="52">
        <v>50</v>
      </c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 spans="1:107" ht="16.5" x14ac:dyDescent="0.2">
      <c r="A37" s="18">
        <v>33</v>
      </c>
      <c r="B37" s="63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3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3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25">INT((U37-1)/5+3)*5</f>
        <v>45</v>
      </c>
      <c r="Z37" s="23">
        <f t="shared" ref="Z37:Z68" si="26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3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I37" s="19">
        <v>33</v>
      </c>
      <c r="BJ37" s="23">
        <v>30</v>
      </c>
      <c r="BM37" s="23">
        <v>19</v>
      </c>
      <c r="BN37" s="23">
        <f t="shared" si="24"/>
        <v>11.003521260019911</v>
      </c>
      <c r="BO37" s="21">
        <f t="shared" si="16"/>
        <v>5.779063969829247E-2</v>
      </c>
      <c r="BP37" s="15">
        <f t="shared" si="17"/>
        <v>0</v>
      </c>
      <c r="BQ37" s="15">
        <f t="shared" si="18"/>
        <v>0</v>
      </c>
      <c r="BR37" s="15">
        <f t="shared" si="19"/>
        <v>0</v>
      </c>
      <c r="BS37" s="15">
        <f t="shared" si="20"/>
        <v>0</v>
      </c>
      <c r="BT37" s="15">
        <f t="shared" si="21"/>
        <v>0</v>
      </c>
      <c r="BU37" s="15">
        <f t="shared" si="22"/>
        <v>0</v>
      </c>
      <c r="BV37" s="15">
        <f t="shared" si="23"/>
        <v>0</v>
      </c>
      <c r="BX37" s="23">
        <v>19</v>
      </c>
      <c r="BY37" s="23">
        <v>10</v>
      </c>
      <c r="CE37" s="52">
        <v>33</v>
      </c>
      <c r="CF37" s="52">
        <v>1</v>
      </c>
      <c r="CG37" s="54" t="s">
        <v>537</v>
      </c>
      <c r="CH37" s="52">
        <v>33</v>
      </c>
      <c r="CI37" s="52"/>
      <c r="CJ37" s="52"/>
      <c r="CK37" s="52"/>
      <c r="CL37" s="52" t="s">
        <v>538</v>
      </c>
      <c r="CM37" s="52">
        <v>3600</v>
      </c>
      <c r="CN37" s="52" t="s">
        <v>539</v>
      </c>
      <c r="CO37" s="52">
        <v>35</v>
      </c>
      <c r="CP37" s="52"/>
      <c r="CQ37" s="52"/>
      <c r="CR37" s="52" t="s">
        <v>539</v>
      </c>
      <c r="CS37" s="52">
        <v>50</v>
      </c>
      <c r="CT37" s="52"/>
      <c r="CU37" s="52"/>
      <c r="CV37" s="52"/>
      <c r="CW37" s="52"/>
      <c r="CX37" s="52"/>
      <c r="CY37" s="52"/>
      <c r="CZ37" s="52"/>
      <c r="DA37" s="52"/>
      <c r="DB37" s="52"/>
      <c r="DC37" s="52"/>
    </row>
    <row r="38" spans="1:107" ht="16.5" x14ac:dyDescent="0.2">
      <c r="A38" s="18">
        <v>34</v>
      </c>
      <c r="B38" s="63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3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3">
        <v>10</v>
      </c>
      <c r="W38" s="39">
        <v>180</v>
      </c>
      <c r="X38" s="26">
        <f>INDEX(章节关卡!$C$6:$C$20,芦花古楼!V38)*芦花古楼!W38</f>
        <v>7920</v>
      </c>
      <c r="Y38" s="23">
        <f t="shared" si="25"/>
        <v>45</v>
      </c>
      <c r="Z38" s="23">
        <f t="shared" si="26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3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27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8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9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I38" s="19">
        <v>34</v>
      </c>
      <c r="BJ38" s="23">
        <v>30</v>
      </c>
      <c r="BM38" s="23">
        <v>20</v>
      </c>
      <c r="BN38" s="23">
        <f t="shared" si="24"/>
        <v>11.613556472620109</v>
      </c>
      <c r="BO38" s="21">
        <f t="shared" si="16"/>
        <v>6.0994552731363255E-2</v>
      </c>
      <c r="BP38" s="15">
        <f t="shared" si="17"/>
        <v>0</v>
      </c>
      <c r="BQ38" s="15">
        <f t="shared" si="18"/>
        <v>0</v>
      </c>
      <c r="BR38" s="15">
        <f t="shared" si="19"/>
        <v>0</v>
      </c>
      <c r="BS38" s="15">
        <f t="shared" si="20"/>
        <v>0</v>
      </c>
      <c r="BT38" s="15">
        <f t="shared" si="21"/>
        <v>0</v>
      </c>
      <c r="BU38" s="15">
        <f t="shared" si="22"/>
        <v>0</v>
      </c>
      <c r="BV38" s="15">
        <f t="shared" si="23"/>
        <v>0</v>
      </c>
      <c r="BX38" s="23">
        <v>20</v>
      </c>
      <c r="BY38" s="23">
        <v>10</v>
      </c>
      <c r="CE38" s="52">
        <v>34</v>
      </c>
      <c r="CF38" s="52">
        <v>1</v>
      </c>
      <c r="CG38" s="54" t="s">
        <v>537</v>
      </c>
      <c r="CH38" s="52">
        <v>34</v>
      </c>
      <c r="CI38" s="52"/>
      <c r="CJ38" s="52"/>
      <c r="CK38" s="52"/>
      <c r="CL38" s="52" t="s">
        <v>538</v>
      </c>
      <c r="CM38" s="52">
        <v>3600</v>
      </c>
      <c r="CN38" s="52" t="s">
        <v>539</v>
      </c>
      <c r="CO38" s="52">
        <v>35</v>
      </c>
      <c r="CP38" s="52"/>
      <c r="CQ38" s="52"/>
      <c r="CR38" s="52" t="s">
        <v>539</v>
      </c>
      <c r="CS38" s="52">
        <v>50</v>
      </c>
      <c r="CT38" s="52"/>
      <c r="CU38" s="52"/>
      <c r="CV38" s="52"/>
      <c r="CW38" s="52"/>
      <c r="CX38" s="52"/>
      <c r="CY38" s="52"/>
      <c r="CZ38" s="52"/>
      <c r="DA38" s="52"/>
      <c r="DB38" s="52"/>
      <c r="DC38" s="52"/>
    </row>
    <row r="39" spans="1:107" ht="16.5" x14ac:dyDescent="0.2">
      <c r="A39" s="18">
        <v>35</v>
      </c>
      <c r="B39" s="63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3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3">
        <v>10</v>
      </c>
      <c r="W39" s="39">
        <v>180</v>
      </c>
      <c r="X39" s="26">
        <f>INDEX(章节关卡!$C$6:$C$20,芦花古楼!V39)*芦花古楼!W39</f>
        <v>7920</v>
      </c>
      <c r="Y39" s="23">
        <f t="shared" si="25"/>
        <v>45</v>
      </c>
      <c r="Z39" s="23">
        <f t="shared" si="26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3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27"/>
        <v>160</v>
      </c>
      <c r="BD39" s="15">
        <f t="shared" si="28"/>
        <v>360</v>
      </c>
      <c r="BE39" s="15">
        <f t="shared" si="29"/>
        <v>27720</v>
      </c>
      <c r="BF39" s="15">
        <f t="shared" si="14"/>
        <v>800</v>
      </c>
      <c r="BI39" s="19">
        <v>35</v>
      </c>
      <c r="BJ39" s="23">
        <v>30</v>
      </c>
      <c r="BM39" s="23">
        <v>21</v>
      </c>
      <c r="BN39" s="23">
        <f t="shared" si="24"/>
        <v>12.229692037346311</v>
      </c>
      <c r="BO39" s="21">
        <f t="shared" si="16"/>
        <v>6.4230504894764756E-2</v>
      </c>
      <c r="BP39" s="15">
        <f t="shared" si="17"/>
        <v>0</v>
      </c>
      <c r="BQ39" s="15">
        <f t="shared" si="18"/>
        <v>0</v>
      </c>
      <c r="BR39" s="15">
        <f t="shared" si="19"/>
        <v>0</v>
      </c>
      <c r="BS39" s="15">
        <f t="shared" si="20"/>
        <v>0</v>
      </c>
      <c r="BT39" s="15">
        <f t="shared" si="21"/>
        <v>0</v>
      </c>
      <c r="BU39" s="15">
        <f t="shared" si="22"/>
        <v>0</v>
      </c>
      <c r="BV39" s="15">
        <f t="shared" si="23"/>
        <v>0</v>
      </c>
      <c r="BX39" s="23">
        <v>21</v>
      </c>
      <c r="BY39" s="23">
        <v>15</v>
      </c>
      <c r="CE39" s="52">
        <v>35</v>
      </c>
      <c r="CF39" s="52">
        <v>1</v>
      </c>
      <c r="CG39" s="54" t="s">
        <v>537</v>
      </c>
      <c r="CH39" s="52">
        <v>35</v>
      </c>
      <c r="CI39" s="52"/>
      <c r="CJ39" s="52"/>
      <c r="CK39" s="52"/>
      <c r="CL39" s="52" t="s">
        <v>538</v>
      </c>
      <c r="CM39" s="52">
        <v>3600</v>
      </c>
      <c r="CN39" s="52" t="s">
        <v>539</v>
      </c>
      <c r="CO39" s="52">
        <v>35</v>
      </c>
      <c r="CP39" s="52"/>
      <c r="CQ39" s="52"/>
      <c r="CR39" s="52" t="s">
        <v>539</v>
      </c>
      <c r="CS39" s="52">
        <v>55</v>
      </c>
      <c r="CT39" s="52"/>
      <c r="CU39" s="52"/>
      <c r="CV39" s="52"/>
      <c r="CW39" s="52"/>
      <c r="CX39" s="52"/>
      <c r="CY39" s="52"/>
      <c r="CZ39" s="52"/>
      <c r="DA39" s="52"/>
      <c r="DB39" s="52"/>
      <c r="DC39" s="52"/>
    </row>
    <row r="40" spans="1:107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3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3">
        <v>10</v>
      </c>
      <c r="W40" s="39">
        <v>180</v>
      </c>
      <c r="X40" s="26">
        <f>INDEX(章节关卡!$C$6:$C$20,芦花古楼!V40)*芦花古楼!W40</f>
        <v>7920</v>
      </c>
      <c r="Y40" s="23">
        <f t="shared" si="25"/>
        <v>50</v>
      </c>
      <c r="Z40" s="23">
        <f t="shared" si="26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3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27"/>
        <v>170</v>
      </c>
      <c r="BD40" s="15">
        <f t="shared" si="28"/>
        <v>360</v>
      </c>
      <c r="BE40" s="15">
        <f t="shared" si="29"/>
        <v>36600</v>
      </c>
      <c r="BF40" s="15">
        <f t="shared" si="14"/>
        <v>800</v>
      </c>
      <c r="BI40" s="19">
        <v>36</v>
      </c>
      <c r="BJ40" s="23">
        <v>30</v>
      </c>
      <c r="BM40" s="23">
        <v>22</v>
      </c>
      <c r="BN40" s="23">
        <f t="shared" si="24"/>
        <v>12.851988957719774</v>
      </c>
      <c r="BO40" s="21">
        <f t="shared" si="16"/>
        <v>6.749881657980028E-2</v>
      </c>
      <c r="BP40" s="15">
        <f t="shared" si="17"/>
        <v>0</v>
      </c>
      <c r="BQ40" s="15">
        <f t="shared" si="18"/>
        <v>0</v>
      </c>
      <c r="BR40" s="15">
        <f t="shared" si="19"/>
        <v>0</v>
      </c>
      <c r="BS40" s="15">
        <f t="shared" si="20"/>
        <v>0</v>
      </c>
      <c r="BT40" s="15">
        <f t="shared" si="21"/>
        <v>0</v>
      </c>
      <c r="BU40" s="15">
        <f t="shared" si="22"/>
        <v>0</v>
      </c>
      <c r="BV40" s="15">
        <f t="shared" si="23"/>
        <v>0</v>
      </c>
      <c r="BX40" s="23">
        <v>22</v>
      </c>
      <c r="BY40" s="23">
        <v>15</v>
      </c>
      <c r="CE40" s="52">
        <v>36</v>
      </c>
      <c r="CF40" s="52">
        <v>1</v>
      </c>
      <c r="CG40" s="54" t="s">
        <v>537</v>
      </c>
      <c r="CH40" s="52">
        <v>36</v>
      </c>
      <c r="CI40" s="52"/>
      <c r="CJ40" s="52"/>
      <c r="CK40" s="52"/>
      <c r="CL40" s="52" t="s">
        <v>538</v>
      </c>
      <c r="CM40" s="52">
        <v>3600</v>
      </c>
      <c r="CN40" s="52" t="s">
        <v>539</v>
      </c>
      <c r="CO40" s="52">
        <v>40</v>
      </c>
      <c r="CP40" s="52"/>
      <c r="CQ40" s="52"/>
      <c r="CR40" s="52" t="s">
        <v>539</v>
      </c>
      <c r="CS40" s="52">
        <v>55</v>
      </c>
      <c r="CT40" s="52"/>
      <c r="CU40" s="52"/>
      <c r="CV40" s="52"/>
      <c r="CW40" s="52"/>
      <c r="CX40" s="52"/>
      <c r="CY40" s="52"/>
      <c r="CZ40" s="52"/>
      <c r="DA40" s="52"/>
      <c r="DB40" s="52"/>
      <c r="DC40" s="52"/>
    </row>
    <row r="41" spans="1:107" ht="16.5" x14ac:dyDescent="0.2">
      <c r="A41" s="18">
        <v>37</v>
      </c>
      <c r="B41" s="63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3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3">
        <v>10</v>
      </c>
      <c r="W41" s="39">
        <v>180</v>
      </c>
      <c r="X41" s="26">
        <f>INDEX(章节关卡!$C$6:$C$20,芦花古楼!V41)*芦花古楼!W41</f>
        <v>7920</v>
      </c>
      <c r="Y41" s="23">
        <f t="shared" si="25"/>
        <v>50</v>
      </c>
      <c r="Z41" s="23">
        <f t="shared" si="26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3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27"/>
        <v>160</v>
      </c>
      <c r="BD41" s="15">
        <f t="shared" si="28"/>
        <v>365</v>
      </c>
      <c r="BE41" s="15">
        <f t="shared" si="29"/>
        <v>27720</v>
      </c>
      <c r="BF41" s="15">
        <f t="shared" si="14"/>
        <v>800</v>
      </c>
      <c r="BI41" s="19">
        <v>37</v>
      </c>
      <c r="BJ41" s="23">
        <v>30</v>
      </c>
      <c r="BM41" s="23">
        <v>23</v>
      </c>
      <c r="BN41" s="23">
        <f t="shared" si="24"/>
        <v>13.480508847296973</v>
      </c>
      <c r="BO41" s="21">
        <f t="shared" si="16"/>
        <v>7.0799811381686159E-2</v>
      </c>
      <c r="BP41" s="15">
        <f t="shared" si="17"/>
        <v>0</v>
      </c>
      <c r="BQ41" s="15">
        <f t="shared" si="18"/>
        <v>0</v>
      </c>
      <c r="BR41" s="15">
        <f t="shared" si="19"/>
        <v>0</v>
      </c>
      <c r="BS41" s="15">
        <f t="shared" si="20"/>
        <v>0</v>
      </c>
      <c r="BT41" s="15">
        <f t="shared" si="21"/>
        <v>0</v>
      </c>
      <c r="BU41" s="15">
        <f t="shared" si="22"/>
        <v>0</v>
      </c>
      <c r="BV41" s="15">
        <f t="shared" si="23"/>
        <v>0</v>
      </c>
      <c r="BX41" s="23">
        <v>23</v>
      </c>
      <c r="BY41" s="23">
        <v>15</v>
      </c>
      <c r="CE41" s="52">
        <v>37</v>
      </c>
      <c r="CF41" s="52">
        <v>1</v>
      </c>
      <c r="CG41" s="54" t="s">
        <v>537</v>
      </c>
      <c r="CH41" s="52">
        <v>37</v>
      </c>
      <c r="CI41" s="52"/>
      <c r="CJ41" s="52"/>
      <c r="CK41" s="52"/>
      <c r="CL41" s="52" t="s">
        <v>538</v>
      </c>
      <c r="CM41" s="52">
        <v>3600</v>
      </c>
      <c r="CN41" s="52" t="s">
        <v>539</v>
      </c>
      <c r="CO41" s="52">
        <v>40</v>
      </c>
      <c r="CP41" s="52"/>
      <c r="CQ41" s="52"/>
      <c r="CR41" s="52" t="s">
        <v>539</v>
      </c>
      <c r="CS41" s="52">
        <v>55</v>
      </c>
      <c r="CT41" s="52"/>
      <c r="CU41" s="52"/>
      <c r="CV41" s="52"/>
      <c r="CW41" s="52"/>
      <c r="CX41" s="52"/>
      <c r="CY41" s="52"/>
      <c r="CZ41" s="52"/>
      <c r="DA41" s="52"/>
      <c r="DB41" s="52"/>
      <c r="DC41" s="52"/>
    </row>
    <row r="42" spans="1:107" ht="16.5" x14ac:dyDescent="0.2">
      <c r="A42" s="18">
        <v>38</v>
      </c>
      <c r="B42" s="63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3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3">
        <v>10</v>
      </c>
      <c r="W42" s="39">
        <v>180</v>
      </c>
      <c r="X42" s="26">
        <f>INDEX(章节关卡!$C$6:$C$20,芦花古楼!V42)*芦花古楼!W42</f>
        <v>7920</v>
      </c>
      <c r="Y42" s="23">
        <f t="shared" si="25"/>
        <v>50</v>
      </c>
      <c r="Z42" s="23">
        <f t="shared" si="26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3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27"/>
        <v>170</v>
      </c>
      <c r="BD42" s="15">
        <f t="shared" si="28"/>
        <v>370</v>
      </c>
      <c r="BE42" s="15">
        <f t="shared" si="29"/>
        <v>36600</v>
      </c>
      <c r="BF42" s="15">
        <f t="shared" si="14"/>
        <v>800</v>
      </c>
      <c r="BI42" s="19">
        <v>38</v>
      </c>
      <c r="BJ42" s="23">
        <v>30</v>
      </c>
      <c r="BM42" s="23">
        <v>24</v>
      </c>
      <c r="BN42" s="23">
        <f t="shared" si="24"/>
        <v>14.115313935769942</v>
      </c>
      <c r="BO42" s="21">
        <f t="shared" si="16"/>
        <v>7.4133816131590882E-2</v>
      </c>
      <c r="BP42" s="15">
        <f t="shared" si="17"/>
        <v>0</v>
      </c>
      <c r="BQ42" s="15">
        <f t="shared" si="18"/>
        <v>0</v>
      </c>
      <c r="BR42" s="15">
        <f t="shared" si="19"/>
        <v>0</v>
      </c>
      <c r="BS42" s="15">
        <f t="shared" si="20"/>
        <v>0</v>
      </c>
      <c r="BT42" s="15">
        <f t="shared" si="21"/>
        <v>0</v>
      </c>
      <c r="BU42" s="15">
        <f t="shared" si="22"/>
        <v>0</v>
      </c>
      <c r="BV42" s="15">
        <f t="shared" si="23"/>
        <v>0</v>
      </c>
      <c r="BX42" s="23">
        <v>24</v>
      </c>
      <c r="BY42" s="23">
        <v>15</v>
      </c>
      <c r="CE42" s="52">
        <v>38</v>
      </c>
      <c r="CF42" s="52">
        <v>1</v>
      </c>
      <c r="CG42" s="54" t="s">
        <v>537</v>
      </c>
      <c r="CH42" s="52">
        <v>38</v>
      </c>
      <c r="CI42" s="52"/>
      <c r="CJ42" s="52"/>
      <c r="CK42" s="52"/>
      <c r="CL42" s="52" t="s">
        <v>538</v>
      </c>
      <c r="CM42" s="52">
        <v>3600</v>
      </c>
      <c r="CN42" s="52" t="s">
        <v>539</v>
      </c>
      <c r="CO42" s="52">
        <v>40</v>
      </c>
      <c r="CP42" s="52"/>
      <c r="CQ42" s="52"/>
      <c r="CR42" s="52" t="s">
        <v>539</v>
      </c>
      <c r="CS42" s="52">
        <v>55</v>
      </c>
      <c r="CT42" s="52"/>
      <c r="CU42" s="52"/>
      <c r="CV42" s="52"/>
      <c r="CW42" s="52"/>
      <c r="CX42" s="52"/>
      <c r="CY42" s="52"/>
      <c r="CZ42" s="52"/>
      <c r="DA42" s="52"/>
      <c r="DB42" s="52"/>
      <c r="DC42" s="52"/>
    </row>
    <row r="43" spans="1:107" ht="16.5" x14ac:dyDescent="0.2">
      <c r="A43" s="18">
        <v>39</v>
      </c>
      <c r="B43" s="63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3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3">
        <v>10</v>
      </c>
      <c r="W43" s="39">
        <v>180</v>
      </c>
      <c r="X43" s="26">
        <f>INDEX(章节关卡!$C$6:$C$20,芦花古楼!V43)*芦花古楼!W43</f>
        <v>7920</v>
      </c>
      <c r="Y43" s="23">
        <f t="shared" si="25"/>
        <v>50</v>
      </c>
      <c r="Z43" s="23">
        <f t="shared" si="26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3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27"/>
        <v>165</v>
      </c>
      <c r="BD43" s="15">
        <f t="shared" si="28"/>
        <v>375</v>
      </c>
      <c r="BE43" s="15">
        <f t="shared" si="29"/>
        <v>27720</v>
      </c>
      <c r="BF43" s="15">
        <f t="shared" si="14"/>
        <v>800</v>
      </c>
      <c r="BI43" s="19">
        <v>39</v>
      </c>
      <c r="BJ43" s="23">
        <v>30</v>
      </c>
      <c r="BM43" s="23">
        <v>25</v>
      </c>
      <c r="BN43" s="23">
        <f t="shared" si="24"/>
        <v>14.756467075127642</v>
      </c>
      <c r="BO43" s="21">
        <f t="shared" si="16"/>
        <v>7.7501160928994658E-2</v>
      </c>
      <c r="BP43" s="15">
        <f t="shared" si="17"/>
        <v>0</v>
      </c>
      <c r="BQ43" s="15">
        <f t="shared" si="18"/>
        <v>0</v>
      </c>
      <c r="BR43" s="15">
        <f t="shared" si="19"/>
        <v>0</v>
      </c>
      <c r="BS43" s="15">
        <f t="shared" si="20"/>
        <v>0</v>
      </c>
      <c r="BT43" s="15">
        <f t="shared" si="21"/>
        <v>0</v>
      </c>
      <c r="BU43" s="15">
        <f t="shared" si="22"/>
        <v>0</v>
      </c>
      <c r="BV43" s="15">
        <f t="shared" si="23"/>
        <v>0</v>
      </c>
      <c r="BX43" s="23">
        <v>25</v>
      </c>
      <c r="BY43" s="23">
        <v>15</v>
      </c>
      <c r="CE43" s="52">
        <v>39</v>
      </c>
      <c r="CF43" s="52">
        <v>1</v>
      </c>
      <c r="CG43" s="54" t="s">
        <v>537</v>
      </c>
      <c r="CH43" s="52">
        <v>39</v>
      </c>
      <c r="CI43" s="52"/>
      <c r="CJ43" s="52"/>
      <c r="CK43" s="52"/>
      <c r="CL43" s="52" t="s">
        <v>538</v>
      </c>
      <c r="CM43" s="52">
        <v>3600</v>
      </c>
      <c r="CN43" s="52" t="s">
        <v>539</v>
      </c>
      <c r="CO43" s="52">
        <v>40</v>
      </c>
      <c r="CP43" s="52"/>
      <c r="CQ43" s="52"/>
      <c r="CR43" s="52" t="s">
        <v>539</v>
      </c>
      <c r="CS43" s="52">
        <v>55</v>
      </c>
      <c r="CT43" s="52"/>
      <c r="CU43" s="52"/>
      <c r="CV43" s="52"/>
      <c r="CW43" s="52"/>
      <c r="CX43" s="52"/>
      <c r="CY43" s="52"/>
      <c r="CZ43" s="52"/>
      <c r="DA43" s="52"/>
      <c r="DB43" s="52"/>
      <c r="DC43" s="52"/>
    </row>
    <row r="44" spans="1:107" ht="16.5" x14ac:dyDescent="0.2">
      <c r="A44" s="18">
        <v>40</v>
      </c>
      <c r="B44" s="63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25"/>
        <v>50</v>
      </c>
      <c r="Z44" s="23">
        <f t="shared" si="26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3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27"/>
        <v>175</v>
      </c>
      <c r="BD44" s="15">
        <f t="shared" si="28"/>
        <v>380</v>
      </c>
      <c r="BE44" s="15">
        <f t="shared" si="29"/>
        <v>36600</v>
      </c>
      <c r="BF44" s="15">
        <f t="shared" si="14"/>
        <v>800</v>
      </c>
      <c r="BI44" s="19">
        <v>40</v>
      </c>
      <c r="BJ44" s="19">
        <v>50</v>
      </c>
      <c r="BM44" s="23">
        <v>26</v>
      </c>
      <c r="BN44" s="23"/>
      <c r="BO44" s="21">
        <f>BO43*1.1</f>
        <v>8.5251277021894126E-2</v>
      </c>
      <c r="BP44" s="15">
        <f t="shared" si="17"/>
        <v>0</v>
      </c>
      <c r="BQ44" s="15">
        <f t="shared" si="18"/>
        <v>0</v>
      </c>
      <c r="BR44" s="15">
        <f t="shared" si="19"/>
        <v>0</v>
      </c>
      <c r="BS44" s="15">
        <f t="shared" si="20"/>
        <v>0</v>
      </c>
      <c r="BT44" s="15">
        <f t="shared" si="21"/>
        <v>0</v>
      </c>
      <c r="BU44" s="15">
        <f t="shared" si="22"/>
        <v>0</v>
      </c>
      <c r="BV44" s="15">
        <f t="shared" si="23"/>
        <v>0</v>
      </c>
      <c r="BX44" s="23">
        <v>26</v>
      </c>
      <c r="BY44" s="23">
        <v>25</v>
      </c>
      <c r="CE44" s="52">
        <v>40</v>
      </c>
      <c r="CF44" s="52">
        <v>1</v>
      </c>
      <c r="CG44" s="54" t="s">
        <v>537</v>
      </c>
      <c r="CH44" s="52">
        <v>40</v>
      </c>
      <c r="CI44" s="52"/>
      <c r="CJ44" s="52"/>
      <c r="CK44" s="52"/>
      <c r="CL44" s="52" t="s">
        <v>538</v>
      </c>
      <c r="CM44" s="52">
        <v>3600</v>
      </c>
      <c r="CN44" s="52" t="s">
        <v>539</v>
      </c>
      <c r="CO44" s="52">
        <v>40</v>
      </c>
      <c r="CP44" s="52"/>
      <c r="CQ44" s="52"/>
      <c r="CR44" s="52" t="s">
        <v>539</v>
      </c>
      <c r="CS44" s="52">
        <v>60</v>
      </c>
      <c r="CT44" s="52"/>
      <c r="CU44" s="52"/>
      <c r="CV44" s="52"/>
      <c r="CW44" s="52"/>
      <c r="CX44" s="52"/>
      <c r="CY44" s="52"/>
      <c r="CZ44" s="52"/>
      <c r="DA44" s="52"/>
      <c r="DB44" s="52"/>
      <c r="DC44" s="52"/>
    </row>
    <row r="45" spans="1:107" ht="16.5" x14ac:dyDescent="0.2">
      <c r="A45" s="18">
        <v>41</v>
      </c>
      <c r="B45" s="63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3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25"/>
        <v>55</v>
      </c>
      <c r="Z45" s="23">
        <f t="shared" si="26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3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27"/>
        <v>170</v>
      </c>
      <c r="BD45" s="15">
        <f t="shared" si="28"/>
        <v>380</v>
      </c>
      <c r="BE45" s="15">
        <f t="shared" si="29"/>
        <v>27720</v>
      </c>
      <c r="BF45" s="15">
        <f t="shared" si="14"/>
        <v>800</v>
      </c>
      <c r="BM45" s="23">
        <v>27</v>
      </c>
      <c r="BN45" s="23"/>
      <c r="BO45" s="21">
        <f t="shared" ref="BO45:BO58" si="30">BO44*1.1</f>
        <v>9.3776404724083551E-2</v>
      </c>
      <c r="BP45" s="15">
        <f t="shared" ref="BP45:BP58" si="31">INT($BN$14/$BN$9*$BO45*BN$6/5)*5</f>
        <v>0</v>
      </c>
      <c r="BQ45" s="15">
        <f t="shared" ref="BQ45:BQ58" si="32">INT($BN$14/$BN$9*$BO45*BO$6/5)*5</f>
        <v>0</v>
      </c>
      <c r="BR45" s="15">
        <f t="shared" ref="BR45:BR58" si="33">INT($BN$14/$BN$9*$BO45*BP$6/5)*5</f>
        <v>0</v>
      </c>
      <c r="BS45" s="15">
        <f t="shared" ref="BS45:BS58" si="34">INT($BN$14/$BN$9*$BO45*BQ$6/5)*5</f>
        <v>0</v>
      </c>
      <c r="BT45" s="15">
        <f t="shared" ref="BT45:BT58" si="35">INT($BN$14/$BN$9*$BO45*BR$6/5)*5</f>
        <v>0</v>
      </c>
      <c r="BU45" s="15">
        <f t="shared" ref="BU45:BU58" si="36">INT($BN$14/$BN$9*$BO45*BS$6/5)*5</f>
        <v>0</v>
      </c>
      <c r="BV45" s="15">
        <f t="shared" ref="BV45:BV58" si="37">INT($BN$14/$BN$9*$BO45*BT$6/5)*5</f>
        <v>0</v>
      </c>
      <c r="BX45" s="23">
        <v>27</v>
      </c>
      <c r="BY45" s="23">
        <v>25</v>
      </c>
      <c r="CE45" s="52">
        <v>41</v>
      </c>
      <c r="CF45" s="52">
        <v>1</v>
      </c>
      <c r="CG45" s="54" t="s">
        <v>537</v>
      </c>
      <c r="CH45" s="52">
        <v>41</v>
      </c>
      <c r="CI45" s="52"/>
      <c r="CJ45" s="52"/>
      <c r="CK45" s="52"/>
      <c r="CL45" s="52" t="s">
        <v>538</v>
      </c>
      <c r="CM45" s="52">
        <v>3600</v>
      </c>
      <c r="CN45" s="52" t="s">
        <v>539</v>
      </c>
      <c r="CO45" s="52">
        <v>45</v>
      </c>
      <c r="CP45" s="52"/>
      <c r="CQ45" s="52"/>
      <c r="CR45" s="52" t="s">
        <v>539</v>
      </c>
      <c r="CS45" s="52">
        <v>60</v>
      </c>
      <c r="CT45" s="52"/>
      <c r="CU45" s="52"/>
      <c r="CV45" s="52"/>
      <c r="CW45" s="52"/>
      <c r="CX45" s="52"/>
      <c r="CY45" s="52"/>
      <c r="CZ45" s="52"/>
      <c r="DA45" s="52"/>
      <c r="DB45" s="52"/>
      <c r="DC45" s="52"/>
    </row>
    <row r="46" spans="1:107" ht="16.5" x14ac:dyDescent="0.2">
      <c r="A46" s="18">
        <v>42</v>
      </c>
      <c r="B46" s="63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3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25"/>
        <v>55</v>
      </c>
      <c r="Z46" s="23">
        <f t="shared" si="26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3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27"/>
        <v>180</v>
      </c>
      <c r="BD46" s="15">
        <f t="shared" si="28"/>
        <v>380</v>
      </c>
      <c r="BE46" s="15">
        <f t="shared" si="29"/>
        <v>36600</v>
      </c>
      <c r="BF46" s="15">
        <f t="shared" si="14"/>
        <v>800</v>
      </c>
      <c r="BM46" s="23">
        <v>28</v>
      </c>
      <c r="BN46" s="23"/>
      <c r="BO46" s="21">
        <f t="shared" si="30"/>
        <v>0.10315404519649192</v>
      </c>
      <c r="BP46" s="15">
        <f t="shared" si="31"/>
        <v>0</v>
      </c>
      <c r="BQ46" s="15">
        <f t="shared" si="32"/>
        <v>0</v>
      </c>
      <c r="BR46" s="15">
        <f t="shared" si="33"/>
        <v>0</v>
      </c>
      <c r="BS46" s="15">
        <f t="shared" si="34"/>
        <v>0</v>
      </c>
      <c r="BT46" s="15">
        <f t="shared" si="35"/>
        <v>0</v>
      </c>
      <c r="BU46" s="15">
        <f t="shared" si="36"/>
        <v>0</v>
      </c>
      <c r="BV46" s="15">
        <f t="shared" si="37"/>
        <v>0</v>
      </c>
      <c r="BX46" s="23">
        <v>28</v>
      </c>
      <c r="BY46" s="23">
        <v>25</v>
      </c>
      <c r="CE46" s="52">
        <v>42</v>
      </c>
      <c r="CF46" s="52">
        <v>1</v>
      </c>
      <c r="CG46" s="54" t="s">
        <v>537</v>
      </c>
      <c r="CH46" s="52">
        <v>42</v>
      </c>
      <c r="CI46" s="52"/>
      <c r="CJ46" s="52"/>
      <c r="CK46" s="52"/>
      <c r="CL46" s="52" t="s">
        <v>538</v>
      </c>
      <c r="CM46" s="52">
        <v>3600</v>
      </c>
      <c r="CN46" s="52" t="s">
        <v>539</v>
      </c>
      <c r="CO46" s="52">
        <v>45</v>
      </c>
      <c r="CP46" s="52"/>
      <c r="CQ46" s="52"/>
      <c r="CR46" s="52" t="s">
        <v>539</v>
      </c>
      <c r="CS46" s="52">
        <v>60</v>
      </c>
      <c r="CT46" s="52"/>
      <c r="CU46" s="52"/>
      <c r="CV46" s="52"/>
      <c r="CW46" s="52"/>
      <c r="CX46" s="52"/>
      <c r="CY46" s="52"/>
      <c r="CZ46" s="52"/>
      <c r="DA46" s="52"/>
      <c r="DB46" s="52"/>
      <c r="DC46" s="52"/>
    </row>
    <row r="47" spans="1:107" ht="16.5" x14ac:dyDescent="0.2">
      <c r="A47" s="18">
        <v>43</v>
      </c>
      <c r="B47" s="63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3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25"/>
        <v>55</v>
      </c>
      <c r="Z47" s="23">
        <f t="shared" si="26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3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27"/>
        <v>170</v>
      </c>
      <c r="BD47" s="15">
        <f t="shared" si="28"/>
        <v>380</v>
      </c>
      <c r="BE47" s="15">
        <f t="shared" si="29"/>
        <v>27720</v>
      </c>
      <c r="BF47" s="15">
        <f t="shared" si="14"/>
        <v>800</v>
      </c>
      <c r="BM47" s="23">
        <v>29</v>
      </c>
      <c r="BN47" s="23"/>
      <c r="BO47" s="21">
        <f t="shared" si="30"/>
        <v>0.11346944971614112</v>
      </c>
      <c r="BP47" s="15">
        <f t="shared" si="31"/>
        <v>0</v>
      </c>
      <c r="BQ47" s="15">
        <f t="shared" si="32"/>
        <v>0</v>
      </c>
      <c r="BR47" s="15">
        <f t="shared" si="33"/>
        <v>0</v>
      </c>
      <c r="BS47" s="15">
        <f t="shared" si="34"/>
        <v>0</v>
      </c>
      <c r="BT47" s="15">
        <f t="shared" si="35"/>
        <v>0</v>
      </c>
      <c r="BU47" s="15">
        <f t="shared" si="36"/>
        <v>0</v>
      </c>
      <c r="BV47" s="15">
        <f t="shared" si="37"/>
        <v>0</v>
      </c>
      <c r="BX47" s="23">
        <v>29</v>
      </c>
      <c r="BY47" s="23">
        <v>25</v>
      </c>
      <c r="CE47" s="52">
        <v>43</v>
      </c>
      <c r="CF47" s="52">
        <v>1</v>
      </c>
      <c r="CG47" s="54" t="s">
        <v>537</v>
      </c>
      <c r="CH47" s="52">
        <v>43</v>
      </c>
      <c r="CI47" s="52"/>
      <c r="CJ47" s="52"/>
      <c r="CK47" s="52"/>
      <c r="CL47" s="52" t="s">
        <v>538</v>
      </c>
      <c r="CM47" s="52">
        <v>3600</v>
      </c>
      <c r="CN47" s="52" t="s">
        <v>539</v>
      </c>
      <c r="CO47" s="52">
        <v>45</v>
      </c>
      <c r="CP47" s="52"/>
      <c r="CQ47" s="52"/>
      <c r="CR47" s="52" t="s">
        <v>539</v>
      </c>
      <c r="CS47" s="52">
        <v>60</v>
      </c>
      <c r="CT47" s="52"/>
      <c r="CU47" s="52"/>
      <c r="CV47" s="52"/>
      <c r="CW47" s="52"/>
      <c r="CX47" s="52"/>
      <c r="CY47" s="52"/>
      <c r="CZ47" s="52"/>
      <c r="DA47" s="52"/>
      <c r="DB47" s="52"/>
      <c r="DC47" s="52"/>
    </row>
    <row r="48" spans="1:107" ht="16.5" x14ac:dyDescent="0.2">
      <c r="A48" s="18">
        <v>44</v>
      </c>
      <c r="B48" s="63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3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25"/>
        <v>55</v>
      </c>
      <c r="Z48" s="23">
        <f t="shared" si="26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3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27"/>
        <v>180</v>
      </c>
      <c r="BD48" s="15">
        <f t="shared" si="28"/>
        <v>380</v>
      </c>
      <c r="BE48" s="15">
        <f t="shared" si="29"/>
        <v>36600</v>
      </c>
      <c r="BF48" s="15">
        <f t="shared" si="14"/>
        <v>800</v>
      </c>
      <c r="BM48" s="23">
        <v>30</v>
      </c>
      <c r="BN48" s="23"/>
      <c r="BO48" s="21">
        <f t="shared" si="30"/>
        <v>0.12481639468775524</v>
      </c>
      <c r="BP48" s="15">
        <f t="shared" si="31"/>
        <v>0</v>
      </c>
      <c r="BQ48" s="15">
        <f t="shared" si="32"/>
        <v>0</v>
      </c>
      <c r="BR48" s="15">
        <f t="shared" si="33"/>
        <v>0</v>
      </c>
      <c r="BS48" s="15">
        <f t="shared" si="34"/>
        <v>0</v>
      </c>
      <c r="BT48" s="15">
        <f t="shared" si="35"/>
        <v>0</v>
      </c>
      <c r="BU48" s="15">
        <f t="shared" si="36"/>
        <v>0</v>
      </c>
      <c r="BV48" s="15">
        <f t="shared" si="37"/>
        <v>0</v>
      </c>
      <c r="BX48" s="23">
        <v>30</v>
      </c>
      <c r="BY48" s="23">
        <v>25</v>
      </c>
      <c r="CE48" s="52">
        <v>44</v>
      </c>
      <c r="CF48" s="52">
        <v>1</v>
      </c>
      <c r="CG48" s="54" t="s">
        <v>537</v>
      </c>
      <c r="CH48" s="52">
        <v>44</v>
      </c>
      <c r="CI48" s="52"/>
      <c r="CJ48" s="52"/>
      <c r="CK48" s="52"/>
      <c r="CL48" s="52" t="s">
        <v>538</v>
      </c>
      <c r="CM48" s="52">
        <v>3600</v>
      </c>
      <c r="CN48" s="52" t="s">
        <v>539</v>
      </c>
      <c r="CO48" s="52">
        <v>45</v>
      </c>
      <c r="CP48" s="52"/>
      <c r="CQ48" s="52"/>
      <c r="CR48" s="52" t="s">
        <v>539</v>
      </c>
      <c r="CS48" s="52">
        <v>60</v>
      </c>
      <c r="CT48" s="52"/>
      <c r="CU48" s="52"/>
      <c r="CV48" s="52"/>
      <c r="CW48" s="52"/>
      <c r="CX48" s="52"/>
      <c r="CY48" s="52"/>
      <c r="CZ48" s="52"/>
      <c r="DA48" s="52"/>
      <c r="DB48" s="52"/>
      <c r="DC48" s="52"/>
    </row>
    <row r="49" spans="1:107" ht="16.5" x14ac:dyDescent="0.2">
      <c r="A49" s="18">
        <v>45</v>
      </c>
      <c r="B49" s="63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3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25"/>
        <v>55</v>
      </c>
      <c r="Z49" s="23">
        <f t="shared" si="26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3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27"/>
        <v>170</v>
      </c>
      <c r="BD49" s="15">
        <f t="shared" si="28"/>
        <v>380</v>
      </c>
      <c r="BE49" s="15">
        <f t="shared" si="29"/>
        <v>27720</v>
      </c>
      <c r="BF49" s="15">
        <f t="shared" si="14"/>
        <v>800</v>
      </c>
      <c r="BM49" s="23">
        <v>31</v>
      </c>
      <c r="BN49" s="23"/>
      <c r="BO49" s="21">
        <f t="shared" si="30"/>
        <v>0.13729803415653077</v>
      </c>
      <c r="BP49" s="15">
        <f t="shared" si="31"/>
        <v>0</v>
      </c>
      <c r="BQ49" s="15">
        <f t="shared" si="32"/>
        <v>0</v>
      </c>
      <c r="BR49" s="15">
        <f t="shared" si="33"/>
        <v>0</v>
      </c>
      <c r="BS49" s="15">
        <f t="shared" si="34"/>
        <v>0</v>
      </c>
      <c r="BT49" s="15">
        <f t="shared" si="35"/>
        <v>0</v>
      </c>
      <c r="BU49" s="15">
        <f t="shared" si="36"/>
        <v>0</v>
      </c>
      <c r="BV49" s="15">
        <f t="shared" si="37"/>
        <v>0</v>
      </c>
      <c r="BX49" s="23">
        <v>31</v>
      </c>
      <c r="BY49" s="23">
        <v>30</v>
      </c>
      <c r="CE49" s="52">
        <v>45</v>
      </c>
      <c r="CF49" s="52">
        <v>1</v>
      </c>
      <c r="CG49" s="54" t="s">
        <v>537</v>
      </c>
      <c r="CH49" s="52">
        <v>45</v>
      </c>
      <c r="CI49" s="52"/>
      <c r="CJ49" s="52"/>
      <c r="CK49" s="52"/>
      <c r="CL49" s="52" t="s">
        <v>538</v>
      </c>
      <c r="CM49" s="52">
        <v>4320</v>
      </c>
      <c r="CN49" s="52" t="s">
        <v>539</v>
      </c>
      <c r="CO49" s="52">
        <v>45</v>
      </c>
      <c r="CP49" s="52"/>
      <c r="CQ49" s="52"/>
      <c r="CR49" s="52" t="s">
        <v>539</v>
      </c>
      <c r="CS49" s="52">
        <v>65</v>
      </c>
      <c r="CT49" s="52"/>
      <c r="CU49" s="52"/>
      <c r="CV49" s="52"/>
      <c r="CW49" s="52"/>
      <c r="CX49" s="52"/>
      <c r="CY49" s="52"/>
      <c r="CZ49" s="52"/>
      <c r="DA49" s="52"/>
      <c r="DB49" s="52"/>
      <c r="DC49" s="52"/>
    </row>
    <row r="50" spans="1:107" ht="16.5" x14ac:dyDescent="0.2">
      <c r="A50" s="18">
        <v>46</v>
      </c>
      <c r="B50" s="63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3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3">
        <v>11</v>
      </c>
      <c r="W50" s="39">
        <v>180</v>
      </c>
      <c r="X50" s="26">
        <f>INDEX(章节关卡!$C$6:$C$20,芦花古楼!V50)*芦花古楼!W50</f>
        <v>9540</v>
      </c>
      <c r="Y50" s="23">
        <f t="shared" si="25"/>
        <v>60</v>
      </c>
      <c r="Z50" s="23">
        <f t="shared" si="26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3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27"/>
        <v>180</v>
      </c>
      <c r="BD50" s="15">
        <f t="shared" si="28"/>
        <v>380</v>
      </c>
      <c r="BE50" s="15">
        <f t="shared" si="29"/>
        <v>36600</v>
      </c>
      <c r="BF50" s="15">
        <f t="shared" si="14"/>
        <v>800</v>
      </c>
      <c r="BM50" s="23">
        <v>32</v>
      </c>
      <c r="BN50" s="23"/>
      <c r="BO50" s="21">
        <f t="shared" si="30"/>
        <v>0.15102783757218385</v>
      </c>
      <c r="BP50" s="15">
        <f t="shared" si="31"/>
        <v>0</v>
      </c>
      <c r="BQ50" s="15">
        <f t="shared" si="32"/>
        <v>0</v>
      </c>
      <c r="BR50" s="15">
        <f t="shared" si="33"/>
        <v>0</v>
      </c>
      <c r="BS50" s="15">
        <f t="shared" si="34"/>
        <v>0</v>
      </c>
      <c r="BT50" s="15">
        <f t="shared" si="35"/>
        <v>0</v>
      </c>
      <c r="BU50" s="15">
        <f t="shared" si="36"/>
        <v>0</v>
      </c>
      <c r="BV50" s="15">
        <f t="shared" si="37"/>
        <v>0</v>
      </c>
      <c r="BX50" s="23">
        <v>32</v>
      </c>
      <c r="BY50" s="23">
        <v>30</v>
      </c>
      <c r="CE50" s="52">
        <v>46</v>
      </c>
      <c r="CF50" s="52">
        <v>1</v>
      </c>
      <c r="CG50" s="54" t="s">
        <v>537</v>
      </c>
      <c r="CH50" s="52">
        <v>46</v>
      </c>
      <c r="CI50" s="52"/>
      <c r="CJ50" s="52"/>
      <c r="CK50" s="52"/>
      <c r="CL50" s="52" t="s">
        <v>538</v>
      </c>
      <c r="CM50" s="52">
        <v>4320</v>
      </c>
      <c r="CN50" s="52" t="s">
        <v>539</v>
      </c>
      <c r="CO50" s="52">
        <v>50</v>
      </c>
      <c r="CP50" s="52"/>
      <c r="CQ50" s="52"/>
      <c r="CR50" s="52" t="s">
        <v>539</v>
      </c>
      <c r="CS50" s="52">
        <v>65</v>
      </c>
      <c r="CT50" s="52"/>
      <c r="CU50" s="52"/>
      <c r="CV50" s="52"/>
      <c r="CW50" s="52"/>
      <c r="CX50" s="52"/>
      <c r="CY50" s="52"/>
      <c r="CZ50" s="52"/>
      <c r="DA50" s="52"/>
      <c r="DB50" s="52"/>
      <c r="DC50" s="52"/>
    </row>
    <row r="51" spans="1:107" ht="16.5" x14ac:dyDescent="0.2">
      <c r="A51" s="18">
        <v>47</v>
      </c>
      <c r="B51" s="63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3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3">
        <v>11</v>
      </c>
      <c r="W51" s="39">
        <v>180</v>
      </c>
      <c r="X51" s="26">
        <f>INDEX(章节关卡!$C$6:$C$20,芦花古楼!V51)*芦花古楼!W51</f>
        <v>9540</v>
      </c>
      <c r="Y51" s="23">
        <f t="shared" si="25"/>
        <v>60</v>
      </c>
      <c r="Z51" s="23">
        <f t="shared" si="26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3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27"/>
        <v>170</v>
      </c>
      <c r="BD51" s="15">
        <f t="shared" si="28"/>
        <v>385</v>
      </c>
      <c r="BE51" s="15">
        <f t="shared" si="29"/>
        <v>28800</v>
      </c>
      <c r="BF51" s="15">
        <f t="shared" si="14"/>
        <v>850</v>
      </c>
      <c r="BM51" s="23">
        <v>33</v>
      </c>
      <c r="BN51" s="23"/>
      <c r="BO51" s="21">
        <f t="shared" si="30"/>
        <v>0.16613062132940226</v>
      </c>
      <c r="BP51" s="15">
        <f t="shared" si="31"/>
        <v>0</v>
      </c>
      <c r="BQ51" s="15">
        <f t="shared" si="32"/>
        <v>0</v>
      </c>
      <c r="BR51" s="15">
        <f t="shared" si="33"/>
        <v>0</v>
      </c>
      <c r="BS51" s="15">
        <f t="shared" si="34"/>
        <v>0</v>
      </c>
      <c r="BT51" s="15">
        <f t="shared" si="35"/>
        <v>0</v>
      </c>
      <c r="BU51" s="15">
        <f t="shared" si="36"/>
        <v>0</v>
      </c>
      <c r="BV51" s="15">
        <f t="shared" si="37"/>
        <v>0</v>
      </c>
      <c r="BX51" s="23">
        <v>33</v>
      </c>
      <c r="BY51" s="23">
        <v>30</v>
      </c>
      <c r="CE51" s="52">
        <v>47</v>
      </c>
      <c r="CF51" s="52">
        <v>1</v>
      </c>
      <c r="CG51" s="54" t="s">
        <v>537</v>
      </c>
      <c r="CH51" s="52">
        <v>47</v>
      </c>
      <c r="CI51" s="52"/>
      <c r="CJ51" s="52"/>
      <c r="CK51" s="52"/>
      <c r="CL51" s="52" t="s">
        <v>538</v>
      </c>
      <c r="CM51" s="52">
        <v>4320</v>
      </c>
      <c r="CN51" s="52" t="s">
        <v>539</v>
      </c>
      <c r="CO51" s="52">
        <v>50</v>
      </c>
      <c r="CP51" s="52"/>
      <c r="CQ51" s="52"/>
      <c r="CR51" s="52" t="s">
        <v>539</v>
      </c>
      <c r="CS51" s="52">
        <v>65</v>
      </c>
      <c r="CT51" s="52"/>
      <c r="CU51" s="52"/>
      <c r="CV51" s="52"/>
      <c r="CW51" s="52"/>
      <c r="CX51" s="52"/>
      <c r="CY51" s="52"/>
      <c r="CZ51" s="52"/>
      <c r="DA51" s="52"/>
      <c r="DB51" s="52"/>
      <c r="DC51" s="52"/>
    </row>
    <row r="52" spans="1:107" ht="16.5" x14ac:dyDescent="0.2">
      <c r="A52" s="18">
        <v>48</v>
      </c>
      <c r="B52" s="63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3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3">
        <v>11</v>
      </c>
      <c r="W52" s="39">
        <v>180</v>
      </c>
      <c r="X52" s="26">
        <f>INDEX(章节关卡!$C$6:$C$20,芦花古楼!V52)*芦花古楼!W52</f>
        <v>9540</v>
      </c>
      <c r="Y52" s="23">
        <f t="shared" si="25"/>
        <v>60</v>
      </c>
      <c r="Z52" s="23">
        <f t="shared" si="26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3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27"/>
        <v>180</v>
      </c>
      <c r="BD52" s="15">
        <f t="shared" si="28"/>
        <v>390</v>
      </c>
      <c r="BE52" s="15">
        <f t="shared" si="29"/>
        <v>36600</v>
      </c>
      <c r="BF52" s="15">
        <f t="shared" si="14"/>
        <v>900</v>
      </c>
      <c r="BM52" s="23">
        <v>34</v>
      </c>
      <c r="BN52" s="23"/>
      <c r="BO52" s="21">
        <f t="shared" si="30"/>
        <v>0.18274368346234252</v>
      </c>
      <c r="BP52" s="15">
        <f t="shared" si="31"/>
        <v>0</v>
      </c>
      <c r="BQ52" s="15">
        <f t="shared" si="32"/>
        <v>0</v>
      </c>
      <c r="BR52" s="15">
        <f t="shared" si="33"/>
        <v>0</v>
      </c>
      <c r="BS52" s="15">
        <f t="shared" si="34"/>
        <v>0</v>
      </c>
      <c r="BT52" s="15">
        <f t="shared" si="35"/>
        <v>0</v>
      </c>
      <c r="BU52" s="15">
        <f t="shared" si="36"/>
        <v>0</v>
      </c>
      <c r="BV52" s="15">
        <f t="shared" si="37"/>
        <v>0</v>
      </c>
      <c r="BX52" s="23">
        <v>34</v>
      </c>
      <c r="BY52" s="23">
        <v>30</v>
      </c>
      <c r="CE52" s="52">
        <v>48</v>
      </c>
      <c r="CF52" s="52">
        <v>1</v>
      </c>
      <c r="CG52" s="54" t="s">
        <v>537</v>
      </c>
      <c r="CH52" s="52">
        <v>48</v>
      </c>
      <c r="CI52" s="52"/>
      <c r="CJ52" s="52"/>
      <c r="CK52" s="52"/>
      <c r="CL52" s="52" t="s">
        <v>538</v>
      </c>
      <c r="CM52" s="52">
        <v>4320</v>
      </c>
      <c r="CN52" s="52" t="s">
        <v>539</v>
      </c>
      <c r="CO52" s="52">
        <v>50</v>
      </c>
      <c r="CP52" s="52"/>
      <c r="CQ52" s="52"/>
      <c r="CR52" s="52" t="s">
        <v>539</v>
      </c>
      <c r="CS52" s="52">
        <v>65</v>
      </c>
      <c r="CT52" s="52"/>
      <c r="CU52" s="52"/>
      <c r="CV52" s="52"/>
      <c r="CW52" s="52"/>
      <c r="CX52" s="52"/>
      <c r="CY52" s="52"/>
      <c r="CZ52" s="52"/>
      <c r="DA52" s="52"/>
      <c r="DB52" s="52"/>
      <c r="DC52" s="52"/>
    </row>
    <row r="53" spans="1:107" ht="16.5" x14ac:dyDescent="0.2">
      <c r="A53" s="18">
        <v>49</v>
      </c>
      <c r="B53" s="63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3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3">
        <v>11</v>
      </c>
      <c r="W53" s="39">
        <v>180</v>
      </c>
      <c r="X53" s="26">
        <f>INDEX(章节关卡!$C$6:$C$20,芦花古楼!V53)*芦花古楼!W53</f>
        <v>9540</v>
      </c>
      <c r="Y53" s="23">
        <f t="shared" si="25"/>
        <v>60</v>
      </c>
      <c r="Z53" s="23">
        <f t="shared" si="26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3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27"/>
        <v>175</v>
      </c>
      <c r="BD53" s="15">
        <f t="shared" si="28"/>
        <v>395</v>
      </c>
      <c r="BE53" s="15">
        <f t="shared" si="29"/>
        <v>32400</v>
      </c>
      <c r="BF53" s="15">
        <f t="shared" si="14"/>
        <v>950</v>
      </c>
      <c r="BM53" s="23">
        <v>35</v>
      </c>
      <c r="BN53" s="23"/>
      <c r="BO53" s="21">
        <f t="shared" si="30"/>
        <v>0.20101805180857679</v>
      </c>
      <c r="BP53" s="15">
        <f t="shared" si="31"/>
        <v>0</v>
      </c>
      <c r="BQ53" s="15">
        <f t="shared" si="32"/>
        <v>0</v>
      </c>
      <c r="BR53" s="15">
        <f t="shared" si="33"/>
        <v>0</v>
      </c>
      <c r="BS53" s="15">
        <f t="shared" si="34"/>
        <v>0</v>
      </c>
      <c r="BT53" s="15">
        <f t="shared" si="35"/>
        <v>0</v>
      </c>
      <c r="BU53" s="15">
        <f t="shared" si="36"/>
        <v>0</v>
      </c>
      <c r="BV53" s="15">
        <f t="shared" si="37"/>
        <v>0</v>
      </c>
      <c r="BX53" s="23">
        <v>35</v>
      </c>
      <c r="BY53" s="23">
        <v>30</v>
      </c>
      <c r="CE53" s="52">
        <v>49</v>
      </c>
      <c r="CF53" s="52">
        <v>1</v>
      </c>
      <c r="CG53" s="54" t="s">
        <v>537</v>
      </c>
      <c r="CH53" s="52">
        <v>49</v>
      </c>
      <c r="CI53" s="52"/>
      <c r="CJ53" s="52"/>
      <c r="CK53" s="52"/>
      <c r="CL53" s="52" t="s">
        <v>538</v>
      </c>
      <c r="CM53" s="52">
        <v>4320</v>
      </c>
      <c r="CN53" s="52" t="s">
        <v>539</v>
      </c>
      <c r="CO53" s="52">
        <v>50</v>
      </c>
      <c r="CP53" s="52"/>
      <c r="CQ53" s="52"/>
      <c r="CR53" s="52" t="s">
        <v>539</v>
      </c>
      <c r="CS53" s="52">
        <v>65</v>
      </c>
      <c r="CT53" s="52"/>
      <c r="CU53" s="52"/>
      <c r="CV53" s="52"/>
      <c r="CW53" s="52"/>
      <c r="CX53" s="52"/>
      <c r="CY53" s="52"/>
      <c r="CZ53" s="52"/>
      <c r="DA53" s="52"/>
      <c r="DB53" s="52"/>
      <c r="DC53" s="52"/>
    </row>
    <row r="54" spans="1:107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3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3">
        <v>11</v>
      </c>
      <c r="W54" s="39">
        <v>180</v>
      </c>
      <c r="X54" s="26">
        <f>INDEX(章节关卡!$C$6:$C$20,芦花古楼!V54)*芦花古楼!W54</f>
        <v>9540</v>
      </c>
      <c r="Y54" s="23">
        <f t="shared" si="25"/>
        <v>60</v>
      </c>
      <c r="Z54" s="23">
        <f t="shared" si="26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3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27"/>
        <v>185</v>
      </c>
      <c r="BD54" s="15">
        <f t="shared" si="28"/>
        <v>400</v>
      </c>
      <c r="BE54" s="15">
        <f t="shared" si="29"/>
        <v>40200</v>
      </c>
      <c r="BF54" s="15">
        <f t="shared" si="14"/>
        <v>1000</v>
      </c>
      <c r="BM54" s="23">
        <v>36</v>
      </c>
      <c r="BN54" s="23"/>
      <c r="BO54" s="21">
        <f t="shared" si="30"/>
        <v>0.22111985698943448</v>
      </c>
      <c r="BP54" s="15">
        <f t="shared" si="31"/>
        <v>0</v>
      </c>
      <c r="BQ54" s="15">
        <f t="shared" si="32"/>
        <v>0</v>
      </c>
      <c r="BR54" s="15">
        <f t="shared" si="33"/>
        <v>0</v>
      </c>
      <c r="BS54" s="15">
        <f t="shared" si="34"/>
        <v>0</v>
      </c>
      <c r="BT54" s="15">
        <f t="shared" si="35"/>
        <v>0</v>
      </c>
      <c r="BU54" s="15">
        <f t="shared" si="36"/>
        <v>0</v>
      </c>
      <c r="BV54" s="15">
        <f t="shared" si="37"/>
        <v>0</v>
      </c>
      <c r="BX54" s="23">
        <v>36</v>
      </c>
      <c r="BY54" s="23">
        <v>40</v>
      </c>
      <c r="CE54" s="52">
        <v>50</v>
      </c>
      <c r="CF54" s="52">
        <v>1</v>
      </c>
      <c r="CG54" s="54" t="s">
        <v>537</v>
      </c>
      <c r="CH54" s="52">
        <v>50</v>
      </c>
      <c r="CI54" s="52"/>
      <c r="CJ54" s="52"/>
      <c r="CK54" s="52"/>
      <c r="CL54" s="52" t="s">
        <v>538</v>
      </c>
      <c r="CM54" s="52">
        <v>4320</v>
      </c>
      <c r="CN54" s="52" t="s">
        <v>539</v>
      </c>
      <c r="CO54" s="52">
        <v>50</v>
      </c>
      <c r="CP54" s="52"/>
      <c r="CQ54" s="52"/>
      <c r="CR54" s="52" t="s">
        <v>539</v>
      </c>
      <c r="CS54" s="52">
        <v>70</v>
      </c>
      <c r="CT54" s="52"/>
      <c r="CU54" s="52"/>
      <c r="CV54" s="52"/>
      <c r="CW54" s="52"/>
      <c r="CX54" s="52"/>
      <c r="CY54" s="52"/>
      <c r="CZ54" s="52"/>
      <c r="DA54" s="52"/>
      <c r="DB54" s="52"/>
      <c r="DC54" s="52"/>
    </row>
    <row r="55" spans="1:107" ht="16.5" x14ac:dyDescent="0.2">
      <c r="A55" s="18">
        <v>51</v>
      </c>
      <c r="B55" s="63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3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3">
        <v>11</v>
      </c>
      <c r="W55" s="39">
        <v>180</v>
      </c>
      <c r="X55" s="26">
        <f>INDEX(章节关卡!$C$6:$C$20,芦花古楼!V55)*芦花古楼!W55</f>
        <v>9540</v>
      </c>
      <c r="Y55" s="23">
        <f t="shared" si="25"/>
        <v>65</v>
      </c>
      <c r="Z55" s="23">
        <f t="shared" si="26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3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27"/>
        <v>180</v>
      </c>
      <c r="BD55" s="15">
        <f t="shared" si="28"/>
        <v>400</v>
      </c>
      <c r="BE55" s="15">
        <f t="shared" si="29"/>
        <v>32400</v>
      </c>
      <c r="BF55" s="15">
        <f t="shared" si="14"/>
        <v>1000</v>
      </c>
      <c r="BM55" s="23">
        <v>37</v>
      </c>
      <c r="BN55" s="23"/>
      <c r="BO55" s="21">
        <f t="shared" si="30"/>
        <v>0.24323184268837794</v>
      </c>
      <c r="BP55" s="15">
        <f t="shared" si="31"/>
        <v>0</v>
      </c>
      <c r="BQ55" s="15">
        <f t="shared" si="32"/>
        <v>0</v>
      </c>
      <c r="BR55" s="15">
        <f t="shared" si="33"/>
        <v>0</v>
      </c>
      <c r="BS55" s="15">
        <f t="shared" si="34"/>
        <v>0</v>
      </c>
      <c r="BT55" s="15">
        <f t="shared" si="35"/>
        <v>0</v>
      </c>
      <c r="BU55" s="15">
        <f t="shared" si="36"/>
        <v>0</v>
      </c>
      <c r="BV55" s="15">
        <f t="shared" si="37"/>
        <v>0</v>
      </c>
      <c r="BX55" s="23">
        <v>37</v>
      </c>
      <c r="BY55" s="23">
        <v>40</v>
      </c>
      <c r="CE55" s="52">
        <v>51</v>
      </c>
      <c r="CF55" s="52">
        <v>1</v>
      </c>
      <c r="CG55" s="54" t="s">
        <v>537</v>
      </c>
      <c r="CH55" s="52">
        <v>51</v>
      </c>
      <c r="CI55" s="52"/>
      <c r="CJ55" s="52"/>
      <c r="CK55" s="52"/>
      <c r="CL55" s="52" t="s">
        <v>538</v>
      </c>
      <c r="CM55" s="52">
        <v>4320</v>
      </c>
      <c r="CN55" s="52" t="s">
        <v>539</v>
      </c>
      <c r="CO55" s="52">
        <v>55</v>
      </c>
      <c r="CP55" s="52"/>
      <c r="CQ55" s="52"/>
      <c r="CR55" s="52" t="s">
        <v>539</v>
      </c>
      <c r="CS55" s="52">
        <v>70</v>
      </c>
      <c r="CT55" s="52"/>
      <c r="CU55" s="52"/>
      <c r="CV55" s="52"/>
      <c r="CW55" s="52"/>
      <c r="CX55" s="52"/>
      <c r="CY55" s="52"/>
      <c r="CZ55" s="52"/>
      <c r="DA55" s="52"/>
      <c r="DB55" s="52"/>
      <c r="DC55" s="52"/>
    </row>
    <row r="56" spans="1:107" ht="16.5" x14ac:dyDescent="0.2">
      <c r="A56" s="18">
        <v>52</v>
      </c>
      <c r="B56" s="63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3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3">
        <v>11</v>
      </c>
      <c r="W56" s="39">
        <v>180</v>
      </c>
      <c r="X56" s="26">
        <f>INDEX(章节关卡!$C$6:$C$20,芦花古楼!V56)*芦花古楼!W56</f>
        <v>9540</v>
      </c>
      <c r="Y56" s="23">
        <f t="shared" si="25"/>
        <v>65</v>
      </c>
      <c r="Z56" s="23">
        <f t="shared" si="26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3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27"/>
        <v>190</v>
      </c>
      <c r="BD56" s="15">
        <f t="shared" si="28"/>
        <v>400</v>
      </c>
      <c r="BE56" s="15">
        <f t="shared" si="29"/>
        <v>40200</v>
      </c>
      <c r="BF56" s="15">
        <f t="shared" si="14"/>
        <v>1000</v>
      </c>
      <c r="BM56" s="23">
        <v>38</v>
      </c>
      <c r="BN56" s="23"/>
      <c r="BO56" s="21">
        <f t="shared" si="30"/>
        <v>0.26755502695721578</v>
      </c>
      <c r="BP56" s="15">
        <f t="shared" si="31"/>
        <v>0</v>
      </c>
      <c r="BQ56" s="15">
        <f t="shared" si="32"/>
        <v>0</v>
      </c>
      <c r="BR56" s="15">
        <f t="shared" si="33"/>
        <v>0</v>
      </c>
      <c r="BS56" s="15">
        <f t="shared" si="34"/>
        <v>0</v>
      </c>
      <c r="BT56" s="15">
        <f t="shared" si="35"/>
        <v>0</v>
      </c>
      <c r="BU56" s="15">
        <f t="shared" si="36"/>
        <v>0</v>
      </c>
      <c r="BV56" s="15">
        <f t="shared" si="37"/>
        <v>0</v>
      </c>
      <c r="BX56" s="23">
        <v>38</v>
      </c>
      <c r="BY56" s="23">
        <v>40</v>
      </c>
      <c r="CE56" s="52">
        <v>52</v>
      </c>
      <c r="CF56" s="52">
        <v>1</v>
      </c>
      <c r="CG56" s="54" t="s">
        <v>537</v>
      </c>
      <c r="CH56" s="52">
        <v>52</v>
      </c>
      <c r="CI56" s="52"/>
      <c r="CJ56" s="52"/>
      <c r="CK56" s="52"/>
      <c r="CL56" s="52" t="s">
        <v>538</v>
      </c>
      <c r="CM56" s="52">
        <v>4320</v>
      </c>
      <c r="CN56" s="52" t="s">
        <v>539</v>
      </c>
      <c r="CO56" s="52">
        <v>55</v>
      </c>
      <c r="CP56" s="52"/>
      <c r="CQ56" s="52"/>
      <c r="CR56" s="52" t="s">
        <v>539</v>
      </c>
      <c r="CS56" s="52">
        <v>70</v>
      </c>
      <c r="CT56" s="52"/>
      <c r="CU56" s="52"/>
      <c r="CV56" s="52"/>
      <c r="CW56" s="52"/>
      <c r="CX56" s="52"/>
      <c r="CY56" s="52"/>
      <c r="CZ56" s="52"/>
      <c r="DA56" s="52"/>
      <c r="DB56" s="52"/>
      <c r="DC56" s="52"/>
    </row>
    <row r="57" spans="1:107" ht="16.5" x14ac:dyDescent="0.2">
      <c r="A57" s="18">
        <v>53</v>
      </c>
      <c r="B57" s="63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3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3">
        <v>11</v>
      </c>
      <c r="W57" s="39">
        <v>180</v>
      </c>
      <c r="X57" s="26">
        <f>INDEX(章节关卡!$C$6:$C$20,芦花古楼!V57)*芦花古楼!W57</f>
        <v>9540</v>
      </c>
      <c r="Y57" s="23">
        <f t="shared" si="25"/>
        <v>65</v>
      </c>
      <c r="Z57" s="23">
        <f t="shared" si="26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3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27"/>
        <v>180</v>
      </c>
      <c r="BD57" s="15">
        <f t="shared" si="28"/>
        <v>400</v>
      </c>
      <c r="BE57" s="15">
        <f t="shared" si="29"/>
        <v>32400</v>
      </c>
      <c r="BF57" s="15">
        <f t="shared" si="14"/>
        <v>1000</v>
      </c>
      <c r="BM57" s="23">
        <v>39</v>
      </c>
      <c r="BN57" s="23"/>
      <c r="BO57" s="21">
        <f t="shared" si="30"/>
        <v>0.29431052965293736</v>
      </c>
      <c r="BP57" s="15">
        <f t="shared" si="31"/>
        <v>0</v>
      </c>
      <c r="BQ57" s="15">
        <f t="shared" si="32"/>
        <v>0</v>
      </c>
      <c r="BR57" s="15">
        <f t="shared" si="33"/>
        <v>0</v>
      </c>
      <c r="BS57" s="15">
        <f t="shared" si="34"/>
        <v>0</v>
      </c>
      <c r="BT57" s="15">
        <f t="shared" si="35"/>
        <v>0</v>
      </c>
      <c r="BU57" s="15">
        <f t="shared" si="36"/>
        <v>0</v>
      </c>
      <c r="BV57" s="15">
        <f t="shared" si="37"/>
        <v>0</v>
      </c>
      <c r="BX57" s="23">
        <v>39</v>
      </c>
      <c r="BY57" s="23">
        <v>40</v>
      </c>
      <c r="CE57" s="52">
        <v>53</v>
      </c>
      <c r="CF57" s="52">
        <v>1</v>
      </c>
      <c r="CG57" s="54" t="s">
        <v>537</v>
      </c>
      <c r="CH57" s="52">
        <v>53</v>
      </c>
      <c r="CI57" s="52"/>
      <c r="CJ57" s="52"/>
      <c r="CK57" s="52"/>
      <c r="CL57" s="52" t="s">
        <v>538</v>
      </c>
      <c r="CM57" s="52">
        <v>4320</v>
      </c>
      <c r="CN57" s="52" t="s">
        <v>539</v>
      </c>
      <c r="CO57" s="52">
        <v>55</v>
      </c>
      <c r="CP57" s="52"/>
      <c r="CQ57" s="52"/>
      <c r="CR57" s="52" t="s">
        <v>539</v>
      </c>
      <c r="CS57" s="52">
        <v>70</v>
      </c>
      <c r="CT57" s="52"/>
      <c r="CU57" s="52"/>
      <c r="CV57" s="52"/>
      <c r="CW57" s="52"/>
      <c r="CX57" s="52"/>
      <c r="CY57" s="52"/>
      <c r="CZ57" s="52"/>
      <c r="DA57" s="52"/>
      <c r="DB57" s="52"/>
      <c r="DC57" s="52"/>
    </row>
    <row r="58" spans="1:107" ht="16.5" x14ac:dyDescent="0.2">
      <c r="A58" s="18">
        <v>54</v>
      </c>
      <c r="B58" s="63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3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3">
        <v>11</v>
      </c>
      <c r="W58" s="39">
        <v>180</v>
      </c>
      <c r="X58" s="26">
        <f>INDEX(章节关卡!$C$6:$C$20,芦花古楼!V58)*芦花古楼!W58</f>
        <v>9540</v>
      </c>
      <c r="Y58" s="23">
        <f t="shared" si="25"/>
        <v>65</v>
      </c>
      <c r="Z58" s="23">
        <f t="shared" si="26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3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27"/>
        <v>190</v>
      </c>
      <c r="BD58" s="15">
        <f t="shared" si="28"/>
        <v>400</v>
      </c>
      <c r="BE58" s="15">
        <f t="shared" si="29"/>
        <v>40200</v>
      </c>
      <c r="BF58" s="15">
        <f t="shared" si="14"/>
        <v>1000</v>
      </c>
      <c r="BM58" s="23">
        <v>40</v>
      </c>
      <c r="BN58" s="23"/>
      <c r="BO58" s="21">
        <f t="shared" si="30"/>
        <v>0.32374158261823111</v>
      </c>
      <c r="BP58" s="15">
        <f t="shared" si="31"/>
        <v>0</v>
      </c>
      <c r="BQ58" s="15">
        <f t="shared" si="32"/>
        <v>0</v>
      </c>
      <c r="BR58" s="15">
        <f t="shared" si="33"/>
        <v>0</v>
      </c>
      <c r="BS58" s="15">
        <f t="shared" si="34"/>
        <v>0</v>
      </c>
      <c r="BT58" s="15">
        <f t="shared" si="35"/>
        <v>0</v>
      </c>
      <c r="BU58" s="15">
        <f t="shared" si="36"/>
        <v>0</v>
      </c>
      <c r="BV58" s="15">
        <f t="shared" si="37"/>
        <v>0</v>
      </c>
      <c r="BX58" s="23">
        <v>40</v>
      </c>
      <c r="BY58" s="23">
        <v>40</v>
      </c>
      <c r="CE58" s="52">
        <v>54</v>
      </c>
      <c r="CF58" s="52">
        <v>1</v>
      </c>
      <c r="CG58" s="54" t="s">
        <v>537</v>
      </c>
      <c r="CH58" s="52">
        <v>54</v>
      </c>
      <c r="CI58" s="52"/>
      <c r="CJ58" s="52"/>
      <c r="CK58" s="52"/>
      <c r="CL58" s="52" t="s">
        <v>538</v>
      </c>
      <c r="CM58" s="52">
        <v>4320</v>
      </c>
      <c r="CN58" s="52" t="s">
        <v>539</v>
      </c>
      <c r="CO58" s="52">
        <v>55</v>
      </c>
      <c r="CP58" s="52"/>
      <c r="CQ58" s="52"/>
      <c r="CR58" s="52" t="s">
        <v>539</v>
      </c>
      <c r="CS58" s="52">
        <v>70</v>
      </c>
      <c r="CT58" s="52"/>
      <c r="CU58" s="52"/>
      <c r="CV58" s="52"/>
      <c r="CW58" s="52"/>
      <c r="CX58" s="52"/>
      <c r="CY58" s="52"/>
      <c r="CZ58" s="52"/>
      <c r="DA58" s="52"/>
      <c r="DB58" s="52"/>
      <c r="DC58" s="52"/>
    </row>
    <row r="59" spans="1:107" ht="16.5" x14ac:dyDescent="0.2">
      <c r="A59" s="18">
        <v>55</v>
      </c>
      <c r="B59" s="63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3">
        <v>11</v>
      </c>
      <c r="W59" s="39">
        <v>180</v>
      </c>
      <c r="X59" s="26">
        <f>INDEX(章节关卡!$C$6:$C$20,芦花古楼!V59)*芦花古楼!W59</f>
        <v>9540</v>
      </c>
      <c r="Y59" s="23">
        <f t="shared" si="25"/>
        <v>65</v>
      </c>
      <c r="Z59" s="23">
        <f t="shared" si="26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3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27"/>
        <v>180</v>
      </c>
      <c r="BD59" s="15">
        <f t="shared" si="28"/>
        <v>400</v>
      </c>
      <c r="BE59" s="15">
        <f t="shared" si="29"/>
        <v>32400</v>
      </c>
      <c r="BF59" s="15">
        <f t="shared" si="14"/>
        <v>1000</v>
      </c>
      <c r="CE59" s="52">
        <v>55</v>
      </c>
      <c r="CF59" s="52">
        <v>1</v>
      </c>
      <c r="CG59" s="54" t="s">
        <v>537</v>
      </c>
      <c r="CH59" s="52">
        <v>55</v>
      </c>
      <c r="CI59" s="52"/>
      <c r="CJ59" s="52"/>
      <c r="CK59" s="52"/>
      <c r="CL59" s="52" t="s">
        <v>538</v>
      </c>
      <c r="CM59" s="52">
        <v>4320</v>
      </c>
      <c r="CN59" s="52" t="s">
        <v>539</v>
      </c>
      <c r="CO59" s="52">
        <v>55</v>
      </c>
      <c r="CP59" s="52"/>
      <c r="CQ59" s="52"/>
      <c r="CR59" s="52" t="s">
        <v>539</v>
      </c>
      <c r="CS59" s="52">
        <v>75</v>
      </c>
      <c r="CT59" s="52"/>
      <c r="CU59" s="52"/>
      <c r="CV59" s="52"/>
      <c r="CW59" s="52"/>
      <c r="CX59" s="52"/>
      <c r="CY59" s="52"/>
      <c r="CZ59" s="52"/>
      <c r="DA59" s="52"/>
      <c r="DB59" s="52"/>
      <c r="DC59" s="52"/>
    </row>
    <row r="60" spans="1:107" ht="16.5" x14ac:dyDescent="0.2">
      <c r="A60" s="18">
        <v>56</v>
      </c>
      <c r="B60" s="63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3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3">
        <v>11</v>
      </c>
      <c r="W60" s="39">
        <v>180</v>
      </c>
      <c r="X60" s="26">
        <f>INDEX(章节关卡!$C$6:$C$20,芦花古楼!V60)*芦花古楼!W60</f>
        <v>9540</v>
      </c>
      <c r="Y60" s="23">
        <f t="shared" si="25"/>
        <v>70</v>
      </c>
      <c r="Z60" s="23">
        <f t="shared" si="26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3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27"/>
        <v>190</v>
      </c>
      <c r="BD60" s="15">
        <f t="shared" si="28"/>
        <v>400</v>
      </c>
      <c r="BE60" s="15">
        <f t="shared" si="29"/>
        <v>40200</v>
      </c>
      <c r="BF60" s="15">
        <f t="shared" si="14"/>
        <v>1000</v>
      </c>
      <c r="CE60" s="52">
        <v>56</v>
      </c>
      <c r="CF60" s="52">
        <v>1</v>
      </c>
      <c r="CG60" s="54" t="s">
        <v>537</v>
      </c>
      <c r="CH60" s="52">
        <v>56</v>
      </c>
      <c r="CI60" s="52"/>
      <c r="CJ60" s="52"/>
      <c r="CK60" s="52"/>
      <c r="CL60" s="52" t="s">
        <v>538</v>
      </c>
      <c r="CM60" s="52">
        <v>4320</v>
      </c>
      <c r="CN60" s="52" t="s">
        <v>539</v>
      </c>
      <c r="CO60" s="52">
        <v>60</v>
      </c>
      <c r="CP60" s="52"/>
      <c r="CQ60" s="52"/>
      <c r="CR60" s="52" t="s">
        <v>539</v>
      </c>
      <c r="CS60" s="52">
        <v>75</v>
      </c>
      <c r="CT60" s="52"/>
      <c r="CU60" s="52"/>
      <c r="CV60" s="52"/>
      <c r="CW60" s="52"/>
      <c r="CX60" s="52"/>
      <c r="CY60" s="52"/>
      <c r="CZ60" s="52"/>
      <c r="DA60" s="52"/>
      <c r="DB60" s="52"/>
      <c r="DC60" s="52"/>
    </row>
    <row r="61" spans="1:107" ht="16.5" x14ac:dyDescent="0.2">
      <c r="A61" s="18">
        <v>57</v>
      </c>
      <c r="B61" s="63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3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3">
        <v>11</v>
      </c>
      <c r="W61" s="39">
        <v>180</v>
      </c>
      <c r="X61" s="26">
        <f>INDEX(章节关卡!$C$6:$C$20,芦花古楼!V61)*芦花古楼!W61</f>
        <v>9540</v>
      </c>
      <c r="Y61" s="23">
        <f t="shared" si="25"/>
        <v>70</v>
      </c>
      <c r="Z61" s="23">
        <f t="shared" si="26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3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27"/>
        <v>180</v>
      </c>
      <c r="BD61" s="15">
        <f t="shared" si="28"/>
        <v>405</v>
      </c>
      <c r="BE61" s="15">
        <f t="shared" si="29"/>
        <v>32400</v>
      </c>
      <c r="BF61" s="15">
        <f t="shared" si="14"/>
        <v>1000</v>
      </c>
      <c r="CE61" s="52">
        <v>57</v>
      </c>
      <c r="CF61" s="52">
        <v>1</v>
      </c>
      <c r="CG61" s="54" t="s">
        <v>537</v>
      </c>
      <c r="CH61" s="52">
        <v>57</v>
      </c>
      <c r="CI61" s="52"/>
      <c r="CJ61" s="52"/>
      <c r="CK61" s="52"/>
      <c r="CL61" s="52" t="s">
        <v>538</v>
      </c>
      <c r="CM61" s="52">
        <v>4320</v>
      </c>
      <c r="CN61" s="52" t="s">
        <v>539</v>
      </c>
      <c r="CO61" s="52">
        <v>60</v>
      </c>
      <c r="CP61" s="52"/>
      <c r="CQ61" s="52"/>
      <c r="CR61" s="52" t="s">
        <v>539</v>
      </c>
      <c r="CS61" s="52">
        <v>75</v>
      </c>
      <c r="CT61" s="52"/>
      <c r="CU61" s="52"/>
      <c r="CV61" s="52"/>
      <c r="CW61" s="52"/>
      <c r="CX61" s="52"/>
      <c r="CY61" s="52"/>
      <c r="CZ61" s="52"/>
      <c r="DA61" s="52"/>
      <c r="DB61" s="52"/>
      <c r="DC61" s="52"/>
    </row>
    <row r="62" spans="1:107" ht="16.5" x14ac:dyDescent="0.2">
      <c r="A62" s="18">
        <v>58</v>
      </c>
      <c r="B62" s="63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3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3">
        <v>11</v>
      </c>
      <c r="W62" s="39">
        <v>180</v>
      </c>
      <c r="X62" s="26">
        <f>INDEX(章节关卡!$C$6:$C$20,芦花古楼!V62)*芦花古楼!W62</f>
        <v>9540</v>
      </c>
      <c r="Y62" s="23">
        <f t="shared" si="25"/>
        <v>70</v>
      </c>
      <c r="Z62" s="23">
        <f t="shared" si="26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3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27"/>
        <v>190</v>
      </c>
      <c r="BD62" s="15">
        <f t="shared" si="28"/>
        <v>410</v>
      </c>
      <c r="BE62" s="15">
        <f t="shared" si="29"/>
        <v>42600</v>
      </c>
      <c r="BF62" s="15">
        <f t="shared" si="14"/>
        <v>1000</v>
      </c>
      <c r="CE62" s="52">
        <v>58</v>
      </c>
      <c r="CF62" s="52">
        <v>1</v>
      </c>
      <c r="CG62" s="54" t="s">
        <v>537</v>
      </c>
      <c r="CH62" s="52">
        <v>58</v>
      </c>
      <c r="CI62" s="52"/>
      <c r="CJ62" s="52"/>
      <c r="CK62" s="52"/>
      <c r="CL62" s="52" t="s">
        <v>538</v>
      </c>
      <c r="CM62" s="52">
        <v>4320</v>
      </c>
      <c r="CN62" s="52" t="s">
        <v>539</v>
      </c>
      <c r="CO62" s="52">
        <v>60</v>
      </c>
      <c r="CP62" s="52"/>
      <c r="CQ62" s="52"/>
      <c r="CR62" s="52" t="s">
        <v>539</v>
      </c>
      <c r="CS62" s="52">
        <v>75</v>
      </c>
      <c r="CT62" s="52"/>
      <c r="CU62" s="52"/>
      <c r="CV62" s="52"/>
      <c r="CW62" s="52"/>
      <c r="CX62" s="52"/>
      <c r="CY62" s="52"/>
      <c r="CZ62" s="52"/>
      <c r="DA62" s="52"/>
      <c r="DB62" s="52"/>
      <c r="DC62" s="52"/>
    </row>
    <row r="63" spans="1:107" ht="16.5" x14ac:dyDescent="0.2">
      <c r="A63" s="18">
        <v>59</v>
      </c>
      <c r="B63" s="63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3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3">
        <v>11</v>
      </c>
      <c r="W63" s="39">
        <v>180</v>
      </c>
      <c r="X63" s="26">
        <f>INDEX(章节关卡!$C$6:$C$20,芦花古楼!V63)*芦花古楼!W63</f>
        <v>9540</v>
      </c>
      <c r="Y63" s="23">
        <f t="shared" si="25"/>
        <v>70</v>
      </c>
      <c r="Z63" s="23">
        <f t="shared" si="26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3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27"/>
        <v>185</v>
      </c>
      <c r="BD63" s="15">
        <f t="shared" si="28"/>
        <v>415</v>
      </c>
      <c r="BE63" s="15">
        <f t="shared" si="29"/>
        <v>32400</v>
      </c>
      <c r="BF63" s="15">
        <f t="shared" si="14"/>
        <v>1000</v>
      </c>
      <c r="CE63" s="52">
        <v>59</v>
      </c>
      <c r="CF63" s="52">
        <v>1</v>
      </c>
      <c r="CG63" s="54" t="s">
        <v>537</v>
      </c>
      <c r="CH63" s="52">
        <v>59</v>
      </c>
      <c r="CI63" s="52"/>
      <c r="CJ63" s="52"/>
      <c r="CK63" s="52"/>
      <c r="CL63" s="52" t="s">
        <v>538</v>
      </c>
      <c r="CM63" s="52">
        <v>4320</v>
      </c>
      <c r="CN63" s="52" t="s">
        <v>539</v>
      </c>
      <c r="CO63" s="52">
        <v>60</v>
      </c>
      <c r="CP63" s="52"/>
      <c r="CQ63" s="52"/>
      <c r="CR63" s="52" t="s">
        <v>539</v>
      </c>
      <c r="CS63" s="52">
        <v>75</v>
      </c>
      <c r="CT63" s="52"/>
      <c r="CU63" s="52"/>
      <c r="CV63" s="52"/>
      <c r="CW63" s="52"/>
      <c r="CX63" s="52"/>
      <c r="CY63" s="52"/>
      <c r="CZ63" s="52"/>
      <c r="DA63" s="52"/>
      <c r="DB63" s="52"/>
      <c r="DC63" s="52"/>
    </row>
    <row r="64" spans="1:107" ht="16.5" x14ac:dyDescent="0.2">
      <c r="A64" s="18">
        <v>60</v>
      </c>
      <c r="B64" s="63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3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25"/>
        <v>70</v>
      </c>
      <c r="Z64" s="23">
        <f t="shared" si="26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3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27"/>
        <v>195</v>
      </c>
      <c r="BD64" s="15">
        <f t="shared" si="28"/>
        <v>420</v>
      </c>
      <c r="BE64" s="15">
        <f t="shared" si="29"/>
        <v>42600</v>
      </c>
      <c r="BF64" s="15">
        <f t="shared" si="14"/>
        <v>1000</v>
      </c>
      <c r="CE64" s="52">
        <v>60</v>
      </c>
      <c r="CF64" s="52">
        <v>1</v>
      </c>
      <c r="CG64" s="54" t="s">
        <v>537</v>
      </c>
      <c r="CH64" s="52">
        <v>60</v>
      </c>
      <c r="CI64" s="52"/>
      <c r="CJ64" s="52"/>
      <c r="CK64" s="52"/>
      <c r="CL64" s="52" t="s">
        <v>538</v>
      </c>
      <c r="CM64" s="52">
        <v>5400</v>
      </c>
      <c r="CN64" s="52" t="s">
        <v>539</v>
      </c>
      <c r="CO64" s="52">
        <v>60</v>
      </c>
      <c r="CP64" s="52"/>
      <c r="CQ64" s="52"/>
      <c r="CR64" s="52" t="s">
        <v>539</v>
      </c>
      <c r="CS64" s="52">
        <v>80</v>
      </c>
      <c r="CT64" s="52"/>
      <c r="CU64" s="52"/>
      <c r="CV64" s="52"/>
      <c r="CW64" s="52"/>
      <c r="CX64" s="52"/>
      <c r="CY64" s="52"/>
      <c r="CZ64" s="52"/>
      <c r="DA64" s="52"/>
      <c r="DB64" s="52"/>
      <c r="DC64" s="52"/>
    </row>
    <row r="65" spans="1:107" ht="16.5" x14ac:dyDescent="0.2">
      <c r="A65" s="18">
        <v>61</v>
      </c>
      <c r="B65" s="63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3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25"/>
        <v>75</v>
      </c>
      <c r="Z65" s="23">
        <f t="shared" si="26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3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27"/>
        <v>190</v>
      </c>
      <c r="BD65" s="15">
        <f t="shared" si="28"/>
        <v>420</v>
      </c>
      <c r="BE65" s="15">
        <f t="shared" si="29"/>
        <v>32400</v>
      </c>
      <c r="BF65" s="15">
        <f t="shared" si="14"/>
        <v>1000</v>
      </c>
      <c r="CE65" s="52">
        <v>61</v>
      </c>
      <c r="CF65" s="52">
        <v>1</v>
      </c>
      <c r="CG65" s="54" t="s">
        <v>537</v>
      </c>
      <c r="CH65" s="52">
        <v>61</v>
      </c>
      <c r="CI65" s="52"/>
      <c r="CJ65" s="52"/>
      <c r="CK65" s="52"/>
      <c r="CL65" s="52" t="s">
        <v>538</v>
      </c>
      <c r="CM65" s="52">
        <v>5400</v>
      </c>
      <c r="CN65" s="52" t="s">
        <v>539</v>
      </c>
      <c r="CO65" s="52">
        <v>65</v>
      </c>
      <c r="CP65" s="52"/>
      <c r="CQ65" s="52"/>
      <c r="CR65" s="52" t="s">
        <v>539</v>
      </c>
      <c r="CS65" s="52">
        <v>80</v>
      </c>
      <c r="CT65" s="52"/>
      <c r="CU65" s="52"/>
      <c r="CV65" s="52"/>
      <c r="CW65" s="52"/>
      <c r="CX65" s="52"/>
      <c r="CY65" s="52"/>
      <c r="CZ65" s="52"/>
      <c r="DA65" s="52"/>
      <c r="DB65" s="52"/>
      <c r="DC65" s="52"/>
    </row>
    <row r="66" spans="1:107" ht="16.5" x14ac:dyDescent="0.2">
      <c r="A66" s="18">
        <v>62</v>
      </c>
      <c r="B66" s="63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3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25"/>
        <v>75</v>
      </c>
      <c r="Z66" s="23">
        <f t="shared" si="26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3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27"/>
        <v>200</v>
      </c>
      <c r="BD66" s="15">
        <f t="shared" si="28"/>
        <v>420</v>
      </c>
      <c r="BE66" s="15">
        <f t="shared" si="29"/>
        <v>42600</v>
      </c>
      <c r="BF66" s="15">
        <f t="shared" si="14"/>
        <v>1000</v>
      </c>
      <c r="CE66" s="52">
        <v>62</v>
      </c>
      <c r="CF66" s="52">
        <v>1</v>
      </c>
      <c r="CG66" s="54" t="s">
        <v>537</v>
      </c>
      <c r="CH66" s="52">
        <v>62</v>
      </c>
      <c r="CI66" s="52"/>
      <c r="CJ66" s="52"/>
      <c r="CK66" s="52"/>
      <c r="CL66" s="52" t="s">
        <v>538</v>
      </c>
      <c r="CM66" s="52">
        <v>5400</v>
      </c>
      <c r="CN66" s="52" t="s">
        <v>539</v>
      </c>
      <c r="CO66" s="52">
        <v>65</v>
      </c>
      <c r="CP66" s="52"/>
      <c r="CQ66" s="52"/>
      <c r="CR66" s="52" t="s">
        <v>539</v>
      </c>
      <c r="CS66" s="52">
        <v>80</v>
      </c>
      <c r="CT66" s="52"/>
      <c r="CU66" s="52"/>
      <c r="CV66" s="52"/>
      <c r="CW66" s="52"/>
      <c r="CX66" s="52"/>
      <c r="CY66" s="52"/>
      <c r="CZ66" s="52"/>
      <c r="DA66" s="52"/>
      <c r="DB66" s="52"/>
      <c r="DC66" s="52"/>
    </row>
    <row r="67" spans="1:107" ht="16.5" x14ac:dyDescent="0.2">
      <c r="A67" s="18">
        <v>63</v>
      </c>
      <c r="B67" s="63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3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25"/>
        <v>75</v>
      </c>
      <c r="Z67" s="23">
        <f t="shared" si="26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3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27"/>
        <v>100</v>
      </c>
      <c r="BD67" s="15">
        <f t="shared" si="28"/>
        <v>420</v>
      </c>
      <c r="BE67" s="15">
        <f t="shared" si="29"/>
        <v>27000</v>
      </c>
      <c r="BF67" s="15">
        <f t="shared" si="14"/>
        <v>1000</v>
      </c>
      <c r="CE67" s="52">
        <v>63</v>
      </c>
      <c r="CF67" s="52">
        <v>1</v>
      </c>
      <c r="CG67" s="54" t="s">
        <v>537</v>
      </c>
      <c r="CH67" s="52">
        <v>63</v>
      </c>
      <c r="CI67" s="52"/>
      <c r="CJ67" s="52"/>
      <c r="CK67" s="52"/>
      <c r="CL67" s="52" t="s">
        <v>538</v>
      </c>
      <c r="CM67" s="52">
        <v>5400</v>
      </c>
      <c r="CN67" s="52" t="s">
        <v>539</v>
      </c>
      <c r="CO67" s="52">
        <v>65</v>
      </c>
      <c r="CP67" s="52"/>
      <c r="CQ67" s="52"/>
      <c r="CR67" s="52" t="s">
        <v>539</v>
      </c>
      <c r="CS67" s="52">
        <v>80</v>
      </c>
      <c r="CT67" s="52"/>
      <c r="CU67" s="52"/>
      <c r="CV67" s="52"/>
      <c r="CW67" s="52"/>
      <c r="CX67" s="52"/>
      <c r="CY67" s="52"/>
      <c r="CZ67" s="52"/>
      <c r="DA67" s="52"/>
      <c r="DB67" s="52"/>
      <c r="DC67" s="52"/>
    </row>
    <row r="68" spans="1:107" ht="16.5" x14ac:dyDescent="0.2">
      <c r="A68" s="18">
        <v>64</v>
      </c>
      <c r="B68" s="63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3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25"/>
        <v>75</v>
      </c>
      <c r="Z68" s="23">
        <f t="shared" si="26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3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27"/>
        <v>195</v>
      </c>
      <c r="BD68" s="15">
        <f t="shared" si="28"/>
        <v>420</v>
      </c>
      <c r="BE68" s="15">
        <f t="shared" si="29"/>
        <v>32400</v>
      </c>
      <c r="BF68" s="15">
        <f t="shared" si="14"/>
        <v>1000</v>
      </c>
      <c r="CE68" s="52">
        <v>64</v>
      </c>
      <c r="CF68" s="52">
        <v>1</v>
      </c>
      <c r="CG68" s="54" t="s">
        <v>537</v>
      </c>
      <c r="CH68" s="52">
        <v>64</v>
      </c>
      <c r="CI68" s="52"/>
      <c r="CJ68" s="52"/>
      <c r="CK68" s="52"/>
      <c r="CL68" s="52" t="s">
        <v>538</v>
      </c>
      <c r="CM68" s="52">
        <v>5400</v>
      </c>
      <c r="CN68" s="52" t="s">
        <v>539</v>
      </c>
      <c r="CO68" s="52">
        <v>65</v>
      </c>
      <c r="CP68" s="52"/>
      <c r="CQ68" s="52"/>
      <c r="CR68" s="52" t="s">
        <v>539</v>
      </c>
      <c r="CS68" s="52">
        <v>80</v>
      </c>
      <c r="CT68" s="52"/>
      <c r="CU68" s="52"/>
      <c r="CV68" s="52"/>
      <c r="CW68" s="52"/>
      <c r="CX68" s="52"/>
      <c r="CY68" s="52"/>
      <c r="CZ68" s="52"/>
      <c r="DA68" s="52"/>
      <c r="DB68" s="52"/>
      <c r="DC68" s="52"/>
    </row>
    <row r="69" spans="1:107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3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38">INT((U69-1)/5+3)*5</f>
        <v>75</v>
      </c>
      <c r="Z69" s="23">
        <f t="shared" ref="Z69:Z104" si="39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3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27"/>
        <v>95</v>
      </c>
      <c r="BD69" s="15">
        <f t="shared" si="28"/>
        <v>420</v>
      </c>
      <c r="BE69" s="15">
        <f t="shared" si="29"/>
        <v>15600</v>
      </c>
      <c r="BF69" s="15">
        <f t="shared" si="14"/>
        <v>1000</v>
      </c>
      <c r="CE69" s="52">
        <v>65</v>
      </c>
      <c r="CF69" s="52">
        <v>1</v>
      </c>
      <c r="CG69" s="54" t="s">
        <v>537</v>
      </c>
      <c r="CH69" s="52">
        <v>65</v>
      </c>
      <c r="CI69" s="52"/>
      <c r="CJ69" s="52"/>
      <c r="CK69" s="52"/>
      <c r="CL69" s="52" t="s">
        <v>538</v>
      </c>
      <c r="CM69" s="52">
        <v>5400</v>
      </c>
      <c r="CN69" s="52" t="s">
        <v>539</v>
      </c>
      <c r="CO69" s="52">
        <v>65</v>
      </c>
      <c r="CP69" s="52"/>
      <c r="CQ69" s="52"/>
      <c r="CR69" s="52" t="s">
        <v>539</v>
      </c>
      <c r="CS69" s="52">
        <v>85</v>
      </c>
      <c r="CT69" s="52"/>
      <c r="CU69" s="52"/>
      <c r="CV69" s="52"/>
      <c r="CW69" s="52"/>
      <c r="CX69" s="52"/>
      <c r="CY69" s="52"/>
      <c r="CZ69" s="52"/>
      <c r="DA69" s="52"/>
      <c r="DB69" s="52"/>
      <c r="DC69" s="52"/>
    </row>
    <row r="70" spans="1:107" ht="16.5" x14ac:dyDescent="0.2">
      <c r="A70" s="18">
        <v>66</v>
      </c>
      <c r="B70" s="63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40">INT((A70-1)/5+1)*5</f>
        <v>70</v>
      </c>
      <c r="F70" s="23">
        <f t="shared" ref="F70:F104" si="41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3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42">INT((K70-1)/5+2)*5</f>
        <v>75</v>
      </c>
      <c r="P70" s="23">
        <f t="shared" ref="P70:P104" si="43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38"/>
        <v>80</v>
      </c>
      <c r="Z70" s="23">
        <f t="shared" si="39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3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44">INT((AE70-1)/5+4)*5</f>
        <v>85</v>
      </c>
      <c r="AJ70" s="23">
        <f t="shared" ref="AJ70:AJ104" si="45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46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47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48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CE70" s="52">
        <v>66</v>
      </c>
      <c r="CF70" s="52">
        <v>1</v>
      </c>
      <c r="CG70" s="54" t="s">
        <v>537</v>
      </c>
      <c r="CH70" s="52">
        <v>66</v>
      </c>
      <c r="CI70" s="52"/>
      <c r="CJ70" s="52"/>
      <c r="CK70" s="52"/>
      <c r="CL70" s="52" t="s">
        <v>538</v>
      </c>
      <c r="CM70" s="52">
        <v>5400</v>
      </c>
      <c r="CN70" s="52" t="s">
        <v>539</v>
      </c>
      <c r="CO70" s="52">
        <v>70</v>
      </c>
      <c r="CP70" s="52"/>
      <c r="CQ70" s="52"/>
      <c r="CR70" s="52" t="s">
        <v>539</v>
      </c>
      <c r="CS70" s="52">
        <v>85</v>
      </c>
      <c r="CT70" s="52"/>
      <c r="CU70" s="52"/>
      <c r="CV70" s="52"/>
      <c r="CW70" s="52"/>
      <c r="CX70" s="52"/>
      <c r="CY70" s="52"/>
      <c r="CZ70" s="52"/>
      <c r="DA70" s="52"/>
      <c r="DB70" s="52"/>
      <c r="DC70" s="52"/>
    </row>
    <row r="71" spans="1:107" ht="16.5" x14ac:dyDescent="0.2">
      <c r="A71" s="18">
        <v>67</v>
      </c>
      <c r="B71" s="63">
        <v>9</v>
      </c>
      <c r="C71" s="39">
        <v>60</v>
      </c>
      <c r="D71" s="26">
        <f>INDEX(章节关卡!$C$6:$C$20,芦花古楼!B71)*芦花古楼!C71</f>
        <v>2160</v>
      </c>
      <c r="E71" s="23">
        <f t="shared" si="40"/>
        <v>70</v>
      </c>
      <c r="F71" s="23">
        <f t="shared" si="41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3">
        <v>10</v>
      </c>
      <c r="M71" s="39">
        <v>120</v>
      </c>
      <c r="N71" s="26">
        <f>INDEX(章节关卡!$C$6:$C$20,芦花古楼!L71)*芦花古楼!M71</f>
        <v>5280</v>
      </c>
      <c r="O71" s="23">
        <f t="shared" si="42"/>
        <v>75</v>
      </c>
      <c r="P71" s="23">
        <f t="shared" si="43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38"/>
        <v>80</v>
      </c>
      <c r="Z71" s="23">
        <f t="shared" si="39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3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44"/>
        <v>85</v>
      </c>
      <c r="AJ71" s="23">
        <f t="shared" si="45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49">AP71+1</f>
        <v>25</v>
      </c>
      <c r="AU71" s="19">
        <v>66</v>
      </c>
      <c r="AV71" s="19">
        <f t="shared" ref="AV71:AV105" si="50">AS71+1</f>
        <v>26</v>
      </c>
      <c r="AX71" s="19">
        <v>66</v>
      </c>
      <c r="AY71" s="19">
        <f t="shared" ref="AY71:AY105" si="51">AV71+1</f>
        <v>27</v>
      </c>
      <c r="BB71" s="19">
        <v>66</v>
      </c>
      <c r="BC71" s="15">
        <f t="shared" si="46"/>
        <v>195</v>
      </c>
      <c r="BD71" s="15">
        <f t="shared" si="47"/>
        <v>420</v>
      </c>
      <c r="BE71" s="15">
        <f t="shared" si="48"/>
        <v>32400</v>
      </c>
      <c r="BF71" s="15">
        <f t="shared" ref="BF71:BF105" si="52">INDEX($H$5:$H$104,MATCH(BB71,$AP$5:$AP$105,1)-1)+INDEX($R$5:$R$104,MATCH(BB71,$AS$5:$AS$105,1)-1)+INDEX($AB$5:$AB$104,MATCH(BB71,$AV$5:$AV$105,1)-1)+INDEX($AL$5:$AL$104,MATCH(BB71,$AY$5:$AY$105,1)-1)</f>
        <v>1000</v>
      </c>
      <c r="CE71" s="52">
        <v>67</v>
      </c>
      <c r="CF71" s="52">
        <v>1</v>
      </c>
      <c r="CG71" s="54" t="s">
        <v>537</v>
      </c>
      <c r="CH71" s="52">
        <v>67</v>
      </c>
      <c r="CI71" s="52"/>
      <c r="CJ71" s="52"/>
      <c r="CK71" s="52"/>
      <c r="CL71" s="52" t="s">
        <v>538</v>
      </c>
      <c r="CM71" s="52">
        <v>5400</v>
      </c>
      <c r="CN71" s="52" t="s">
        <v>539</v>
      </c>
      <c r="CO71" s="52">
        <v>70</v>
      </c>
      <c r="CP71" s="52"/>
      <c r="CQ71" s="52"/>
      <c r="CR71" s="52" t="s">
        <v>539</v>
      </c>
      <c r="CS71" s="52">
        <v>85</v>
      </c>
      <c r="CT71" s="52"/>
      <c r="CU71" s="52"/>
      <c r="CV71" s="52"/>
      <c r="CW71" s="52"/>
      <c r="CX71" s="52"/>
      <c r="CY71" s="52"/>
      <c r="CZ71" s="52"/>
      <c r="DA71" s="52"/>
      <c r="DB71" s="52"/>
      <c r="DC71" s="52"/>
    </row>
    <row r="72" spans="1:107" ht="16.5" x14ac:dyDescent="0.2">
      <c r="A72" s="18">
        <v>68</v>
      </c>
      <c r="B72" s="63">
        <v>9</v>
      </c>
      <c r="C72" s="39">
        <v>60</v>
      </c>
      <c r="D72" s="26">
        <f>INDEX(章节关卡!$C$6:$C$20,芦花古楼!B72)*芦花古楼!C72</f>
        <v>2160</v>
      </c>
      <c r="E72" s="23">
        <f t="shared" si="40"/>
        <v>70</v>
      </c>
      <c r="F72" s="23">
        <f t="shared" si="41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3">
        <v>10</v>
      </c>
      <c r="M72" s="39">
        <v>120</v>
      </c>
      <c r="N72" s="26">
        <f>INDEX(章节关卡!$C$6:$C$20,芦花古楼!L72)*芦花古楼!M72</f>
        <v>5280</v>
      </c>
      <c r="O72" s="23">
        <f t="shared" si="42"/>
        <v>75</v>
      </c>
      <c r="P72" s="23">
        <f t="shared" si="43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38"/>
        <v>80</v>
      </c>
      <c r="Z72" s="23">
        <f t="shared" si="39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3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44"/>
        <v>85</v>
      </c>
      <c r="AJ72" s="23">
        <f t="shared" si="45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49"/>
        <v>26</v>
      </c>
      <c r="AU72" s="19">
        <v>67</v>
      </c>
      <c r="AV72" s="19">
        <f t="shared" si="50"/>
        <v>27</v>
      </c>
      <c r="AX72" s="19">
        <v>67</v>
      </c>
      <c r="AY72" s="19">
        <f t="shared" si="51"/>
        <v>28</v>
      </c>
      <c r="BB72" s="19">
        <v>67</v>
      </c>
      <c r="BC72" s="15">
        <f t="shared" si="46"/>
        <v>95</v>
      </c>
      <c r="BD72" s="15">
        <f t="shared" si="47"/>
        <v>420</v>
      </c>
      <c r="BE72" s="15">
        <f t="shared" si="48"/>
        <v>15600</v>
      </c>
      <c r="BF72" s="15">
        <f t="shared" si="52"/>
        <v>1000</v>
      </c>
      <c r="CE72" s="52">
        <v>68</v>
      </c>
      <c r="CF72" s="52">
        <v>1</v>
      </c>
      <c r="CG72" s="54" t="s">
        <v>537</v>
      </c>
      <c r="CH72" s="52">
        <v>68</v>
      </c>
      <c r="CI72" s="52"/>
      <c r="CJ72" s="52"/>
      <c r="CK72" s="52"/>
      <c r="CL72" s="52" t="s">
        <v>538</v>
      </c>
      <c r="CM72" s="52">
        <v>5400</v>
      </c>
      <c r="CN72" s="52" t="s">
        <v>539</v>
      </c>
      <c r="CO72" s="52">
        <v>70</v>
      </c>
      <c r="CP72" s="52"/>
      <c r="CQ72" s="52"/>
      <c r="CR72" s="52" t="s">
        <v>539</v>
      </c>
      <c r="CS72" s="52">
        <v>85</v>
      </c>
      <c r="CT72" s="52"/>
      <c r="CU72" s="52"/>
      <c r="CV72" s="52"/>
      <c r="CW72" s="52"/>
      <c r="CX72" s="52"/>
      <c r="CY72" s="52"/>
      <c r="CZ72" s="52"/>
      <c r="DA72" s="52"/>
      <c r="DB72" s="52"/>
      <c r="DC72" s="52"/>
    </row>
    <row r="73" spans="1:107" ht="16.5" x14ac:dyDescent="0.2">
      <c r="A73" s="18">
        <v>69</v>
      </c>
      <c r="B73" s="63">
        <v>9</v>
      </c>
      <c r="C73" s="39">
        <v>60</v>
      </c>
      <c r="D73" s="26">
        <f>INDEX(章节关卡!$C$6:$C$20,芦花古楼!B73)*芦花古楼!C73</f>
        <v>2160</v>
      </c>
      <c r="E73" s="23">
        <f t="shared" si="40"/>
        <v>70</v>
      </c>
      <c r="F73" s="23">
        <f t="shared" si="41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3">
        <v>10</v>
      </c>
      <c r="M73" s="39">
        <v>120</v>
      </c>
      <c r="N73" s="26">
        <f>INDEX(章节关卡!$C$6:$C$20,芦花古楼!L73)*芦花古楼!M73</f>
        <v>5280</v>
      </c>
      <c r="O73" s="23">
        <f t="shared" si="42"/>
        <v>75</v>
      </c>
      <c r="P73" s="23">
        <f t="shared" si="43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38"/>
        <v>80</v>
      </c>
      <c r="Z73" s="23">
        <f t="shared" si="39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3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44"/>
        <v>85</v>
      </c>
      <c r="AJ73" s="23">
        <f t="shared" si="45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49"/>
        <v>27</v>
      </c>
      <c r="AU73" s="19">
        <v>68</v>
      </c>
      <c r="AV73" s="19">
        <f t="shared" si="50"/>
        <v>28</v>
      </c>
      <c r="AX73" s="19">
        <v>68</v>
      </c>
      <c r="AY73" s="19">
        <f t="shared" si="51"/>
        <v>29</v>
      </c>
      <c r="BB73" s="19">
        <v>68</v>
      </c>
      <c r="BC73" s="15">
        <f t="shared" si="46"/>
        <v>100</v>
      </c>
      <c r="BD73" s="15">
        <f t="shared" si="47"/>
        <v>420</v>
      </c>
      <c r="BE73" s="15">
        <f t="shared" si="48"/>
        <v>27000</v>
      </c>
      <c r="BF73" s="15">
        <f t="shared" si="52"/>
        <v>1000</v>
      </c>
      <c r="CE73" s="52">
        <v>69</v>
      </c>
      <c r="CF73" s="52">
        <v>1</v>
      </c>
      <c r="CG73" s="54" t="s">
        <v>537</v>
      </c>
      <c r="CH73" s="52">
        <v>69</v>
      </c>
      <c r="CI73" s="52"/>
      <c r="CJ73" s="52"/>
      <c r="CK73" s="52"/>
      <c r="CL73" s="52" t="s">
        <v>538</v>
      </c>
      <c r="CM73" s="52">
        <v>5400</v>
      </c>
      <c r="CN73" s="52" t="s">
        <v>539</v>
      </c>
      <c r="CO73" s="52">
        <v>70</v>
      </c>
      <c r="CP73" s="52"/>
      <c r="CQ73" s="52"/>
      <c r="CR73" s="52" t="s">
        <v>539</v>
      </c>
      <c r="CS73" s="52">
        <v>85</v>
      </c>
      <c r="CT73" s="52"/>
      <c r="CU73" s="52"/>
      <c r="CV73" s="52"/>
      <c r="CW73" s="52"/>
      <c r="CX73" s="52"/>
      <c r="CY73" s="52"/>
      <c r="CZ73" s="52"/>
      <c r="DA73" s="52"/>
      <c r="DB73" s="52"/>
      <c r="DC73" s="52"/>
    </row>
    <row r="74" spans="1:107" ht="16.5" x14ac:dyDescent="0.2">
      <c r="A74" s="18">
        <v>70</v>
      </c>
      <c r="B74" s="63">
        <v>9</v>
      </c>
      <c r="C74" s="39">
        <v>60</v>
      </c>
      <c r="D74" s="26">
        <f>INDEX(章节关卡!$C$6:$C$20,芦花古楼!B74)*芦花古楼!C74</f>
        <v>2160</v>
      </c>
      <c r="E74" s="23">
        <f t="shared" si="40"/>
        <v>70</v>
      </c>
      <c r="F74" s="23">
        <f t="shared" si="41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42"/>
        <v>75</v>
      </c>
      <c r="P74" s="23">
        <f t="shared" si="43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3">
        <v>12</v>
      </c>
      <c r="W74" s="39">
        <v>180</v>
      </c>
      <c r="X74" s="26">
        <f>INDEX(章节关卡!$C$6:$C$20,芦花古楼!V74)*芦花古楼!W74</f>
        <v>11700</v>
      </c>
      <c r="Y74" s="23">
        <f t="shared" si="38"/>
        <v>80</v>
      </c>
      <c r="Z74" s="23">
        <f t="shared" si="39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3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44"/>
        <v>85</v>
      </c>
      <c r="AJ74" s="23">
        <f t="shared" si="45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49"/>
        <v>28</v>
      </c>
      <c r="AU74" s="19">
        <v>69</v>
      </c>
      <c r="AV74" s="19">
        <f t="shared" si="50"/>
        <v>29</v>
      </c>
      <c r="AX74" s="19">
        <v>69</v>
      </c>
      <c r="AY74" s="19">
        <f t="shared" si="51"/>
        <v>30</v>
      </c>
      <c r="BB74" s="19">
        <v>69</v>
      </c>
      <c r="BC74" s="15">
        <f t="shared" si="46"/>
        <v>195</v>
      </c>
      <c r="BD74" s="15">
        <f t="shared" si="47"/>
        <v>425</v>
      </c>
      <c r="BE74" s="15">
        <f t="shared" si="48"/>
        <v>32400</v>
      </c>
      <c r="BF74" s="15">
        <f t="shared" si="52"/>
        <v>1050</v>
      </c>
      <c r="CE74" s="52">
        <v>70</v>
      </c>
      <c r="CF74" s="52">
        <v>1</v>
      </c>
      <c r="CG74" s="54" t="s">
        <v>537</v>
      </c>
      <c r="CH74" s="52">
        <v>70</v>
      </c>
      <c r="CI74" s="52"/>
      <c r="CJ74" s="52"/>
      <c r="CK74" s="52"/>
      <c r="CL74" s="52" t="s">
        <v>538</v>
      </c>
      <c r="CM74" s="52">
        <v>5400</v>
      </c>
      <c r="CN74" s="52" t="s">
        <v>539</v>
      </c>
      <c r="CO74" s="52">
        <v>70</v>
      </c>
      <c r="CP74" s="52"/>
      <c r="CQ74" s="52"/>
      <c r="CR74" s="52" t="s">
        <v>539</v>
      </c>
      <c r="CS74" s="52">
        <v>90</v>
      </c>
      <c r="CT74" s="52"/>
      <c r="CU74" s="52"/>
      <c r="CV74" s="52"/>
      <c r="CW74" s="52"/>
      <c r="CX74" s="52"/>
      <c r="CY74" s="52"/>
      <c r="CZ74" s="52"/>
      <c r="DA74" s="52"/>
      <c r="DB74" s="52"/>
      <c r="DC74" s="52"/>
    </row>
    <row r="75" spans="1:107" ht="16.5" x14ac:dyDescent="0.2">
      <c r="A75" s="23">
        <v>71</v>
      </c>
      <c r="B75" s="63">
        <v>9</v>
      </c>
      <c r="C75" s="39">
        <v>60</v>
      </c>
      <c r="D75" s="26">
        <f>INDEX(章节关卡!$C$6:$C$20,芦花古楼!B75)*芦花古楼!C75</f>
        <v>2160</v>
      </c>
      <c r="E75" s="23">
        <f t="shared" si="40"/>
        <v>75</v>
      </c>
      <c r="F75" s="23">
        <f t="shared" si="41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3">
        <v>11</v>
      </c>
      <c r="M75" s="39">
        <v>120</v>
      </c>
      <c r="N75" s="26">
        <f>INDEX(章节关卡!$C$6:$C$20,芦花古楼!L75)*芦花古楼!M75</f>
        <v>6360</v>
      </c>
      <c r="O75" s="23">
        <f t="shared" si="42"/>
        <v>80</v>
      </c>
      <c r="P75" s="23">
        <f t="shared" si="43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3">
        <v>12</v>
      </c>
      <c r="W75" s="39">
        <v>180</v>
      </c>
      <c r="X75" s="26">
        <f>INDEX(章节关卡!$C$6:$C$20,芦花古楼!V75)*芦花古楼!W75</f>
        <v>11700</v>
      </c>
      <c r="Y75" s="23">
        <f t="shared" si="38"/>
        <v>85</v>
      </c>
      <c r="Z75" s="23">
        <f t="shared" si="39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3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44"/>
        <v>90</v>
      </c>
      <c r="AJ75" s="23">
        <f t="shared" si="45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49"/>
        <v>29</v>
      </c>
      <c r="AU75" s="19">
        <v>70</v>
      </c>
      <c r="AV75" s="19">
        <f t="shared" si="50"/>
        <v>30</v>
      </c>
      <c r="AX75" s="19">
        <v>70</v>
      </c>
      <c r="AY75" s="19">
        <f t="shared" si="51"/>
        <v>31</v>
      </c>
      <c r="BB75" s="19">
        <v>70</v>
      </c>
      <c r="BC75" s="15">
        <f t="shared" si="46"/>
        <v>95</v>
      </c>
      <c r="BD75" s="15">
        <f t="shared" si="47"/>
        <v>430</v>
      </c>
      <c r="BE75" s="15">
        <f t="shared" si="48"/>
        <v>15600</v>
      </c>
      <c r="BF75" s="15">
        <f t="shared" si="52"/>
        <v>1100</v>
      </c>
      <c r="CE75" s="52">
        <v>71</v>
      </c>
      <c r="CF75" s="52">
        <v>1</v>
      </c>
      <c r="CG75" s="54" t="s">
        <v>537</v>
      </c>
      <c r="CH75" s="52">
        <v>71</v>
      </c>
      <c r="CI75" s="52"/>
      <c r="CJ75" s="52"/>
      <c r="CK75" s="52"/>
      <c r="CL75" s="52" t="s">
        <v>538</v>
      </c>
      <c r="CM75" s="52">
        <v>5400</v>
      </c>
      <c r="CN75" s="52" t="s">
        <v>539</v>
      </c>
      <c r="CO75" s="52">
        <v>75</v>
      </c>
      <c r="CP75" s="52"/>
      <c r="CQ75" s="52"/>
      <c r="CR75" s="52" t="s">
        <v>539</v>
      </c>
      <c r="CS75" s="52">
        <v>90</v>
      </c>
      <c r="CT75" s="52"/>
      <c r="CU75" s="52"/>
      <c r="CV75" s="52"/>
      <c r="CW75" s="52"/>
      <c r="CX75" s="52"/>
      <c r="CY75" s="52"/>
      <c r="CZ75" s="52"/>
      <c r="DA75" s="52"/>
      <c r="DB75" s="52"/>
      <c r="DC75" s="52"/>
    </row>
    <row r="76" spans="1:107" ht="16.5" x14ac:dyDescent="0.2">
      <c r="A76" s="23">
        <v>72</v>
      </c>
      <c r="B76" s="63">
        <v>9</v>
      </c>
      <c r="C76" s="39">
        <v>60</v>
      </c>
      <c r="D76" s="26">
        <f>INDEX(章节关卡!$C$6:$C$20,芦花古楼!B76)*芦花古楼!C76</f>
        <v>2160</v>
      </c>
      <c r="E76" s="23">
        <f t="shared" si="40"/>
        <v>75</v>
      </c>
      <c r="F76" s="23">
        <f t="shared" si="41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3">
        <v>11</v>
      </c>
      <c r="M76" s="39">
        <v>120</v>
      </c>
      <c r="N76" s="26">
        <f>INDEX(章节关卡!$C$6:$C$20,芦花古楼!L76)*芦花古楼!M76</f>
        <v>6360</v>
      </c>
      <c r="O76" s="23">
        <f t="shared" si="42"/>
        <v>80</v>
      </c>
      <c r="P76" s="23">
        <f t="shared" si="43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3">
        <v>12</v>
      </c>
      <c r="W76" s="39">
        <v>180</v>
      </c>
      <c r="X76" s="26">
        <f>INDEX(章节关卡!$C$6:$C$20,芦花古楼!V76)*芦花古楼!W76</f>
        <v>11700</v>
      </c>
      <c r="Y76" s="23">
        <f t="shared" si="38"/>
        <v>85</v>
      </c>
      <c r="Z76" s="23">
        <f t="shared" si="39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3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44"/>
        <v>90</v>
      </c>
      <c r="AJ76" s="23">
        <f t="shared" si="45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49"/>
        <v>30</v>
      </c>
      <c r="AU76" s="19">
        <v>71</v>
      </c>
      <c r="AV76" s="19">
        <f t="shared" si="50"/>
        <v>31</v>
      </c>
      <c r="AX76" s="19">
        <v>71</v>
      </c>
      <c r="AY76" s="19">
        <f t="shared" si="51"/>
        <v>32</v>
      </c>
      <c r="BB76" s="19">
        <v>71</v>
      </c>
      <c r="BC76" s="15">
        <f t="shared" si="46"/>
        <v>100</v>
      </c>
      <c r="BD76" s="15">
        <f t="shared" si="47"/>
        <v>435</v>
      </c>
      <c r="BE76" s="15">
        <f t="shared" si="48"/>
        <v>31500</v>
      </c>
      <c r="BF76" s="15">
        <f t="shared" si="52"/>
        <v>1150</v>
      </c>
      <c r="CE76" s="52">
        <v>72</v>
      </c>
      <c r="CF76" s="52">
        <v>1</v>
      </c>
      <c r="CG76" s="54" t="s">
        <v>537</v>
      </c>
      <c r="CH76" s="52">
        <v>72</v>
      </c>
      <c r="CI76" s="52"/>
      <c r="CJ76" s="52"/>
      <c r="CK76" s="52"/>
      <c r="CL76" s="52" t="s">
        <v>538</v>
      </c>
      <c r="CM76" s="52">
        <v>5400</v>
      </c>
      <c r="CN76" s="52" t="s">
        <v>539</v>
      </c>
      <c r="CO76" s="52">
        <v>75</v>
      </c>
      <c r="CP76" s="52"/>
      <c r="CQ76" s="52"/>
      <c r="CR76" s="52" t="s">
        <v>539</v>
      </c>
      <c r="CS76" s="52">
        <v>90</v>
      </c>
      <c r="CT76" s="52"/>
      <c r="CU76" s="52"/>
      <c r="CV76" s="52"/>
      <c r="CW76" s="52"/>
      <c r="CX76" s="52"/>
      <c r="CY76" s="52"/>
      <c r="CZ76" s="52"/>
      <c r="DA76" s="52"/>
      <c r="DB76" s="52"/>
      <c r="DC76" s="52"/>
    </row>
    <row r="77" spans="1:107" ht="16.5" x14ac:dyDescent="0.2">
      <c r="A77" s="23">
        <v>73</v>
      </c>
      <c r="B77" s="63">
        <v>9</v>
      </c>
      <c r="C77" s="39">
        <v>60</v>
      </c>
      <c r="D77" s="26">
        <f>INDEX(章节关卡!$C$6:$C$20,芦花古楼!B77)*芦花古楼!C77</f>
        <v>2160</v>
      </c>
      <c r="E77" s="23">
        <f t="shared" si="40"/>
        <v>75</v>
      </c>
      <c r="F77" s="23">
        <f t="shared" si="41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3">
        <v>11</v>
      </c>
      <c r="M77" s="39">
        <v>120</v>
      </c>
      <c r="N77" s="26">
        <f>INDEX(章节关卡!$C$6:$C$20,芦花古楼!L77)*芦花古楼!M77</f>
        <v>6360</v>
      </c>
      <c r="O77" s="23">
        <f t="shared" si="42"/>
        <v>80</v>
      </c>
      <c r="P77" s="23">
        <f t="shared" si="43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3">
        <v>12</v>
      </c>
      <c r="W77" s="39">
        <v>180</v>
      </c>
      <c r="X77" s="26">
        <f>INDEX(章节关卡!$C$6:$C$20,芦花古楼!V77)*芦花古楼!W77</f>
        <v>11700</v>
      </c>
      <c r="Y77" s="23">
        <f t="shared" si="38"/>
        <v>85</v>
      </c>
      <c r="Z77" s="23">
        <f t="shared" si="39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3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44"/>
        <v>90</v>
      </c>
      <c r="AJ77" s="23">
        <f t="shared" si="45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49"/>
        <v>31</v>
      </c>
      <c r="AU77" s="19">
        <v>72</v>
      </c>
      <c r="AV77" s="19">
        <f t="shared" si="50"/>
        <v>32</v>
      </c>
      <c r="AX77" s="19">
        <v>72</v>
      </c>
      <c r="AY77" s="19">
        <f t="shared" si="51"/>
        <v>33</v>
      </c>
      <c r="BB77" s="19">
        <v>72</v>
      </c>
      <c r="BC77" s="15">
        <f t="shared" si="46"/>
        <v>200</v>
      </c>
      <c r="BD77" s="15">
        <f t="shared" si="47"/>
        <v>440</v>
      </c>
      <c r="BE77" s="15">
        <f t="shared" si="48"/>
        <v>36900</v>
      </c>
      <c r="BF77" s="15">
        <f t="shared" si="52"/>
        <v>1200</v>
      </c>
      <c r="CE77" s="52">
        <v>73</v>
      </c>
      <c r="CF77" s="52">
        <v>1</v>
      </c>
      <c r="CG77" s="54" t="s">
        <v>537</v>
      </c>
      <c r="CH77" s="52">
        <v>73</v>
      </c>
      <c r="CI77" s="52"/>
      <c r="CJ77" s="52"/>
      <c r="CK77" s="52"/>
      <c r="CL77" s="52" t="s">
        <v>538</v>
      </c>
      <c r="CM77" s="52">
        <v>5400</v>
      </c>
      <c r="CN77" s="52" t="s">
        <v>539</v>
      </c>
      <c r="CO77" s="52">
        <v>75</v>
      </c>
      <c r="CP77" s="52"/>
      <c r="CQ77" s="52"/>
      <c r="CR77" s="52" t="s">
        <v>539</v>
      </c>
      <c r="CS77" s="52">
        <v>90</v>
      </c>
      <c r="CT77" s="52"/>
      <c r="CU77" s="52"/>
      <c r="CV77" s="52"/>
      <c r="CW77" s="52"/>
      <c r="CX77" s="52"/>
      <c r="CY77" s="52"/>
      <c r="CZ77" s="52"/>
      <c r="DA77" s="52"/>
      <c r="DB77" s="52"/>
      <c r="DC77" s="52"/>
    </row>
    <row r="78" spans="1:107" ht="16.5" x14ac:dyDescent="0.2">
      <c r="A78" s="23">
        <v>74</v>
      </c>
      <c r="B78" s="63">
        <v>9</v>
      </c>
      <c r="C78" s="39">
        <v>60</v>
      </c>
      <c r="D78" s="26">
        <f>INDEX(章节关卡!$C$6:$C$20,芦花古楼!B78)*芦花古楼!C78</f>
        <v>2160</v>
      </c>
      <c r="E78" s="23">
        <f t="shared" si="40"/>
        <v>75</v>
      </c>
      <c r="F78" s="23">
        <f t="shared" si="41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3">
        <v>11</v>
      </c>
      <c r="M78" s="39">
        <v>120</v>
      </c>
      <c r="N78" s="26">
        <f>INDEX(章节关卡!$C$6:$C$20,芦花古楼!L78)*芦花古楼!M78</f>
        <v>6360</v>
      </c>
      <c r="O78" s="23">
        <f t="shared" si="42"/>
        <v>80</v>
      </c>
      <c r="P78" s="23">
        <f t="shared" si="43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3">
        <v>12</v>
      </c>
      <c r="W78" s="39">
        <v>180</v>
      </c>
      <c r="X78" s="26">
        <f>INDEX(章节关卡!$C$6:$C$20,芦花古楼!V78)*芦花古楼!W78</f>
        <v>11700</v>
      </c>
      <c r="Y78" s="23">
        <f t="shared" si="38"/>
        <v>85</v>
      </c>
      <c r="Z78" s="23">
        <f t="shared" si="39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3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44"/>
        <v>90</v>
      </c>
      <c r="AJ78" s="23">
        <f t="shared" si="45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49"/>
        <v>33</v>
      </c>
      <c r="AU78" s="19">
        <v>73</v>
      </c>
      <c r="AV78" s="19">
        <f t="shared" si="50"/>
        <v>34</v>
      </c>
      <c r="AX78" s="19">
        <v>73</v>
      </c>
      <c r="AY78" s="19">
        <f t="shared" si="51"/>
        <v>35</v>
      </c>
      <c r="BB78" s="19">
        <v>73</v>
      </c>
      <c r="BC78" s="15">
        <f t="shared" si="46"/>
        <v>100</v>
      </c>
      <c r="BD78" s="15">
        <f t="shared" si="47"/>
        <v>440</v>
      </c>
      <c r="BE78" s="15">
        <f t="shared" si="48"/>
        <v>15600</v>
      </c>
      <c r="BF78" s="15">
        <f t="shared" si="52"/>
        <v>1200</v>
      </c>
      <c r="CE78" s="52">
        <v>74</v>
      </c>
      <c r="CF78" s="52">
        <v>1</v>
      </c>
      <c r="CG78" s="54" t="s">
        <v>537</v>
      </c>
      <c r="CH78" s="52">
        <v>74</v>
      </c>
      <c r="CI78" s="52"/>
      <c r="CJ78" s="52"/>
      <c r="CK78" s="52"/>
      <c r="CL78" s="52" t="s">
        <v>538</v>
      </c>
      <c r="CM78" s="52">
        <v>5400</v>
      </c>
      <c r="CN78" s="52" t="s">
        <v>539</v>
      </c>
      <c r="CO78" s="52">
        <v>75</v>
      </c>
      <c r="CP78" s="52"/>
      <c r="CQ78" s="52"/>
      <c r="CR78" s="52" t="s">
        <v>539</v>
      </c>
      <c r="CS78" s="52">
        <v>90</v>
      </c>
      <c r="CT78" s="52"/>
      <c r="CU78" s="52"/>
      <c r="CV78" s="52"/>
      <c r="CW78" s="52"/>
      <c r="CX78" s="52"/>
      <c r="CY78" s="52"/>
      <c r="CZ78" s="52"/>
      <c r="DA78" s="52"/>
      <c r="DB78" s="52"/>
      <c r="DC78" s="52"/>
    </row>
    <row r="79" spans="1:107" ht="16.5" x14ac:dyDescent="0.2">
      <c r="A79" s="23">
        <v>75</v>
      </c>
      <c r="B79" s="63">
        <v>9</v>
      </c>
      <c r="C79" s="39">
        <v>60</v>
      </c>
      <c r="D79" s="26">
        <f>INDEX(章节关卡!$C$6:$C$20,芦花古楼!B79)*芦花古楼!C79</f>
        <v>2160</v>
      </c>
      <c r="E79" s="23">
        <f t="shared" si="40"/>
        <v>75</v>
      </c>
      <c r="F79" s="23">
        <f t="shared" si="41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3">
        <v>11</v>
      </c>
      <c r="M79" s="39">
        <v>120</v>
      </c>
      <c r="N79" s="26">
        <f>INDEX(章节关卡!$C$6:$C$20,芦花古楼!L79)*芦花古楼!M79</f>
        <v>6360</v>
      </c>
      <c r="O79" s="23">
        <f t="shared" si="42"/>
        <v>80</v>
      </c>
      <c r="P79" s="23">
        <f t="shared" si="43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3">
        <v>12</v>
      </c>
      <c r="W79" s="39">
        <v>180</v>
      </c>
      <c r="X79" s="26">
        <f>INDEX(章节关卡!$C$6:$C$20,芦花古楼!V79)*芦花古楼!W79</f>
        <v>11700</v>
      </c>
      <c r="Y79" s="23">
        <f t="shared" si="38"/>
        <v>85</v>
      </c>
      <c r="Z79" s="23">
        <f t="shared" si="39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3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44"/>
        <v>90</v>
      </c>
      <c r="AJ79" s="23">
        <f t="shared" si="45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49"/>
        <v>35</v>
      </c>
      <c r="AU79" s="19">
        <v>74</v>
      </c>
      <c r="AV79" s="19">
        <f t="shared" si="50"/>
        <v>36</v>
      </c>
      <c r="AX79" s="19">
        <v>74</v>
      </c>
      <c r="AY79" s="19">
        <f t="shared" si="51"/>
        <v>37</v>
      </c>
      <c r="BB79" s="19">
        <v>74</v>
      </c>
      <c r="BC79" s="15">
        <f t="shared" si="46"/>
        <v>105</v>
      </c>
      <c r="BD79" s="15">
        <f t="shared" si="47"/>
        <v>440</v>
      </c>
      <c r="BE79" s="15">
        <f t="shared" si="48"/>
        <v>31500</v>
      </c>
      <c r="BF79" s="15">
        <f t="shared" si="52"/>
        <v>1200</v>
      </c>
      <c r="CE79" s="52">
        <v>75</v>
      </c>
      <c r="CF79" s="52">
        <v>1</v>
      </c>
      <c r="CG79" s="54" t="s">
        <v>537</v>
      </c>
      <c r="CH79" s="52">
        <v>75</v>
      </c>
      <c r="CI79" s="52"/>
      <c r="CJ79" s="52"/>
      <c r="CK79" s="52"/>
      <c r="CL79" s="52" t="s">
        <v>538</v>
      </c>
      <c r="CM79" s="52">
        <v>6600</v>
      </c>
      <c r="CN79" s="52" t="s">
        <v>539</v>
      </c>
      <c r="CO79" s="52">
        <v>75</v>
      </c>
      <c r="CP79" s="52"/>
      <c r="CQ79" s="52"/>
      <c r="CR79" s="52" t="s">
        <v>539</v>
      </c>
      <c r="CS79" s="52">
        <v>95</v>
      </c>
      <c r="CT79" s="52"/>
      <c r="CU79" s="52"/>
      <c r="CV79" s="52"/>
      <c r="CW79" s="52"/>
      <c r="CX79" s="52"/>
      <c r="CY79" s="52"/>
      <c r="CZ79" s="52"/>
      <c r="DA79" s="52"/>
      <c r="DB79" s="52"/>
      <c r="DC79" s="52"/>
    </row>
    <row r="80" spans="1:107" ht="16.5" x14ac:dyDescent="0.2">
      <c r="A80" s="23">
        <v>76</v>
      </c>
      <c r="B80" s="63">
        <v>9</v>
      </c>
      <c r="C80" s="39">
        <v>60</v>
      </c>
      <c r="D80" s="26">
        <f>INDEX(章节关卡!$C$6:$C$20,芦花古楼!B80)*芦花古楼!C80</f>
        <v>2160</v>
      </c>
      <c r="E80" s="23">
        <f t="shared" si="40"/>
        <v>80</v>
      </c>
      <c r="F80" s="23">
        <f t="shared" si="41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3">
        <v>11</v>
      </c>
      <c r="M80" s="39">
        <v>120</v>
      </c>
      <c r="N80" s="26">
        <f>INDEX(章节关卡!$C$6:$C$20,芦花古楼!L80)*芦花古楼!M80</f>
        <v>6360</v>
      </c>
      <c r="O80" s="23">
        <f t="shared" si="42"/>
        <v>85</v>
      </c>
      <c r="P80" s="23">
        <f t="shared" si="43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3">
        <v>12</v>
      </c>
      <c r="W80" s="39">
        <v>180</v>
      </c>
      <c r="X80" s="26">
        <f>INDEX(章节关卡!$C$6:$C$20,芦花古楼!V80)*芦花古楼!W80</f>
        <v>11700</v>
      </c>
      <c r="Y80" s="23">
        <f t="shared" si="38"/>
        <v>90</v>
      </c>
      <c r="Z80" s="23">
        <f t="shared" si="39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3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44"/>
        <v>95</v>
      </c>
      <c r="AJ80" s="23">
        <f t="shared" si="45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49"/>
        <v>37</v>
      </c>
      <c r="AU80" s="19">
        <v>75</v>
      </c>
      <c r="AV80" s="19">
        <f t="shared" si="50"/>
        <v>38</v>
      </c>
      <c r="AX80" s="19">
        <v>75</v>
      </c>
      <c r="AY80" s="19">
        <f t="shared" si="51"/>
        <v>39</v>
      </c>
      <c r="BB80" s="19">
        <v>75</v>
      </c>
      <c r="BC80" s="15">
        <f t="shared" si="46"/>
        <v>205</v>
      </c>
      <c r="BD80" s="15">
        <f t="shared" si="47"/>
        <v>440</v>
      </c>
      <c r="BE80" s="15">
        <f t="shared" si="48"/>
        <v>36900</v>
      </c>
      <c r="BF80" s="15">
        <f t="shared" si="52"/>
        <v>1200</v>
      </c>
      <c r="CE80" s="52">
        <v>76</v>
      </c>
      <c r="CF80" s="52">
        <v>1</v>
      </c>
      <c r="CG80" s="54" t="s">
        <v>537</v>
      </c>
      <c r="CH80" s="52">
        <v>76</v>
      </c>
      <c r="CI80" s="52"/>
      <c r="CJ80" s="52"/>
      <c r="CK80" s="52"/>
      <c r="CL80" s="52" t="s">
        <v>538</v>
      </c>
      <c r="CM80" s="52">
        <v>6600</v>
      </c>
      <c r="CN80" s="52" t="s">
        <v>539</v>
      </c>
      <c r="CO80" s="52">
        <v>80</v>
      </c>
      <c r="CP80" s="52"/>
      <c r="CQ80" s="52"/>
      <c r="CR80" s="52" t="s">
        <v>539</v>
      </c>
      <c r="CS80" s="52">
        <v>95</v>
      </c>
      <c r="CT80" s="52"/>
      <c r="CU80" s="52"/>
      <c r="CV80" s="52"/>
      <c r="CW80" s="52"/>
      <c r="CX80" s="52"/>
      <c r="CY80" s="52"/>
      <c r="CZ80" s="52"/>
      <c r="DA80" s="52"/>
      <c r="DB80" s="52"/>
      <c r="DC80" s="52"/>
    </row>
    <row r="81" spans="1:107" ht="16.5" x14ac:dyDescent="0.2">
      <c r="A81" s="23">
        <v>77</v>
      </c>
      <c r="B81" s="63">
        <v>9</v>
      </c>
      <c r="C81" s="39">
        <v>60</v>
      </c>
      <c r="D81" s="26">
        <f>INDEX(章节关卡!$C$6:$C$20,芦花古楼!B81)*芦花古楼!C81</f>
        <v>2160</v>
      </c>
      <c r="E81" s="23">
        <f t="shared" si="40"/>
        <v>80</v>
      </c>
      <c r="F81" s="23">
        <f t="shared" si="41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3">
        <v>11</v>
      </c>
      <c r="M81" s="39">
        <v>120</v>
      </c>
      <c r="N81" s="26">
        <f>INDEX(章节关卡!$C$6:$C$20,芦花古楼!L81)*芦花古楼!M81</f>
        <v>6360</v>
      </c>
      <c r="O81" s="23">
        <f t="shared" si="42"/>
        <v>85</v>
      </c>
      <c r="P81" s="23">
        <f t="shared" si="43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3">
        <v>12</v>
      </c>
      <c r="W81" s="39">
        <v>180</v>
      </c>
      <c r="X81" s="26">
        <f>INDEX(章节关卡!$C$6:$C$20,芦花古楼!V81)*芦花古楼!W81</f>
        <v>11700</v>
      </c>
      <c r="Y81" s="23">
        <f t="shared" si="38"/>
        <v>90</v>
      </c>
      <c r="Z81" s="23">
        <f t="shared" si="39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3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44"/>
        <v>95</v>
      </c>
      <c r="AJ81" s="23">
        <f t="shared" si="45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49"/>
        <v>39</v>
      </c>
      <c r="AU81" s="19">
        <v>76</v>
      </c>
      <c r="AV81" s="19">
        <f t="shared" si="50"/>
        <v>40</v>
      </c>
      <c r="AX81" s="19">
        <v>76</v>
      </c>
      <c r="AY81" s="19">
        <f t="shared" si="51"/>
        <v>41</v>
      </c>
      <c r="BB81" s="19">
        <v>76</v>
      </c>
      <c r="BC81" s="15">
        <f t="shared" si="46"/>
        <v>100</v>
      </c>
      <c r="BD81" s="15">
        <f t="shared" si="47"/>
        <v>440</v>
      </c>
      <c r="BE81" s="15">
        <f t="shared" si="48"/>
        <v>15600</v>
      </c>
      <c r="BF81" s="15">
        <f t="shared" si="52"/>
        <v>1200</v>
      </c>
      <c r="CE81" s="52">
        <v>77</v>
      </c>
      <c r="CF81" s="52">
        <v>1</v>
      </c>
      <c r="CG81" s="54" t="s">
        <v>537</v>
      </c>
      <c r="CH81" s="52">
        <v>77</v>
      </c>
      <c r="CI81" s="52"/>
      <c r="CJ81" s="52"/>
      <c r="CK81" s="52"/>
      <c r="CL81" s="52" t="s">
        <v>538</v>
      </c>
      <c r="CM81" s="52">
        <v>6600</v>
      </c>
      <c r="CN81" s="52" t="s">
        <v>539</v>
      </c>
      <c r="CO81" s="52">
        <v>80</v>
      </c>
      <c r="CP81" s="52"/>
      <c r="CQ81" s="52"/>
      <c r="CR81" s="52" t="s">
        <v>539</v>
      </c>
      <c r="CS81" s="52">
        <v>95</v>
      </c>
      <c r="CT81" s="52"/>
      <c r="CU81" s="52"/>
      <c r="CV81" s="52"/>
      <c r="CW81" s="52"/>
      <c r="CX81" s="52"/>
      <c r="CY81" s="52"/>
      <c r="CZ81" s="52"/>
      <c r="DA81" s="52"/>
      <c r="DB81" s="52"/>
      <c r="DC81" s="52"/>
    </row>
    <row r="82" spans="1:107" ht="16.5" x14ac:dyDescent="0.2">
      <c r="A82" s="23">
        <v>78</v>
      </c>
      <c r="B82" s="63">
        <v>9</v>
      </c>
      <c r="C82" s="39">
        <v>60</v>
      </c>
      <c r="D82" s="26">
        <f>INDEX(章节关卡!$C$6:$C$20,芦花古楼!B82)*芦花古楼!C82</f>
        <v>2160</v>
      </c>
      <c r="E82" s="23">
        <f t="shared" si="40"/>
        <v>80</v>
      </c>
      <c r="F82" s="23">
        <f t="shared" si="41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3">
        <v>11</v>
      </c>
      <c r="M82" s="39">
        <v>120</v>
      </c>
      <c r="N82" s="26">
        <f>INDEX(章节关卡!$C$6:$C$20,芦花古楼!L82)*芦花古楼!M82</f>
        <v>6360</v>
      </c>
      <c r="O82" s="23">
        <f t="shared" si="42"/>
        <v>85</v>
      </c>
      <c r="P82" s="23">
        <f t="shared" si="43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3">
        <v>12</v>
      </c>
      <c r="W82" s="39">
        <v>180</v>
      </c>
      <c r="X82" s="26">
        <f>INDEX(章节关卡!$C$6:$C$20,芦花古楼!V82)*芦花古楼!W82</f>
        <v>11700</v>
      </c>
      <c r="Y82" s="23">
        <f t="shared" si="38"/>
        <v>90</v>
      </c>
      <c r="Z82" s="23">
        <f t="shared" si="39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3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44"/>
        <v>95</v>
      </c>
      <c r="AJ82" s="23">
        <f t="shared" si="45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49"/>
        <v>41</v>
      </c>
      <c r="AU82" s="19">
        <v>77</v>
      </c>
      <c r="AV82" s="19">
        <f t="shared" si="50"/>
        <v>42</v>
      </c>
      <c r="AX82" s="19">
        <v>77</v>
      </c>
      <c r="AY82" s="19">
        <f t="shared" si="51"/>
        <v>43</v>
      </c>
      <c r="BB82" s="19">
        <v>77</v>
      </c>
      <c r="BC82" s="15">
        <f t="shared" si="46"/>
        <v>105</v>
      </c>
      <c r="BD82" s="15">
        <f t="shared" si="47"/>
        <v>440</v>
      </c>
      <c r="BE82" s="15">
        <f t="shared" si="48"/>
        <v>31500</v>
      </c>
      <c r="BF82" s="15">
        <f t="shared" si="52"/>
        <v>1200</v>
      </c>
      <c r="CE82" s="52">
        <v>78</v>
      </c>
      <c r="CF82" s="52">
        <v>1</v>
      </c>
      <c r="CG82" s="54" t="s">
        <v>537</v>
      </c>
      <c r="CH82" s="52">
        <v>78</v>
      </c>
      <c r="CI82" s="52"/>
      <c r="CJ82" s="52"/>
      <c r="CK82" s="52"/>
      <c r="CL82" s="52" t="s">
        <v>538</v>
      </c>
      <c r="CM82" s="52">
        <v>6600</v>
      </c>
      <c r="CN82" s="52" t="s">
        <v>539</v>
      </c>
      <c r="CO82" s="52">
        <v>80</v>
      </c>
      <c r="CP82" s="52"/>
      <c r="CQ82" s="52"/>
      <c r="CR82" s="52" t="s">
        <v>539</v>
      </c>
      <c r="CS82" s="52">
        <v>95</v>
      </c>
      <c r="CT82" s="52"/>
      <c r="CU82" s="52"/>
      <c r="CV82" s="52"/>
      <c r="CW82" s="52"/>
      <c r="CX82" s="52"/>
      <c r="CY82" s="52"/>
      <c r="CZ82" s="52"/>
      <c r="DA82" s="52"/>
      <c r="DB82" s="52"/>
      <c r="DC82" s="52"/>
    </row>
    <row r="83" spans="1:107" ht="16.5" x14ac:dyDescent="0.2">
      <c r="A83" s="23">
        <v>79</v>
      </c>
      <c r="B83" s="63">
        <v>9</v>
      </c>
      <c r="C83" s="39">
        <v>60</v>
      </c>
      <c r="D83" s="26">
        <f>INDEX(章节关卡!$C$6:$C$20,芦花古楼!B83)*芦花古楼!C83</f>
        <v>2160</v>
      </c>
      <c r="E83" s="23">
        <f t="shared" si="40"/>
        <v>80</v>
      </c>
      <c r="F83" s="23">
        <f t="shared" si="41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3">
        <v>11</v>
      </c>
      <c r="M83" s="39">
        <v>120</v>
      </c>
      <c r="N83" s="26">
        <f>INDEX(章节关卡!$C$6:$C$20,芦花古楼!L83)*芦花古楼!M83</f>
        <v>6360</v>
      </c>
      <c r="O83" s="23">
        <f t="shared" si="42"/>
        <v>85</v>
      </c>
      <c r="P83" s="23">
        <f t="shared" si="43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3">
        <v>12</v>
      </c>
      <c r="W83" s="39">
        <v>180</v>
      </c>
      <c r="X83" s="26">
        <f>INDEX(章节关卡!$C$6:$C$20,芦花古楼!V83)*芦花古楼!W83</f>
        <v>11700</v>
      </c>
      <c r="Y83" s="23">
        <f t="shared" si="38"/>
        <v>90</v>
      </c>
      <c r="Z83" s="23">
        <f t="shared" si="39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3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44"/>
        <v>95</v>
      </c>
      <c r="AJ83" s="23">
        <f t="shared" si="45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49"/>
        <v>43</v>
      </c>
      <c r="AU83" s="19">
        <v>78</v>
      </c>
      <c r="AV83" s="19">
        <f t="shared" si="50"/>
        <v>44</v>
      </c>
      <c r="AX83" s="19">
        <v>78</v>
      </c>
      <c r="AY83" s="19">
        <f t="shared" si="51"/>
        <v>45</v>
      </c>
      <c r="BB83" s="19">
        <v>78</v>
      </c>
      <c r="BC83" s="15">
        <f t="shared" si="46"/>
        <v>205</v>
      </c>
      <c r="BD83" s="15">
        <f t="shared" si="47"/>
        <v>440</v>
      </c>
      <c r="BE83" s="15">
        <f t="shared" si="48"/>
        <v>36900</v>
      </c>
      <c r="BF83" s="15">
        <f t="shared" si="52"/>
        <v>1200</v>
      </c>
      <c r="CE83" s="52">
        <v>79</v>
      </c>
      <c r="CF83" s="52">
        <v>1</v>
      </c>
      <c r="CG83" s="54" t="s">
        <v>537</v>
      </c>
      <c r="CH83" s="52">
        <v>79</v>
      </c>
      <c r="CI83" s="52"/>
      <c r="CJ83" s="52"/>
      <c r="CK83" s="52"/>
      <c r="CL83" s="52" t="s">
        <v>538</v>
      </c>
      <c r="CM83" s="52">
        <v>6600</v>
      </c>
      <c r="CN83" s="52" t="s">
        <v>539</v>
      </c>
      <c r="CO83" s="52">
        <v>80</v>
      </c>
      <c r="CP83" s="52"/>
      <c r="CQ83" s="52"/>
      <c r="CR83" s="52" t="s">
        <v>539</v>
      </c>
      <c r="CS83" s="52">
        <v>95</v>
      </c>
      <c r="CT83" s="52"/>
      <c r="CU83" s="52"/>
      <c r="CV83" s="52"/>
      <c r="CW83" s="52"/>
      <c r="CX83" s="52"/>
      <c r="CY83" s="52"/>
      <c r="CZ83" s="52"/>
      <c r="DA83" s="52"/>
      <c r="DB83" s="52"/>
      <c r="DC83" s="52"/>
    </row>
    <row r="84" spans="1:107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40"/>
        <v>80</v>
      </c>
      <c r="F84" s="23">
        <f t="shared" si="41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3">
        <v>11</v>
      </c>
      <c r="M84" s="39">
        <v>120</v>
      </c>
      <c r="N84" s="26">
        <f>INDEX(章节关卡!$C$6:$C$20,芦花古楼!L84)*芦花古楼!M84</f>
        <v>6360</v>
      </c>
      <c r="O84" s="23">
        <f t="shared" si="42"/>
        <v>85</v>
      </c>
      <c r="P84" s="23">
        <f t="shared" si="43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38"/>
        <v>90</v>
      </c>
      <c r="Z84" s="23">
        <f t="shared" si="39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3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44"/>
        <v>95</v>
      </c>
      <c r="AJ84" s="23">
        <f t="shared" si="45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49"/>
        <v>45</v>
      </c>
      <c r="AU84" s="19">
        <v>79</v>
      </c>
      <c r="AV84" s="19">
        <f t="shared" si="50"/>
        <v>46</v>
      </c>
      <c r="AX84" s="19">
        <v>79</v>
      </c>
      <c r="AY84" s="19">
        <f t="shared" si="51"/>
        <v>47</v>
      </c>
      <c r="BB84" s="19">
        <v>79</v>
      </c>
      <c r="BC84" s="15">
        <f t="shared" si="46"/>
        <v>100</v>
      </c>
      <c r="BD84" s="15">
        <f t="shared" si="47"/>
        <v>440</v>
      </c>
      <c r="BE84" s="15">
        <f t="shared" si="48"/>
        <v>15600</v>
      </c>
      <c r="BF84" s="15">
        <f t="shared" si="52"/>
        <v>1200</v>
      </c>
      <c r="CE84" s="52">
        <v>80</v>
      </c>
      <c r="CF84" s="52">
        <v>1</v>
      </c>
      <c r="CG84" s="54" t="s">
        <v>537</v>
      </c>
      <c r="CH84" s="52">
        <v>80</v>
      </c>
      <c r="CI84" s="52"/>
      <c r="CJ84" s="52"/>
      <c r="CK84" s="52"/>
      <c r="CL84" s="52" t="s">
        <v>538</v>
      </c>
      <c r="CM84" s="52">
        <v>6600</v>
      </c>
      <c r="CN84" s="52" t="s">
        <v>539</v>
      </c>
      <c r="CO84" s="52">
        <v>80</v>
      </c>
      <c r="CP84" s="52"/>
      <c r="CQ84" s="52"/>
      <c r="CR84" s="52" t="s">
        <v>539</v>
      </c>
      <c r="CS84" s="52">
        <v>100</v>
      </c>
      <c r="CT84" s="52"/>
      <c r="CU84" s="52"/>
      <c r="CV84" s="52"/>
      <c r="CW84" s="52"/>
      <c r="CX84" s="52"/>
      <c r="CY84" s="52"/>
      <c r="CZ84" s="52"/>
      <c r="DA84" s="52"/>
      <c r="DB84" s="52"/>
      <c r="DC84" s="52"/>
    </row>
    <row r="85" spans="1:107" ht="16.5" x14ac:dyDescent="0.2">
      <c r="A85" s="23">
        <v>81</v>
      </c>
      <c r="B85" s="63">
        <v>10</v>
      </c>
      <c r="C85" s="39">
        <v>60</v>
      </c>
      <c r="D85" s="26">
        <f>INDEX(章节关卡!$C$6:$C$20,芦花古楼!B85)*芦花古楼!C85</f>
        <v>2640</v>
      </c>
      <c r="E85" s="23">
        <f t="shared" si="40"/>
        <v>85</v>
      </c>
      <c r="F85" s="23">
        <f t="shared" si="41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3">
        <v>11</v>
      </c>
      <c r="M85" s="39">
        <v>120</v>
      </c>
      <c r="N85" s="26">
        <f>INDEX(章节关卡!$C$6:$C$20,芦花古楼!L85)*芦花古楼!M85</f>
        <v>6360</v>
      </c>
      <c r="O85" s="23">
        <f t="shared" si="42"/>
        <v>90</v>
      </c>
      <c r="P85" s="23">
        <f t="shared" si="43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3">
        <v>13</v>
      </c>
      <c r="W85" s="39">
        <v>180</v>
      </c>
      <c r="X85" s="26">
        <f>INDEX(章节关卡!$C$6:$C$20,芦花古楼!V85)*芦花古楼!W85</f>
        <v>14400</v>
      </c>
      <c r="Y85" s="23">
        <f t="shared" si="38"/>
        <v>95</v>
      </c>
      <c r="Z85" s="23">
        <f t="shared" si="39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3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44"/>
        <v>100</v>
      </c>
      <c r="AJ85" s="23">
        <f t="shared" si="45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49"/>
        <v>47</v>
      </c>
      <c r="AU85" s="19">
        <v>80</v>
      </c>
      <c r="AV85" s="19">
        <f t="shared" si="50"/>
        <v>48</v>
      </c>
      <c r="AX85" s="19">
        <v>80</v>
      </c>
      <c r="AY85" s="19">
        <f t="shared" si="51"/>
        <v>49</v>
      </c>
      <c r="BB85" s="19">
        <v>80</v>
      </c>
      <c r="BC85" s="15">
        <f t="shared" si="46"/>
        <v>105</v>
      </c>
      <c r="BD85" s="15">
        <f t="shared" si="47"/>
        <v>440</v>
      </c>
      <c r="BE85" s="15">
        <f t="shared" si="48"/>
        <v>31500</v>
      </c>
      <c r="BF85" s="15">
        <f t="shared" si="52"/>
        <v>1200</v>
      </c>
      <c r="CE85" s="52">
        <v>81</v>
      </c>
      <c r="CF85" s="52">
        <v>1</v>
      </c>
      <c r="CG85" s="54" t="s">
        <v>537</v>
      </c>
      <c r="CH85" s="52">
        <v>81</v>
      </c>
      <c r="CI85" s="52"/>
      <c r="CJ85" s="52"/>
      <c r="CK85" s="52"/>
      <c r="CL85" s="52" t="s">
        <v>538</v>
      </c>
      <c r="CM85" s="52">
        <v>6600</v>
      </c>
      <c r="CN85" s="52" t="s">
        <v>539</v>
      </c>
      <c r="CO85" s="52">
        <v>85</v>
      </c>
      <c r="CP85" s="52"/>
      <c r="CQ85" s="52"/>
      <c r="CR85" s="52" t="s">
        <v>539</v>
      </c>
      <c r="CS85" s="52">
        <v>100</v>
      </c>
      <c r="CT85" s="52"/>
      <c r="CU85" s="52"/>
      <c r="CV85" s="52"/>
      <c r="CW85" s="52"/>
      <c r="CX85" s="52"/>
      <c r="CY85" s="52"/>
      <c r="CZ85" s="52"/>
      <c r="DA85" s="52"/>
      <c r="DB85" s="52"/>
      <c r="DC85" s="52"/>
    </row>
    <row r="86" spans="1:107" ht="16.5" x14ac:dyDescent="0.2">
      <c r="A86" s="23">
        <v>82</v>
      </c>
      <c r="B86" s="63">
        <v>10</v>
      </c>
      <c r="C86" s="39">
        <v>60</v>
      </c>
      <c r="D86" s="26">
        <f>INDEX(章节关卡!$C$6:$C$20,芦花古楼!B86)*芦花古楼!C86</f>
        <v>2640</v>
      </c>
      <c r="E86" s="23">
        <f t="shared" si="40"/>
        <v>85</v>
      </c>
      <c r="F86" s="23">
        <f t="shared" si="41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3">
        <v>11</v>
      </c>
      <c r="M86" s="39">
        <v>120</v>
      </c>
      <c r="N86" s="26">
        <f>INDEX(章节关卡!$C$6:$C$20,芦花古楼!L86)*芦花古楼!M86</f>
        <v>6360</v>
      </c>
      <c r="O86" s="23">
        <f t="shared" si="42"/>
        <v>90</v>
      </c>
      <c r="P86" s="23">
        <f t="shared" si="43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3">
        <v>13</v>
      </c>
      <c r="W86" s="39">
        <v>180</v>
      </c>
      <c r="X86" s="26">
        <f>INDEX(章节关卡!$C$6:$C$20,芦花古楼!V86)*芦花古楼!W86</f>
        <v>14400</v>
      </c>
      <c r="Y86" s="23">
        <f t="shared" si="38"/>
        <v>95</v>
      </c>
      <c r="Z86" s="23">
        <f t="shared" si="39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3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44"/>
        <v>100</v>
      </c>
      <c r="AJ86" s="23">
        <f t="shared" si="45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49"/>
        <v>49</v>
      </c>
      <c r="AU86" s="19">
        <v>81</v>
      </c>
      <c r="AV86" s="19">
        <f t="shared" si="50"/>
        <v>50</v>
      </c>
      <c r="AX86" s="19">
        <v>81</v>
      </c>
      <c r="AY86" s="19">
        <f t="shared" si="51"/>
        <v>51</v>
      </c>
      <c r="BB86" s="19">
        <v>81</v>
      </c>
      <c r="BC86" s="15">
        <f t="shared" si="46"/>
        <v>205</v>
      </c>
      <c r="BD86" s="15">
        <f t="shared" si="47"/>
        <v>440</v>
      </c>
      <c r="BE86" s="15">
        <f t="shared" si="48"/>
        <v>36900</v>
      </c>
      <c r="BF86" s="15">
        <f t="shared" si="52"/>
        <v>1200</v>
      </c>
      <c r="CE86" s="52">
        <v>82</v>
      </c>
      <c r="CF86" s="52">
        <v>1</v>
      </c>
      <c r="CG86" s="54" t="s">
        <v>537</v>
      </c>
      <c r="CH86" s="52">
        <v>82</v>
      </c>
      <c r="CI86" s="52"/>
      <c r="CJ86" s="52"/>
      <c r="CK86" s="52"/>
      <c r="CL86" s="52" t="s">
        <v>538</v>
      </c>
      <c r="CM86" s="52">
        <v>6600</v>
      </c>
      <c r="CN86" s="52" t="s">
        <v>539</v>
      </c>
      <c r="CO86" s="52">
        <v>85</v>
      </c>
      <c r="CP86" s="52"/>
      <c r="CQ86" s="52"/>
      <c r="CR86" s="52" t="s">
        <v>539</v>
      </c>
      <c r="CS86" s="52">
        <v>100</v>
      </c>
      <c r="CT86" s="52"/>
      <c r="CU86" s="52"/>
      <c r="CV86" s="52"/>
      <c r="CW86" s="52"/>
      <c r="CX86" s="52"/>
      <c r="CY86" s="52"/>
      <c r="CZ86" s="52"/>
      <c r="DA86" s="52"/>
      <c r="DB86" s="52"/>
      <c r="DC86" s="52"/>
    </row>
    <row r="87" spans="1:107" ht="16.5" x14ac:dyDescent="0.2">
      <c r="A87" s="23">
        <v>83</v>
      </c>
      <c r="B87" s="63">
        <v>10</v>
      </c>
      <c r="C87" s="39">
        <v>60</v>
      </c>
      <c r="D87" s="26">
        <f>INDEX(章节关卡!$C$6:$C$20,芦花古楼!B87)*芦花古楼!C87</f>
        <v>2640</v>
      </c>
      <c r="E87" s="23">
        <f t="shared" si="40"/>
        <v>85</v>
      </c>
      <c r="F87" s="23">
        <f t="shared" si="41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3">
        <v>11</v>
      </c>
      <c r="M87" s="39">
        <v>120</v>
      </c>
      <c r="N87" s="26">
        <f>INDEX(章节关卡!$C$6:$C$20,芦花古楼!L87)*芦花古楼!M87</f>
        <v>6360</v>
      </c>
      <c r="O87" s="23">
        <f t="shared" si="42"/>
        <v>90</v>
      </c>
      <c r="P87" s="23">
        <f t="shared" si="43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3">
        <v>13</v>
      </c>
      <c r="W87" s="39">
        <v>180</v>
      </c>
      <c r="X87" s="26">
        <f>INDEX(章节关卡!$C$6:$C$20,芦花古楼!V87)*芦花古楼!W87</f>
        <v>14400</v>
      </c>
      <c r="Y87" s="23">
        <f t="shared" si="38"/>
        <v>95</v>
      </c>
      <c r="Z87" s="23">
        <f t="shared" si="39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3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44"/>
        <v>100</v>
      </c>
      <c r="AJ87" s="23">
        <f t="shared" si="45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49"/>
        <v>51</v>
      </c>
      <c r="AU87" s="19">
        <v>82</v>
      </c>
      <c r="AV87" s="19">
        <f t="shared" si="50"/>
        <v>52</v>
      </c>
      <c r="AX87" s="19">
        <v>82</v>
      </c>
      <c r="AY87" s="19">
        <f t="shared" si="51"/>
        <v>53</v>
      </c>
      <c r="BB87" s="19">
        <v>82</v>
      </c>
      <c r="BC87" s="15">
        <f t="shared" si="46"/>
        <v>100</v>
      </c>
      <c r="BD87" s="15">
        <f t="shared" si="47"/>
        <v>440</v>
      </c>
      <c r="BE87" s="15">
        <f t="shared" si="48"/>
        <v>15600</v>
      </c>
      <c r="BF87" s="15">
        <f t="shared" si="52"/>
        <v>1200</v>
      </c>
      <c r="CE87" s="52">
        <v>83</v>
      </c>
      <c r="CF87" s="52">
        <v>1</v>
      </c>
      <c r="CG87" s="54" t="s">
        <v>537</v>
      </c>
      <c r="CH87" s="52">
        <v>83</v>
      </c>
      <c r="CI87" s="52"/>
      <c r="CJ87" s="52"/>
      <c r="CK87" s="52"/>
      <c r="CL87" s="52" t="s">
        <v>538</v>
      </c>
      <c r="CM87" s="52">
        <v>6600</v>
      </c>
      <c r="CN87" s="52" t="s">
        <v>539</v>
      </c>
      <c r="CO87" s="52">
        <v>85</v>
      </c>
      <c r="CP87" s="52"/>
      <c r="CQ87" s="52"/>
      <c r="CR87" s="52" t="s">
        <v>539</v>
      </c>
      <c r="CS87" s="52">
        <v>100</v>
      </c>
      <c r="CT87" s="52"/>
      <c r="CU87" s="52"/>
      <c r="CV87" s="52"/>
      <c r="CW87" s="52"/>
      <c r="CX87" s="52"/>
      <c r="CY87" s="52"/>
      <c r="CZ87" s="52"/>
      <c r="DA87" s="52"/>
      <c r="DB87" s="52"/>
      <c r="DC87" s="52"/>
    </row>
    <row r="88" spans="1:107" ht="16.5" x14ac:dyDescent="0.2">
      <c r="A88" s="23">
        <v>84</v>
      </c>
      <c r="B88" s="63">
        <v>10</v>
      </c>
      <c r="C88" s="39">
        <v>60</v>
      </c>
      <c r="D88" s="26">
        <f>INDEX(章节关卡!$C$6:$C$20,芦花古楼!B88)*芦花古楼!C88</f>
        <v>2640</v>
      </c>
      <c r="E88" s="23">
        <f t="shared" si="40"/>
        <v>85</v>
      </c>
      <c r="F88" s="23">
        <f t="shared" si="41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3">
        <v>11</v>
      </c>
      <c r="M88" s="39">
        <v>120</v>
      </c>
      <c r="N88" s="26">
        <f>INDEX(章节关卡!$C$6:$C$20,芦花古楼!L88)*芦花古楼!M88</f>
        <v>6360</v>
      </c>
      <c r="O88" s="23">
        <f t="shared" si="42"/>
        <v>90</v>
      </c>
      <c r="P88" s="23">
        <f t="shared" si="43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3">
        <v>13</v>
      </c>
      <c r="W88" s="39">
        <v>180</v>
      </c>
      <c r="X88" s="26">
        <f>INDEX(章节关卡!$C$6:$C$20,芦花古楼!V88)*芦花古楼!W88</f>
        <v>14400</v>
      </c>
      <c r="Y88" s="23">
        <f t="shared" si="38"/>
        <v>95</v>
      </c>
      <c r="Z88" s="23">
        <f t="shared" si="39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3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44"/>
        <v>100</v>
      </c>
      <c r="AJ88" s="23">
        <f t="shared" si="45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49"/>
        <v>53</v>
      </c>
      <c r="AU88" s="19">
        <v>83</v>
      </c>
      <c r="AV88" s="19">
        <f t="shared" si="50"/>
        <v>54</v>
      </c>
      <c r="AX88" s="19">
        <v>83</v>
      </c>
      <c r="AY88" s="19">
        <f t="shared" si="51"/>
        <v>55</v>
      </c>
      <c r="BB88" s="19">
        <v>83</v>
      </c>
      <c r="BC88" s="15">
        <f t="shared" si="46"/>
        <v>105</v>
      </c>
      <c r="BD88" s="15">
        <f t="shared" si="47"/>
        <v>440</v>
      </c>
      <c r="BE88" s="15">
        <f t="shared" si="48"/>
        <v>31500</v>
      </c>
      <c r="BF88" s="15">
        <f t="shared" si="52"/>
        <v>1200</v>
      </c>
      <c r="CE88" s="52">
        <v>84</v>
      </c>
      <c r="CF88" s="52">
        <v>1</v>
      </c>
      <c r="CG88" s="54" t="s">
        <v>537</v>
      </c>
      <c r="CH88" s="52">
        <v>84</v>
      </c>
      <c r="CI88" s="52"/>
      <c r="CJ88" s="52"/>
      <c r="CK88" s="52"/>
      <c r="CL88" s="52" t="s">
        <v>538</v>
      </c>
      <c r="CM88" s="52">
        <v>6600</v>
      </c>
      <c r="CN88" s="52" t="s">
        <v>539</v>
      </c>
      <c r="CO88" s="52">
        <v>85</v>
      </c>
      <c r="CP88" s="52"/>
      <c r="CQ88" s="52"/>
      <c r="CR88" s="52" t="s">
        <v>539</v>
      </c>
      <c r="CS88" s="52">
        <v>100</v>
      </c>
      <c r="CT88" s="52"/>
      <c r="CU88" s="52"/>
      <c r="CV88" s="52"/>
      <c r="CW88" s="52"/>
      <c r="CX88" s="52"/>
      <c r="CY88" s="52"/>
      <c r="CZ88" s="52"/>
      <c r="DA88" s="52"/>
      <c r="DB88" s="52"/>
      <c r="DC88" s="52"/>
    </row>
    <row r="89" spans="1:107" ht="16.5" x14ac:dyDescent="0.2">
      <c r="A89" s="23">
        <v>85</v>
      </c>
      <c r="B89" s="63">
        <v>10</v>
      </c>
      <c r="C89" s="39">
        <v>60</v>
      </c>
      <c r="D89" s="26">
        <f>INDEX(章节关卡!$C$6:$C$20,芦花古楼!B89)*芦花古楼!C89</f>
        <v>2640</v>
      </c>
      <c r="E89" s="23">
        <f t="shared" si="40"/>
        <v>85</v>
      </c>
      <c r="F89" s="23">
        <f t="shared" si="41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42"/>
        <v>90</v>
      </c>
      <c r="P89" s="23">
        <f t="shared" si="43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3">
        <v>13</v>
      </c>
      <c r="W89" s="39">
        <v>180</v>
      </c>
      <c r="X89" s="26">
        <f>INDEX(章节关卡!$C$6:$C$20,芦花古楼!V89)*芦花古楼!W89</f>
        <v>14400</v>
      </c>
      <c r="Y89" s="23">
        <f t="shared" si="38"/>
        <v>95</v>
      </c>
      <c r="Z89" s="23">
        <f t="shared" si="39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3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44"/>
        <v>100</v>
      </c>
      <c r="AJ89" s="23">
        <f t="shared" si="45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49"/>
        <v>55</v>
      </c>
      <c r="AU89" s="19">
        <v>84</v>
      </c>
      <c r="AV89" s="19">
        <f t="shared" si="50"/>
        <v>56</v>
      </c>
      <c r="AX89" s="19">
        <v>84</v>
      </c>
      <c r="AY89" s="19">
        <f t="shared" si="51"/>
        <v>57</v>
      </c>
      <c r="BB89" s="19">
        <v>84</v>
      </c>
      <c r="BC89" s="15">
        <f t="shared" si="46"/>
        <v>205</v>
      </c>
      <c r="BD89" s="15">
        <f t="shared" si="47"/>
        <v>445</v>
      </c>
      <c r="BE89" s="15">
        <f t="shared" si="48"/>
        <v>36900</v>
      </c>
      <c r="BF89" s="15">
        <f t="shared" si="52"/>
        <v>1200</v>
      </c>
      <c r="CE89" s="52">
        <v>85</v>
      </c>
      <c r="CF89" s="52">
        <v>1</v>
      </c>
      <c r="CG89" s="54" t="s">
        <v>537</v>
      </c>
      <c r="CH89" s="52">
        <v>85</v>
      </c>
      <c r="CI89" s="52"/>
      <c r="CJ89" s="52"/>
      <c r="CK89" s="52"/>
      <c r="CL89" s="52" t="s">
        <v>538</v>
      </c>
      <c r="CM89" s="52">
        <v>6600</v>
      </c>
      <c r="CN89" s="52" t="s">
        <v>539</v>
      </c>
      <c r="CO89" s="52">
        <v>85</v>
      </c>
      <c r="CP89" s="52"/>
      <c r="CQ89" s="52"/>
      <c r="CR89" s="52" t="s">
        <v>539</v>
      </c>
      <c r="CS89" s="52">
        <v>105</v>
      </c>
      <c r="CT89" s="52"/>
      <c r="CU89" s="52"/>
      <c r="CV89" s="52"/>
      <c r="CW89" s="52"/>
      <c r="CX89" s="52"/>
      <c r="CY89" s="52"/>
      <c r="CZ89" s="52"/>
      <c r="DA89" s="52"/>
      <c r="DB89" s="52"/>
      <c r="DC89" s="52"/>
    </row>
    <row r="90" spans="1:107" ht="16.5" x14ac:dyDescent="0.2">
      <c r="A90" s="23">
        <v>86</v>
      </c>
      <c r="B90" s="63">
        <v>10</v>
      </c>
      <c r="C90" s="39">
        <v>60</v>
      </c>
      <c r="D90" s="26">
        <f>INDEX(章节关卡!$C$6:$C$20,芦花古楼!B90)*芦花古楼!C90</f>
        <v>2640</v>
      </c>
      <c r="E90" s="23">
        <f t="shared" si="40"/>
        <v>90</v>
      </c>
      <c r="F90" s="23">
        <f t="shared" si="41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3">
        <v>12</v>
      </c>
      <c r="M90" s="39">
        <v>120</v>
      </c>
      <c r="N90" s="26">
        <f>INDEX(章节关卡!$C$6:$C$20,芦花古楼!L90)*芦花古楼!M90</f>
        <v>7800</v>
      </c>
      <c r="O90" s="23">
        <f t="shared" si="42"/>
        <v>95</v>
      </c>
      <c r="P90" s="23">
        <f t="shared" si="43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3">
        <v>13</v>
      </c>
      <c r="W90" s="39">
        <v>180</v>
      </c>
      <c r="X90" s="26">
        <f>INDEX(章节关卡!$C$6:$C$20,芦花古楼!V90)*芦花古楼!W90</f>
        <v>14400</v>
      </c>
      <c r="Y90" s="23">
        <f t="shared" si="38"/>
        <v>100</v>
      </c>
      <c r="Z90" s="23">
        <f t="shared" si="39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3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44"/>
        <v>105</v>
      </c>
      <c r="AJ90" s="23">
        <f t="shared" si="45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49"/>
        <v>57</v>
      </c>
      <c r="AU90" s="19">
        <v>85</v>
      </c>
      <c r="AV90" s="19">
        <f t="shared" si="50"/>
        <v>58</v>
      </c>
      <c r="AX90" s="19">
        <v>85</v>
      </c>
      <c r="AY90" s="19">
        <f t="shared" si="51"/>
        <v>59</v>
      </c>
      <c r="BB90" s="19">
        <v>85</v>
      </c>
      <c r="BC90" s="15">
        <f t="shared" si="46"/>
        <v>100</v>
      </c>
      <c r="BD90" s="15">
        <f t="shared" si="47"/>
        <v>450</v>
      </c>
      <c r="BE90" s="15">
        <f t="shared" si="48"/>
        <v>15600</v>
      </c>
      <c r="BF90" s="15">
        <f t="shared" si="52"/>
        <v>1200</v>
      </c>
      <c r="CE90" s="52">
        <v>86</v>
      </c>
      <c r="CF90" s="52">
        <v>1</v>
      </c>
      <c r="CG90" s="54" t="s">
        <v>537</v>
      </c>
      <c r="CH90" s="52">
        <v>86</v>
      </c>
      <c r="CI90" s="52"/>
      <c r="CJ90" s="52"/>
      <c r="CK90" s="52"/>
      <c r="CL90" s="52" t="s">
        <v>538</v>
      </c>
      <c r="CM90" s="52">
        <v>6600</v>
      </c>
      <c r="CN90" s="52" t="s">
        <v>539</v>
      </c>
      <c r="CO90" s="52">
        <v>90</v>
      </c>
      <c r="CP90" s="52"/>
      <c r="CQ90" s="52"/>
      <c r="CR90" s="52" t="s">
        <v>539</v>
      </c>
      <c r="CS90" s="52">
        <v>105</v>
      </c>
      <c r="CT90" s="52"/>
      <c r="CU90" s="52"/>
      <c r="CV90" s="52"/>
      <c r="CW90" s="52"/>
      <c r="CX90" s="52"/>
      <c r="CY90" s="52"/>
      <c r="CZ90" s="52"/>
      <c r="DA90" s="52"/>
      <c r="DB90" s="52"/>
      <c r="DC90" s="52"/>
    </row>
    <row r="91" spans="1:107" ht="16.5" x14ac:dyDescent="0.2">
      <c r="A91" s="23">
        <v>87</v>
      </c>
      <c r="B91" s="63">
        <v>10</v>
      </c>
      <c r="C91" s="39">
        <v>60</v>
      </c>
      <c r="D91" s="26">
        <f>INDEX(章节关卡!$C$6:$C$20,芦花古楼!B91)*芦花古楼!C91</f>
        <v>2640</v>
      </c>
      <c r="E91" s="23">
        <f t="shared" si="40"/>
        <v>90</v>
      </c>
      <c r="F91" s="23">
        <f t="shared" si="41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3">
        <v>12</v>
      </c>
      <c r="M91" s="39">
        <v>120</v>
      </c>
      <c r="N91" s="26">
        <f>INDEX(章节关卡!$C$6:$C$20,芦花古楼!L91)*芦花古楼!M91</f>
        <v>7800</v>
      </c>
      <c r="O91" s="23">
        <f t="shared" si="42"/>
        <v>95</v>
      </c>
      <c r="P91" s="23">
        <f t="shared" si="43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3">
        <v>13</v>
      </c>
      <c r="W91" s="39">
        <v>180</v>
      </c>
      <c r="X91" s="26">
        <f>INDEX(章节关卡!$C$6:$C$20,芦花古楼!V91)*芦花古楼!W91</f>
        <v>14400</v>
      </c>
      <c r="Y91" s="23">
        <f t="shared" si="38"/>
        <v>100</v>
      </c>
      <c r="Z91" s="23">
        <f t="shared" si="39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3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44"/>
        <v>105</v>
      </c>
      <c r="AJ91" s="23">
        <f t="shared" si="45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49"/>
        <v>59</v>
      </c>
      <c r="AU91" s="19">
        <v>86</v>
      </c>
      <c r="AV91" s="19">
        <f t="shared" si="50"/>
        <v>60</v>
      </c>
      <c r="AX91" s="19">
        <v>86</v>
      </c>
      <c r="AY91" s="19">
        <f t="shared" si="51"/>
        <v>61</v>
      </c>
      <c r="BB91" s="19">
        <v>86</v>
      </c>
      <c r="BC91" s="15">
        <f t="shared" si="46"/>
        <v>105</v>
      </c>
      <c r="BD91" s="15">
        <f t="shared" si="47"/>
        <v>455</v>
      </c>
      <c r="BE91" s="15">
        <f t="shared" si="48"/>
        <v>31500</v>
      </c>
      <c r="BF91" s="15">
        <f t="shared" si="52"/>
        <v>1200</v>
      </c>
      <c r="CE91" s="52">
        <v>87</v>
      </c>
      <c r="CF91" s="52">
        <v>1</v>
      </c>
      <c r="CG91" s="54" t="s">
        <v>537</v>
      </c>
      <c r="CH91" s="52">
        <v>87</v>
      </c>
      <c r="CI91" s="52"/>
      <c r="CJ91" s="52"/>
      <c r="CK91" s="52"/>
      <c r="CL91" s="52" t="s">
        <v>538</v>
      </c>
      <c r="CM91" s="52">
        <v>6600</v>
      </c>
      <c r="CN91" s="52" t="s">
        <v>539</v>
      </c>
      <c r="CO91" s="52">
        <v>90</v>
      </c>
      <c r="CP91" s="52"/>
      <c r="CQ91" s="52"/>
      <c r="CR91" s="52" t="s">
        <v>539</v>
      </c>
      <c r="CS91" s="52">
        <v>105</v>
      </c>
      <c r="CT91" s="52"/>
      <c r="CU91" s="52"/>
      <c r="CV91" s="52"/>
      <c r="CW91" s="52"/>
      <c r="CX91" s="52"/>
      <c r="CY91" s="52"/>
      <c r="CZ91" s="52"/>
      <c r="DA91" s="52"/>
      <c r="DB91" s="52"/>
      <c r="DC91" s="52"/>
    </row>
    <row r="92" spans="1:107" ht="16.5" x14ac:dyDescent="0.2">
      <c r="A92" s="23">
        <v>88</v>
      </c>
      <c r="B92" s="63">
        <v>10</v>
      </c>
      <c r="C92" s="39">
        <v>60</v>
      </c>
      <c r="D92" s="26">
        <f>INDEX(章节关卡!$C$6:$C$20,芦花古楼!B92)*芦花古楼!C92</f>
        <v>2640</v>
      </c>
      <c r="E92" s="23">
        <f t="shared" si="40"/>
        <v>90</v>
      </c>
      <c r="F92" s="23">
        <f t="shared" si="41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3">
        <v>12</v>
      </c>
      <c r="M92" s="39">
        <v>120</v>
      </c>
      <c r="N92" s="26">
        <f>INDEX(章节关卡!$C$6:$C$20,芦花古楼!L92)*芦花古楼!M92</f>
        <v>7800</v>
      </c>
      <c r="O92" s="23">
        <f t="shared" si="42"/>
        <v>95</v>
      </c>
      <c r="P92" s="23">
        <f t="shared" si="43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3">
        <v>13</v>
      </c>
      <c r="W92" s="39">
        <v>180</v>
      </c>
      <c r="X92" s="26">
        <f>INDEX(章节关卡!$C$6:$C$20,芦花古楼!V92)*芦花古楼!W92</f>
        <v>14400</v>
      </c>
      <c r="Y92" s="23">
        <f t="shared" si="38"/>
        <v>100</v>
      </c>
      <c r="Z92" s="23">
        <f t="shared" si="39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3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44"/>
        <v>105</v>
      </c>
      <c r="AJ92" s="23">
        <f t="shared" si="45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49"/>
        <v>61</v>
      </c>
      <c r="AU92" s="19">
        <v>87</v>
      </c>
      <c r="AV92" s="19">
        <f t="shared" si="50"/>
        <v>62</v>
      </c>
      <c r="AX92" s="19">
        <v>87</v>
      </c>
      <c r="AY92" s="19">
        <f t="shared" si="51"/>
        <v>63</v>
      </c>
      <c r="BB92" s="19">
        <v>87</v>
      </c>
      <c r="BC92" s="15">
        <f t="shared" si="46"/>
        <v>210</v>
      </c>
      <c r="BD92" s="15">
        <f t="shared" si="47"/>
        <v>460</v>
      </c>
      <c r="BE92" s="15">
        <f t="shared" si="48"/>
        <v>38100</v>
      </c>
      <c r="BF92" s="15">
        <f t="shared" si="52"/>
        <v>1200</v>
      </c>
      <c r="CE92" s="52">
        <v>88</v>
      </c>
      <c r="CF92" s="52">
        <v>1</v>
      </c>
      <c r="CG92" s="54" t="s">
        <v>537</v>
      </c>
      <c r="CH92" s="52">
        <v>88</v>
      </c>
      <c r="CI92" s="52"/>
      <c r="CJ92" s="52"/>
      <c r="CK92" s="52"/>
      <c r="CL92" s="52" t="s">
        <v>538</v>
      </c>
      <c r="CM92" s="52">
        <v>6600</v>
      </c>
      <c r="CN92" s="52" t="s">
        <v>539</v>
      </c>
      <c r="CO92" s="52">
        <v>90</v>
      </c>
      <c r="CP92" s="52"/>
      <c r="CQ92" s="52"/>
      <c r="CR92" s="52" t="s">
        <v>539</v>
      </c>
      <c r="CS92" s="52">
        <v>105</v>
      </c>
      <c r="CT92" s="52"/>
      <c r="CU92" s="52"/>
      <c r="CV92" s="52"/>
      <c r="CW92" s="52"/>
      <c r="CX92" s="52"/>
      <c r="CY92" s="52"/>
      <c r="CZ92" s="52"/>
      <c r="DA92" s="52"/>
      <c r="DB92" s="52"/>
      <c r="DC92" s="52"/>
    </row>
    <row r="93" spans="1:107" ht="16.5" x14ac:dyDescent="0.2">
      <c r="A93" s="23">
        <v>89</v>
      </c>
      <c r="B93" s="63">
        <v>10</v>
      </c>
      <c r="C93" s="39">
        <v>60</v>
      </c>
      <c r="D93" s="26">
        <f>INDEX(章节关卡!$C$6:$C$20,芦花古楼!B93)*芦花古楼!C93</f>
        <v>2640</v>
      </c>
      <c r="E93" s="23">
        <f t="shared" si="40"/>
        <v>90</v>
      </c>
      <c r="F93" s="23">
        <f t="shared" si="41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3">
        <v>12</v>
      </c>
      <c r="M93" s="39">
        <v>120</v>
      </c>
      <c r="N93" s="26">
        <f>INDEX(章节关卡!$C$6:$C$20,芦花古楼!L93)*芦花古楼!M93</f>
        <v>7800</v>
      </c>
      <c r="O93" s="23">
        <f t="shared" si="42"/>
        <v>95</v>
      </c>
      <c r="P93" s="23">
        <f t="shared" si="43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3">
        <v>13</v>
      </c>
      <c r="W93" s="39">
        <v>180</v>
      </c>
      <c r="X93" s="26">
        <f>INDEX(章节关卡!$C$6:$C$20,芦花古楼!V93)*芦花古楼!W93</f>
        <v>14400</v>
      </c>
      <c r="Y93" s="23">
        <f t="shared" si="38"/>
        <v>100</v>
      </c>
      <c r="Z93" s="23">
        <f t="shared" si="39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3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44"/>
        <v>105</v>
      </c>
      <c r="AJ93" s="23">
        <f t="shared" si="45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49"/>
        <v>64</v>
      </c>
      <c r="AU93" s="19">
        <v>88</v>
      </c>
      <c r="AV93" s="19">
        <f t="shared" si="50"/>
        <v>65</v>
      </c>
      <c r="AX93" s="19">
        <v>88</v>
      </c>
      <c r="AY93" s="19">
        <f t="shared" si="51"/>
        <v>66</v>
      </c>
      <c r="BB93" s="19">
        <v>88</v>
      </c>
      <c r="BC93" s="15">
        <f t="shared" si="46"/>
        <v>105</v>
      </c>
      <c r="BD93" s="15">
        <f t="shared" si="47"/>
        <v>460</v>
      </c>
      <c r="BE93" s="15">
        <f t="shared" si="48"/>
        <v>15600</v>
      </c>
      <c r="BF93" s="15">
        <f t="shared" si="52"/>
        <v>1200</v>
      </c>
      <c r="CE93" s="52">
        <v>89</v>
      </c>
      <c r="CF93" s="52">
        <v>1</v>
      </c>
      <c r="CG93" s="54" t="s">
        <v>537</v>
      </c>
      <c r="CH93" s="52">
        <v>89</v>
      </c>
      <c r="CI93" s="52"/>
      <c r="CJ93" s="52"/>
      <c r="CK93" s="52"/>
      <c r="CL93" s="52" t="s">
        <v>538</v>
      </c>
      <c r="CM93" s="52">
        <v>6600</v>
      </c>
      <c r="CN93" s="52" t="s">
        <v>539</v>
      </c>
      <c r="CO93" s="52">
        <v>90</v>
      </c>
      <c r="CP93" s="52"/>
      <c r="CQ93" s="52"/>
      <c r="CR93" s="52" t="s">
        <v>539</v>
      </c>
      <c r="CS93" s="52">
        <v>105</v>
      </c>
      <c r="CT93" s="52"/>
      <c r="CU93" s="52"/>
      <c r="CV93" s="52"/>
      <c r="CW93" s="52"/>
      <c r="CX93" s="52"/>
      <c r="CY93" s="52"/>
      <c r="CZ93" s="52"/>
      <c r="DA93" s="52"/>
      <c r="DB93" s="52"/>
      <c r="DC93" s="52"/>
    </row>
    <row r="94" spans="1:107" ht="16.5" x14ac:dyDescent="0.2">
      <c r="A94" s="23">
        <v>90</v>
      </c>
      <c r="B94" s="63">
        <v>10</v>
      </c>
      <c r="C94" s="39">
        <v>60</v>
      </c>
      <c r="D94" s="26">
        <f>INDEX(章节关卡!$C$6:$C$20,芦花古楼!B94)*芦花古楼!C94</f>
        <v>2640</v>
      </c>
      <c r="E94" s="23">
        <f t="shared" si="40"/>
        <v>90</v>
      </c>
      <c r="F94" s="23">
        <f t="shared" si="41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3">
        <v>12</v>
      </c>
      <c r="M94" s="39">
        <v>120</v>
      </c>
      <c r="N94" s="26">
        <f>INDEX(章节关卡!$C$6:$C$20,芦花古楼!L94)*芦花古楼!M94</f>
        <v>7800</v>
      </c>
      <c r="O94" s="23">
        <f t="shared" si="42"/>
        <v>95</v>
      </c>
      <c r="P94" s="23">
        <f t="shared" si="43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38"/>
        <v>100</v>
      </c>
      <c r="Z94" s="23">
        <f t="shared" si="39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3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44"/>
        <v>105</v>
      </c>
      <c r="AJ94" s="23">
        <f t="shared" si="45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49"/>
        <v>67</v>
      </c>
      <c r="AU94" s="19">
        <v>89</v>
      </c>
      <c r="AV94" s="19">
        <f t="shared" si="50"/>
        <v>68</v>
      </c>
      <c r="AX94" s="19">
        <v>89</v>
      </c>
      <c r="AY94" s="19">
        <f t="shared" si="51"/>
        <v>69</v>
      </c>
      <c r="BB94" s="19">
        <v>89</v>
      </c>
      <c r="BC94" s="15">
        <f t="shared" si="46"/>
        <v>110</v>
      </c>
      <c r="BD94" s="15">
        <f t="shared" si="47"/>
        <v>460</v>
      </c>
      <c r="BE94" s="15">
        <f t="shared" si="48"/>
        <v>36000</v>
      </c>
      <c r="BF94" s="15">
        <f t="shared" si="52"/>
        <v>1200</v>
      </c>
      <c r="CE94" s="52">
        <v>90</v>
      </c>
      <c r="CF94" s="52">
        <v>1</v>
      </c>
      <c r="CG94" s="54" t="s">
        <v>537</v>
      </c>
      <c r="CH94" s="52">
        <v>90</v>
      </c>
      <c r="CI94" s="52"/>
      <c r="CJ94" s="52"/>
      <c r="CK94" s="52"/>
      <c r="CL94" s="52" t="s">
        <v>538</v>
      </c>
      <c r="CM94" s="52">
        <v>7800</v>
      </c>
      <c r="CN94" s="52" t="s">
        <v>539</v>
      </c>
      <c r="CO94" s="52">
        <v>90</v>
      </c>
      <c r="CP94" s="52"/>
      <c r="CQ94" s="52"/>
      <c r="CR94" s="52" t="s">
        <v>539</v>
      </c>
      <c r="CS94" s="52">
        <v>110</v>
      </c>
      <c r="CT94" s="52"/>
      <c r="CU94" s="52"/>
      <c r="CV94" s="52"/>
      <c r="CW94" s="52"/>
      <c r="CX94" s="52"/>
      <c r="CY94" s="52"/>
      <c r="CZ94" s="52"/>
      <c r="DA94" s="52"/>
      <c r="DB94" s="52"/>
      <c r="DC94" s="52"/>
    </row>
    <row r="95" spans="1:107" ht="16.5" x14ac:dyDescent="0.2">
      <c r="A95" s="23">
        <v>91</v>
      </c>
      <c r="B95" s="63">
        <v>10</v>
      </c>
      <c r="C95" s="39">
        <v>60</v>
      </c>
      <c r="D95" s="26">
        <f>INDEX(章节关卡!$C$6:$C$20,芦花古楼!B95)*芦花古楼!C95</f>
        <v>2640</v>
      </c>
      <c r="E95" s="23">
        <f t="shared" si="40"/>
        <v>95</v>
      </c>
      <c r="F95" s="23">
        <f t="shared" si="41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3">
        <v>12</v>
      </c>
      <c r="M95" s="39">
        <v>120</v>
      </c>
      <c r="N95" s="26">
        <f>INDEX(章节关卡!$C$6:$C$20,芦花古楼!L95)*芦花古楼!M95</f>
        <v>7800</v>
      </c>
      <c r="O95" s="23">
        <f t="shared" si="42"/>
        <v>100</v>
      </c>
      <c r="P95" s="23">
        <f t="shared" si="43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3">
        <v>14</v>
      </c>
      <c r="W95" s="39">
        <v>180</v>
      </c>
      <c r="X95" s="26">
        <f>INDEX(章节关卡!$C$6:$C$20,芦花古楼!V95)*芦花古楼!W95</f>
        <v>18000</v>
      </c>
      <c r="Y95" s="23">
        <f t="shared" si="38"/>
        <v>105</v>
      </c>
      <c r="Z95" s="23">
        <f t="shared" si="39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3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44"/>
        <v>110</v>
      </c>
      <c r="AJ95" s="23">
        <f t="shared" si="45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49"/>
        <v>70</v>
      </c>
      <c r="AU95" s="19">
        <v>90</v>
      </c>
      <c r="AV95" s="19">
        <f t="shared" si="50"/>
        <v>71</v>
      </c>
      <c r="AX95" s="19">
        <v>90</v>
      </c>
      <c r="AY95" s="19">
        <f t="shared" si="51"/>
        <v>72</v>
      </c>
      <c r="BB95" s="19">
        <v>90</v>
      </c>
      <c r="BC95" s="15">
        <f t="shared" si="46"/>
        <v>215</v>
      </c>
      <c r="BD95" s="15">
        <f t="shared" si="47"/>
        <v>460</v>
      </c>
      <c r="BE95" s="15">
        <f t="shared" si="48"/>
        <v>42600</v>
      </c>
      <c r="BF95" s="15">
        <f t="shared" si="52"/>
        <v>1200</v>
      </c>
      <c r="CE95" s="52">
        <v>91</v>
      </c>
      <c r="CF95" s="52">
        <v>1</v>
      </c>
      <c r="CG95" s="54" t="s">
        <v>537</v>
      </c>
      <c r="CH95" s="52">
        <v>91</v>
      </c>
      <c r="CI95" s="52"/>
      <c r="CJ95" s="52"/>
      <c r="CK95" s="52"/>
      <c r="CL95" s="52" t="s">
        <v>538</v>
      </c>
      <c r="CM95" s="52">
        <v>7800</v>
      </c>
      <c r="CN95" s="52" t="s">
        <v>539</v>
      </c>
      <c r="CO95" s="52">
        <v>95</v>
      </c>
      <c r="CP95" s="52"/>
      <c r="CQ95" s="52"/>
      <c r="CR95" s="52" t="s">
        <v>539</v>
      </c>
      <c r="CS95" s="52">
        <v>110</v>
      </c>
      <c r="CT95" s="52"/>
      <c r="CU95" s="52"/>
      <c r="CV95" s="52"/>
      <c r="CW95" s="52"/>
      <c r="CX95" s="52"/>
      <c r="CY95" s="52"/>
      <c r="CZ95" s="52"/>
      <c r="DA95" s="52"/>
      <c r="DB95" s="52"/>
      <c r="DC95" s="52"/>
    </row>
    <row r="96" spans="1:107" ht="16.5" x14ac:dyDescent="0.2">
      <c r="A96" s="23">
        <v>92</v>
      </c>
      <c r="B96" s="63">
        <v>10</v>
      </c>
      <c r="C96" s="39">
        <v>60</v>
      </c>
      <c r="D96" s="26">
        <f>INDEX(章节关卡!$C$6:$C$20,芦花古楼!B96)*芦花古楼!C96</f>
        <v>2640</v>
      </c>
      <c r="E96" s="23">
        <f t="shared" si="40"/>
        <v>95</v>
      </c>
      <c r="F96" s="23">
        <f t="shared" si="41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3">
        <v>12</v>
      </c>
      <c r="M96" s="39">
        <v>120</v>
      </c>
      <c r="N96" s="26">
        <f>INDEX(章节关卡!$C$6:$C$20,芦花古楼!L96)*芦花古楼!M96</f>
        <v>7800</v>
      </c>
      <c r="O96" s="23">
        <f t="shared" si="42"/>
        <v>100</v>
      </c>
      <c r="P96" s="23">
        <f t="shared" si="43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3">
        <v>14</v>
      </c>
      <c r="W96" s="39">
        <v>180</v>
      </c>
      <c r="X96" s="26">
        <f>INDEX(章节关卡!$C$6:$C$20,芦花古楼!V96)*芦花古楼!W96</f>
        <v>18000</v>
      </c>
      <c r="Y96" s="23">
        <f t="shared" si="38"/>
        <v>105</v>
      </c>
      <c r="Z96" s="23">
        <f t="shared" si="39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3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44"/>
        <v>110</v>
      </c>
      <c r="AJ96" s="23">
        <f t="shared" si="45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49"/>
        <v>73</v>
      </c>
      <c r="AU96" s="19">
        <v>91</v>
      </c>
      <c r="AV96" s="19">
        <f t="shared" si="50"/>
        <v>74</v>
      </c>
      <c r="AX96" s="19">
        <v>91</v>
      </c>
      <c r="AY96" s="19">
        <f t="shared" si="51"/>
        <v>75</v>
      </c>
      <c r="BB96" s="19">
        <v>91</v>
      </c>
      <c r="BC96" s="15">
        <f t="shared" si="46"/>
        <v>105</v>
      </c>
      <c r="BD96" s="15">
        <f t="shared" si="47"/>
        <v>460</v>
      </c>
      <c r="BE96" s="15">
        <f t="shared" si="48"/>
        <v>15600</v>
      </c>
      <c r="BF96" s="15">
        <f t="shared" si="52"/>
        <v>1200</v>
      </c>
      <c r="CE96" s="52">
        <v>92</v>
      </c>
      <c r="CF96" s="52">
        <v>1</v>
      </c>
      <c r="CG96" s="54" t="s">
        <v>537</v>
      </c>
      <c r="CH96" s="52">
        <v>92</v>
      </c>
      <c r="CI96" s="52"/>
      <c r="CJ96" s="52"/>
      <c r="CK96" s="52"/>
      <c r="CL96" s="52" t="s">
        <v>538</v>
      </c>
      <c r="CM96" s="52">
        <v>7800</v>
      </c>
      <c r="CN96" s="52" t="s">
        <v>539</v>
      </c>
      <c r="CO96" s="52">
        <v>95</v>
      </c>
      <c r="CP96" s="52"/>
      <c r="CQ96" s="52"/>
      <c r="CR96" s="52" t="s">
        <v>539</v>
      </c>
      <c r="CS96" s="52">
        <v>110</v>
      </c>
      <c r="CT96" s="52"/>
      <c r="CU96" s="52"/>
      <c r="CV96" s="52"/>
      <c r="CW96" s="52"/>
      <c r="CX96" s="52"/>
      <c r="CY96" s="52"/>
      <c r="CZ96" s="52"/>
      <c r="DA96" s="52"/>
      <c r="DB96" s="52"/>
      <c r="DC96" s="52"/>
    </row>
    <row r="97" spans="1:107" ht="16.5" x14ac:dyDescent="0.2">
      <c r="A97" s="23">
        <v>93</v>
      </c>
      <c r="B97" s="63">
        <v>10</v>
      </c>
      <c r="C97" s="39">
        <v>60</v>
      </c>
      <c r="D97" s="26">
        <f>INDEX(章节关卡!$C$6:$C$20,芦花古楼!B97)*芦花古楼!C97</f>
        <v>2640</v>
      </c>
      <c r="E97" s="23">
        <f t="shared" si="40"/>
        <v>95</v>
      </c>
      <c r="F97" s="23">
        <f t="shared" si="41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3">
        <v>12</v>
      </c>
      <c r="M97" s="39">
        <v>120</v>
      </c>
      <c r="N97" s="26">
        <f>INDEX(章节关卡!$C$6:$C$20,芦花古楼!L97)*芦花古楼!M97</f>
        <v>7800</v>
      </c>
      <c r="O97" s="23">
        <f t="shared" si="42"/>
        <v>100</v>
      </c>
      <c r="P97" s="23">
        <f t="shared" si="43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3">
        <v>14</v>
      </c>
      <c r="W97" s="39">
        <v>180</v>
      </c>
      <c r="X97" s="26">
        <f>INDEX(章节关卡!$C$6:$C$20,芦花古楼!V97)*芦花古楼!W97</f>
        <v>18000</v>
      </c>
      <c r="Y97" s="23">
        <f t="shared" si="38"/>
        <v>105</v>
      </c>
      <c r="Z97" s="23">
        <f t="shared" si="39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3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44"/>
        <v>110</v>
      </c>
      <c r="AJ97" s="23">
        <f t="shared" si="45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49"/>
        <v>76</v>
      </c>
      <c r="AU97" s="19">
        <v>92</v>
      </c>
      <c r="AV97" s="19">
        <f t="shared" si="50"/>
        <v>77</v>
      </c>
      <c r="AX97" s="19">
        <v>92</v>
      </c>
      <c r="AY97" s="19">
        <f t="shared" si="51"/>
        <v>78</v>
      </c>
      <c r="BB97" s="19">
        <v>92</v>
      </c>
      <c r="BC97" s="15">
        <f t="shared" si="46"/>
        <v>110</v>
      </c>
      <c r="BD97" s="15">
        <f t="shared" si="47"/>
        <v>460</v>
      </c>
      <c r="BE97" s="15">
        <f t="shared" si="48"/>
        <v>36000</v>
      </c>
      <c r="BF97" s="15">
        <f t="shared" si="52"/>
        <v>1200</v>
      </c>
      <c r="CE97" s="52">
        <v>93</v>
      </c>
      <c r="CF97" s="52">
        <v>1</v>
      </c>
      <c r="CG97" s="54" t="s">
        <v>537</v>
      </c>
      <c r="CH97" s="52">
        <v>93</v>
      </c>
      <c r="CI97" s="52"/>
      <c r="CJ97" s="52"/>
      <c r="CK97" s="52"/>
      <c r="CL97" s="52" t="s">
        <v>538</v>
      </c>
      <c r="CM97" s="52">
        <v>7800</v>
      </c>
      <c r="CN97" s="52" t="s">
        <v>539</v>
      </c>
      <c r="CO97" s="52">
        <v>95</v>
      </c>
      <c r="CP97" s="52"/>
      <c r="CQ97" s="52"/>
      <c r="CR97" s="52" t="s">
        <v>539</v>
      </c>
      <c r="CS97" s="52">
        <v>110</v>
      </c>
      <c r="CT97" s="52"/>
      <c r="CU97" s="52"/>
      <c r="CV97" s="52"/>
      <c r="CW97" s="52"/>
      <c r="CX97" s="52"/>
      <c r="CY97" s="52"/>
      <c r="CZ97" s="52"/>
      <c r="DA97" s="52"/>
      <c r="DB97" s="52"/>
      <c r="DC97" s="52"/>
    </row>
    <row r="98" spans="1:107" ht="16.5" x14ac:dyDescent="0.2">
      <c r="A98" s="23">
        <v>94</v>
      </c>
      <c r="B98" s="63">
        <v>10</v>
      </c>
      <c r="C98" s="39">
        <v>60</v>
      </c>
      <c r="D98" s="26">
        <f>INDEX(章节关卡!$C$6:$C$20,芦花古楼!B98)*芦花古楼!C98</f>
        <v>2640</v>
      </c>
      <c r="E98" s="23">
        <f t="shared" si="40"/>
        <v>95</v>
      </c>
      <c r="F98" s="23">
        <f t="shared" si="41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3">
        <v>12</v>
      </c>
      <c r="M98" s="39">
        <v>120</v>
      </c>
      <c r="N98" s="26">
        <f>INDEX(章节关卡!$C$6:$C$20,芦花古楼!L98)*芦花古楼!M98</f>
        <v>7800</v>
      </c>
      <c r="O98" s="23">
        <f t="shared" si="42"/>
        <v>100</v>
      </c>
      <c r="P98" s="23">
        <f t="shared" si="43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3">
        <v>14</v>
      </c>
      <c r="W98" s="39">
        <v>180</v>
      </c>
      <c r="X98" s="26">
        <f>INDEX(章节关卡!$C$6:$C$20,芦花古楼!V98)*芦花古楼!W98</f>
        <v>18000</v>
      </c>
      <c r="Y98" s="23">
        <f t="shared" si="38"/>
        <v>105</v>
      </c>
      <c r="Z98" s="23">
        <f t="shared" si="39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3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44"/>
        <v>110</v>
      </c>
      <c r="AJ98" s="23">
        <f t="shared" si="45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49"/>
        <v>79</v>
      </c>
      <c r="AU98" s="19">
        <v>93</v>
      </c>
      <c r="AV98" s="19">
        <f t="shared" si="50"/>
        <v>80</v>
      </c>
      <c r="AX98" s="19">
        <v>93</v>
      </c>
      <c r="AY98" s="19">
        <f t="shared" si="51"/>
        <v>81</v>
      </c>
      <c r="BB98" s="19">
        <v>93</v>
      </c>
      <c r="BC98" s="15">
        <f t="shared" si="46"/>
        <v>215</v>
      </c>
      <c r="BD98" s="15">
        <f t="shared" si="47"/>
        <v>460</v>
      </c>
      <c r="BE98" s="15">
        <f t="shared" si="48"/>
        <v>42600</v>
      </c>
      <c r="BF98" s="15">
        <f t="shared" si="52"/>
        <v>1200</v>
      </c>
      <c r="CE98" s="52">
        <v>94</v>
      </c>
      <c r="CF98" s="52">
        <v>1</v>
      </c>
      <c r="CG98" s="54" t="s">
        <v>537</v>
      </c>
      <c r="CH98" s="52">
        <v>94</v>
      </c>
      <c r="CI98" s="52"/>
      <c r="CJ98" s="52"/>
      <c r="CK98" s="52"/>
      <c r="CL98" s="52" t="s">
        <v>538</v>
      </c>
      <c r="CM98" s="52">
        <v>7800</v>
      </c>
      <c r="CN98" s="52" t="s">
        <v>539</v>
      </c>
      <c r="CO98" s="52">
        <v>95</v>
      </c>
      <c r="CP98" s="52"/>
      <c r="CQ98" s="52"/>
      <c r="CR98" s="52" t="s">
        <v>539</v>
      </c>
      <c r="CS98" s="52">
        <v>110</v>
      </c>
      <c r="CT98" s="52"/>
      <c r="CU98" s="52"/>
      <c r="CV98" s="52"/>
      <c r="CW98" s="52"/>
      <c r="CX98" s="52"/>
      <c r="CY98" s="52"/>
      <c r="CZ98" s="52"/>
      <c r="DA98" s="52"/>
      <c r="DB98" s="52"/>
      <c r="DC98" s="52"/>
    </row>
    <row r="99" spans="1:107" ht="16.5" x14ac:dyDescent="0.2">
      <c r="A99" s="23">
        <v>95</v>
      </c>
      <c r="B99" s="63">
        <v>10</v>
      </c>
      <c r="C99" s="39">
        <v>60</v>
      </c>
      <c r="D99" s="26">
        <f>INDEX(章节关卡!$C$6:$C$20,芦花古楼!B99)*芦花古楼!C99</f>
        <v>2640</v>
      </c>
      <c r="E99" s="23">
        <f t="shared" si="40"/>
        <v>95</v>
      </c>
      <c r="F99" s="23">
        <f t="shared" si="41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3">
        <v>12</v>
      </c>
      <c r="M99" s="39">
        <v>120</v>
      </c>
      <c r="N99" s="26">
        <f>INDEX(章节关卡!$C$6:$C$20,芦花古楼!L99)*芦花古楼!M99</f>
        <v>7800</v>
      </c>
      <c r="O99" s="23">
        <f t="shared" si="42"/>
        <v>100</v>
      </c>
      <c r="P99" s="23">
        <f t="shared" si="43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3">
        <v>14</v>
      </c>
      <c r="W99" s="39">
        <v>180</v>
      </c>
      <c r="X99" s="26">
        <f>INDEX(章节关卡!$C$6:$C$20,芦花古楼!V99)*芦花古楼!W99</f>
        <v>18000</v>
      </c>
      <c r="Y99" s="23">
        <f t="shared" si="38"/>
        <v>105</v>
      </c>
      <c r="Z99" s="23">
        <f t="shared" si="39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3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44"/>
        <v>110</v>
      </c>
      <c r="AJ99" s="23">
        <f t="shared" si="45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49"/>
        <v>82</v>
      </c>
      <c r="AU99" s="19">
        <v>94</v>
      </c>
      <c r="AV99" s="19">
        <f t="shared" si="50"/>
        <v>83</v>
      </c>
      <c r="AX99" s="19">
        <v>94</v>
      </c>
      <c r="AY99" s="19">
        <f t="shared" si="51"/>
        <v>84</v>
      </c>
      <c r="BB99" s="19">
        <v>94</v>
      </c>
      <c r="BC99" s="15">
        <f t="shared" si="46"/>
        <v>105</v>
      </c>
      <c r="BD99" s="15">
        <f t="shared" si="47"/>
        <v>460</v>
      </c>
      <c r="BE99" s="15">
        <f t="shared" si="48"/>
        <v>15600</v>
      </c>
      <c r="BF99" s="15">
        <f t="shared" si="52"/>
        <v>1200</v>
      </c>
      <c r="CE99" s="52">
        <v>95</v>
      </c>
      <c r="CF99" s="52">
        <v>1</v>
      </c>
      <c r="CG99" s="54" t="s">
        <v>537</v>
      </c>
      <c r="CH99" s="52">
        <v>95</v>
      </c>
      <c r="CI99" s="52"/>
      <c r="CJ99" s="52"/>
      <c r="CK99" s="52"/>
      <c r="CL99" s="52" t="s">
        <v>538</v>
      </c>
      <c r="CM99" s="52">
        <v>7800</v>
      </c>
      <c r="CN99" s="52" t="s">
        <v>539</v>
      </c>
      <c r="CO99" s="52">
        <v>95</v>
      </c>
      <c r="CP99" s="52"/>
      <c r="CQ99" s="52"/>
      <c r="CR99" s="52" t="s">
        <v>539</v>
      </c>
      <c r="CS99" s="52">
        <v>115</v>
      </c>
      <c r="CT99" s="52"/>
      <c r="CU99" s="52"/>
      <c r="CV99" s="52"/>
      <c r="CW99" s="52"/>
      <c r="CX99" s="52"/>
      <c r="CY99" s="52"/>
      <c r="CZ99" s="52"/>
      <c r="DA99" s="52"/>
      <c r="DB99" s="52"/>
      <c r="DC99" s="52"/>
    </row>
    <row r="100" spans="1:107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40"/>
        <v>100</v>
      </c>
      <c r="F100" s="23">
        <f t="shared" si="41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3">
        <v>12</v>
      </c>
      <c r="M100" s="39">
        <v>120</v>
      </c>
      <c r="N100" s="26">
        <f>INDEX(章节关卡!$C$6:$C$20,芦花古楼!L100)*芦花古楼!M100</f>
        <v>7800</v>
      </c>
      <c r="O100" s="23">
        <f t="shared" si="42"/>
        <v>105</v>
      </c>
      <c r="P100" s="23">
        <f t="shared" si="43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38"/>
        <v>110</v>
      </c>
      <c r="Z100" s="23">
        <f t="shared" si="39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3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44"/>
        <v>115</v>
      </c>
      <c r="AJ100" s="23">
        <f t="shared" si="45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49"/>
        <v>85</v>
      </c>
      <c r="AU100" s="19">
        <v>95</v>
      </c>
      <c r="AV100" s="19">
        <f t="shared" si="50"/>
        <v>86</v>
      </c>
      <c r="AX100" s="19">
        <v>95</v>
      </c>
      <c r="AY100" s="19">
        <f t="shared" si="51"/>
        <v>87</v>
      </c>
      <c r="BB100" s="19">
        <v>95</v>
      </c>
      <c r="BC100" s="15">
        <f t="shared" si="46"/>
        <v>110</v>
      </c>
      <c r="BD100" s="15">
        <f t="shared" si="47"/>
        <v>460</v>
      </c>
      <c r="BE100" s="15">
        <f t="shared" si="48"/>
        <v>36000</v>
      </c>
      <c r="BF100" s="15">
        <f t="shared" si="52"/>
        <v>1200</v>
      </c>
      <c r="CE100" s="52">
        <v>96</v>
      </c>
      <c r="CF100" s="52">
        <v>1</v>
      </c>
      <c r="CG100" s="54" t="s">
        <v>537</v>
      </c>
      <c r="CH100" s="52">
        <v>96</v>
      </c>
      <c r="CI100" s="52"/>
      <c r="CJ100" s="52"/>
      <c r="CK100" s="52"/>
      <c r="CL100" s="52" t="s">
        <v>538</v>
      </c>
      <c r="CM100" s="52">
        <v>7800</v>
      </c>
      <c r="CN100" s="52" t="s">
        <v>539</v>
      </c>
      <c r="CO100" s="52">
        <v>100</v>
      </c>
      <c r="CP100" s="52"/>
      <c r="CQ100" s="52"/>
      <c r="CR100" s="52" t="s">
        <v>539</v>
      </c>
      <c r="CS100" s="52">
        <v>115</v>
      </c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</row>
    <row r="101" spans="1:107" ht="16.5" x14ac:dyDescent="0.2">
      <c r="A101" s="23">
        <v>97</v>
      </c>
      <c r="B101" s="63">
        <v>11</v>
      </c>
      <c r="C101" s="39">
        <v>60</v>
      </c>
      <c r="D101" s="26">
        <f>INDEX(章节关卡!$C$6:$C$20,芦花古楼!B101)*芦花古楼!C101</f>
        <v>3180</v>
      </c>
      <c r="E101" s="23">
        <f t="shared" si="40"/>
        <v>100</v>
      </c>
      <c r="F101" s="23">
        <f t="shared" si="41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3">
        <v>12</v>
      </c>
      <c r="M101" s="39">
        <v>120</v>
      </c>
      <c r="N101" s="26">
        <f>INDEX(章节关卡!$C$6:$C$20,芦花古楼!L101)*芦花古楼!M101</f>
        <v>7800</v>
      </c>
      <c r="O101" s="23">
        <f t="shared" si="42"/>
        <v>105</v>
      </c>
      <c r="P101" s="23">
        <f t="shared" si="43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38"/>
        <v>110</v>
      </c>
      <c r="Z101" s="23">
        <f t="shared" si="39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3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44"/>
        <v>115</v>
      </c>
      <c r="AJ101" s="23">
        <f t="shared" si="45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49"/>
        <v>88</v>
      </c>
      <c r="AU101" s="19">
        <v>96</v>
      </c>
      <c r="AV101" s="19">
        <f t="shared" si="50"/>
        <v>89</v>
      </c>
      <c r="AX101" s="19">
        <v>96</v>
      </c>
      <c r="AY101" s="19">
        <f t="shared" si="51"/>
        <v>90</v>
      </c>
      <c r="BB101" s="19">
        <v>96</v>
      </c>
      <c r="BC101" s="15">
        <f t="shared" si="46"/>
        <v>215</v>
      </c>
      <c r="BD101" s="15">
        <f t="shared" si="47"/>
        <v>460</v>
      </c>
      <c r="BE101" s="15">
        <f t="shared" si="48"/>
        <v>42600</v>
      </c>
      <c r="BF101" s="15">
        <f t="shared" si="52"/>
        <v>1200</v>
      </c>
      <c r="CE101" s="52">
        <v>97</v>
      </c>
      <c r="CF101" s="52">
        <v>1</v>
      </c>
      <c r="CG101" s="54" t="s">
        <v>537</v>
      </c>
      <c r="CH101" s="52">
        <v>97</v>
      </c>
      <c r="CI101" s="52"/>
      <c r="CJ101" s="52"/>
      <c r="CK101" s="52"/>
      <c r="CL101" s="52" t="s">
        <v>538</v>
      </c>
      <c r="CM101" s="52">
        <v>7800</v>
      </c>
      <c r="CN101" s="52" t="s">
        <v>539</v>
      </c>
      <c r="CO101" s="52">
        <v>100</v>
      </c>
      <c r="CP101" s="52"/>
      <c r="CQ101" s="52"/>
      <c r="CR101" s="52" t="s">
        <v>539</v>
      </c>
      <c r="CS101" s="52">
        <v>115</v>
      </c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</row>
    <row r="102" spans="1:107" ht="16.5" x14ac:dyDescent="0.2">
      <c r="A102" s="23">
        <v>98</v>
      </c>
      <c r="B102" s="63">
        <v>11</v>
      </c>
      <c r="C102" s="39">
        <v>60</v>
      </c>
      <c r="D102" s="26">
        <f>INDEX(章节关卡!$C$6:$C$20,芦花古楼!B102)*芦花古楼!C102</f>
        <v>3180</v>
      </c>
      <c r="E102" s="23">
        <f t="shared" si="40"/>
        <v>100</v>
      </c>
      <c r="F102" s="23">
        <f t="shared" si="41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3">
        <v>12</v>
      </c>
      <c r="M102" s="39">
        <v>120</v>
      </c>
      <c r="N102" s="26">
        <f>INDEX(章节关卡!$C$6:$C$20,芦花古楼!L102)*芦花古楼!M102</f>
        <v>7800</v>
      </c>
      <c r="O102" s="23">
        <f t="shared" si="42"/>
        <v>105</v>
      </c>
      <c r="P102" s="23">
        <f t="shared" si="43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38"/>
        <v>110</v>
      </c>
      <c r="Z102" s="23">
        <f t="shared" si="39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3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44"/>
        <v>115</v>
      </c>
      <c r="AJ102" s="23">
        <f t="shared" si="45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49"/>
        <v>91</v>
      </c>
      <c r="AU102" s="19">
        <v>97</v>
      </c>
      <c r="AV102" s="19">
        <f t="shared" si="50"/>
        <v>92</v>
      </c>
      <c r="AX102" s="19">
        <v>97</v>
      </c>
      <c r="AY102" s="19">
        <f t="shared" si="51"/>
        <v>93</v>
      </c>
      <c r="BB102" s="19">
        <v>97</v>
      </c>
      <c r="BC102" s="15">
        <f t="shared" ref="BC102:BC105" si="53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47"/>
        <v>460</v>
      </c>
      <c r="BE102" s="15">
        <f t="shared" si="48"/>
        <v>15600</v>
      </c>
      <c r="BF102" s="15">
        <f t="shared" si="52"/>
        <v>1200</v>
      </c>
      <c r="CE102" s="52">
        <v>98</v>
      </c>
      <c r="CF102" s="52">
        <v>1</v>
      </c>
      <c r="CG102" s="54" t="s">
        <v>537</v>
      </c>
      <c r="CH102" s="52">
        <v>98</v>
      </c>
      <c r="CI102" s="52"/>
      <c r="CJ102" s="52"/>
      <c r="CK102" s="52"/>
      <c r="CL102" s="52" t="s">
        <v>538</v>
      </c>
      <c r="CM102" s="52">
        <v>7800</v>
      </c>
      <c r="CN102" s="52" t="s">
        <v>539</v>
      </c>
      <c r="CO102" s="52">
        <v>100</v>
      </c>
      <c r="CP102" s="52"/>
      <c r="CQ102" s="52"/>
      <c r="CR102" s="52" t="s">
        <v>539</v>
      </c>
      <c r="CS102" s="52">
        <v>115</v>
      </c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</row>
    <row r="103" spans="1:107" ht="16.5" x14ac:dyDescent="0.2">
      <c r="A103" s="23">
        <v>99</v>
      </c>
      <c r="B103" s="63">
        <v>11</v>
      </c>
      <c r="C103" s="39">
        <v>60</v>
      </c>
      <c r="D103" s="26">
        <f>INDEX(章节关卡!$C$6:$C$20,芦花古楼!B103)*芦花古楼!C103</f>
        <v>3180</v>
      </c>
      <c r="E103" s="23">
        <f t="shared" si="40"/>
        <v>100</v>
      </c>
      <c r="F103" s="23">
        <f t="shared" si="41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3">
        <v>12</v>
      </c>
      <c r="M103" s="39">
        <v>120</v>
      </c>
      <c r="N103" s="26">
        <f>INDEX(章节关卡!$C$6:$C$20,芦花古楼!L103)*芦花古楼!M103</f>
        <v>7800</v>
      </c>
      <c r="O103" s="23">
        <f t="shared" si="42"/>
        <v>105</v>
      </c>
      <c r="P103" s="23">
        <f t="shared" si="43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38"/>
        <v>110</v>
      </c>
      <c r="Z103" s="23">
        <f t="shared" si="39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3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44"/>
        <v>115</v>
      </c>
      <c r="AJ103" s="23">
        <f t="shared" si="45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49"/>
        <v>94</v>
      </c>
      <c r="AU103" s="19">
        <v>98</v>
      </c>
      <c r="AV103" s="19">
        <f t="shared" si="50"/>
        <v>95</v>
      </c>
      <c r="AX103" s="19">
        <v>98</v>
      </c>
      <c r="AY103" s="19">
        <f t="shared" si="51"/>
        <v>96</v>
      </c>
      <c r="BB103" s="19">
        <v>98</v>
      </c>
      <c r="BC103" s="15">
        <f t="shared" si="53"/>
        <v>110</v>
      </c>
      <c r="BD103" s="15">
        <f t="shared" si="47"/>
        <v>460</v>
      </c>
      <c r="BE103" s="15">
        <f t="shared" si="48"/>
        <v>36000</v>
      </c>
      <c r="BF103" s="15">
        <f t="shared" si="52"/>
        <v>1200</v>
      </c>
      <c r="CE103" s="52">
        <v>99</v>
      </c>
      <c r="CF103" s="52">
        <v>1</v>
      </c>
      <c r="CG103" s="54" t="s">
        <v>537</v>
      </c>
      <c r="CH103" s="52">
        <v>99</v>
      </c>
      <c r="CI103" s="52"/>
      <c r="CJ103" s="52"/>
      <c r="CK103" s="52"/>
      <c r="CL103" s="52" t="s">
        <v>538</v>
      </c>
      <c r="CM103" s="52">
        <v>7800</v>
      </c>
      <c r="CN103" s="52" t="s">
        <v>539</v>
      </c>
      <c r="CO103" s="52">
        <v>100</v>
      </c>
      <c r="CP103" s="52"/>
      <c r="CQ103" s="52"/>
      <c r="CR103" s="52" t="s">
        <v>539</v>
      </c>
      <c r="CS103" s="52">
        <v>115</v>
      </c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</row>
    <row r="104" spans="1:107" ht="16.5" x14ac:dyDescent="0.2">
      <c r="A104" s="23">
        <v>100</v>
      </c>
      <c r="B104" s="63">
        <v>11</v>
      </c>
      <c r="C104" s="39">
        <v>60</v>
      </c>
      <c r="D104" s="26">
        <f>INDEX(章节关卡!$C$6:$C$20,芦花古楼!B104)*芦花古楼!C104</f>
        <v>3180</v>
      </c>
      <c r="E104" s="23">
        <f t="shared" si="40"/>
        <v>100</v>
      </c>
      <c r="F104" s="23">
        <f t="shared" si="41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42"/>
        <v>105</v>
      </c>
      <c r="P104" s="23">
        <f t="shared" si="43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38"/>
        <v>110</v>
      </c>
      <c r="Z104" s="23">
        <f t="shared" si="39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3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44"/>
        <v>115</v>
      </c>
      <c r="AJ104" s="23">
        <f t="shared" si="45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49"/>
        <v>97</v>
      </c>
      <c r="AU104" s="19">
        <v>99</v>
      </c>
      <c r="AV104" s="19">
        <f t="shared" si="50"/>
        <v>98</v>
      </c>
      <c r="AX104" s="19">
        <v>99</v>
      </c>
      <c r="AY104" s="19">
        <f t="shared" si="51"/>
        <v>99</v>
      </c>
      <c r="BB104" s="19">
        <v>99</v>
      </c>
      <c r="BC104" s="15">
        <f t="shared" si="53"/>
        <v>215</v>
      </c>
      <c r="BD104" s="15">
        <f t="shared" si="47"/>
        <v>465</v>
      </c>
      <c r="BE104" s="15">
        <f t="shared" si="48"/>
        <v>42600</v>
      </c>
      <c r="BF104" s="15">
        <f t="shared" si="52"/>
        <v>1200</v>
      </c>
      <c r="CE104" s="52">
        <v>100</v>
      </c>
      <c r="CF104" s="52">
        <v>1</v>
      </c>
      <c r="CG104" s="54" t="s">
        <v>537</v>
      </c>
      <c r="CH104" s="52">
        <v>100</v>
      </c>
      <c r="CI104" s="52"/>
      <c r="CJ104" s="52"/>
      <c r="CK104" s="52"/>
      <c r="CL104" s="52" t="s">
        <v>538</v>
      </c>
      <c r="CM104" s="52">
        <v>9000</v>
      </c>
      <c r="CN104" s="52" t="s">
        <v>539</v>
      </c>
      <c r="CO104" s="52">
        <v>100</v>
      </c>
      <c r="CP104" s="52"/>
      <c r="CQ104" s="52"/>
      <c r="CR104" s="52" t="s">
        <v>539</v>
      </c>
      <c r="CS104" s="52">
        <v>120</v>
      </c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</row>
    <row r="105" spans="1:107" ht="16.5" x14ac:dyDescent="0.2">
      <c r="AO105" s="19">
        <v>100</v>
      </c>
      <c r="AP105" s="19">
        <v>99</v>
      </c>
      <c r="AR105" s="19">
        <v>100</v>
      </c>
      <c r="AS105" s="19">
        <f t="shared" si="49"/>
        <v>100</v>
      </c>
      <c r="AU105" s="19">
        <v>100</v>
      </c>
      <c r="AV105" s="19">
        <f t="shared" si="50"/>
        <v>101</v>
      </c>
      <c r="AX105" s="19">
        <v>100</v>
      </c>
      <c r="AY105" s="19">
        <f t="shared" si="51"/>
        <v>102</v>
      </c>
      <c r="BB105" s="19">
        <v>100</v>
      </c>
      <c r="BC105" s="15">
        <f t="shared" si="53"/>
        <v>105</v>
      </c>
      <c r="BD105" s="15">
        <f t="shared" si="47"/>
        <v>470</v>
      </c>
      <c r="BE105" s="15">
        <f t="shared" si="48"/>
        <v>18000</v>
      </c>
      <c r="BF105" s="15">
        <f t="shared" si="52"/>
        <v>1200</v>
      </c>
      <c r="CE105" s="52">
        <v>101</v>
      </c>
      <c r="CF105" s="52">
        <v>2</v>
      </c>
      <c r="CG105" s="54" t="s">
        <v>537</v>
      </c>
      <c r="CH105" s="52">
        <v>1</v>
      </c>
      <c r="CI105" s="52"/>
      <c r="CJ105" s="52"/>
      <c r="CK105" s="52"/>
      <c r="CL105" s="52" t="s">
        <v>538</v>
      </c>
      <c r="CM105" s="52"/>
      <c r="CN105" s="52" t="s">
        <v>539</v>
      </c>
      <c r="CO105" s="52"/>
      <c r="CP105" s="52"/>
      <c r="CQ105" s="52"/>
      <c r="CR105" s="52" t="s">
        <v>539</v>
      </c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</row>
    <row r="106" spans="1:107" ht="16.5" x14ac:dyDescent="0.2">
      <c r="CE106" s="52">
        <v>102</v>
      </c>
      <c r="CF106" s="52">
        <v>2</v>
      </c>
      <c r="CG106" s="54" t="s">
        <v>537</v>
      </c>
      <c r="CH106" s="52">
        <v>2</v>
      </c>
      <c r="CI106" s="52"/>
      <c r="CJ106" s="52"/>
      <c r="CK106" s="52"/>
      <c r="CL106" s="52" t="s">
        <v>538</v>
      </c>
      <c r="CM106" s="52"/>
      <c r="CN106" s="52" t="s">
        <v>539</v>
      </c>
      <c r="CO106" s="52"/>
      <c r="CP106" s="52"/>
      <c r="CQ106" s="52"/>
      <c r="CR106" s="52" t="s">
        <v>539</v>
      </c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</row>
    <row r="107" spans="1:107" ht="16.5" x14ac:dyDescent="0.2">
      <c r="CE107" s="52">
        <v>103</v>
      </c>
      <c r="CF107" s="52">
        <v>2</v>
      </c>
      <c r="CG107" s="54" t="s">
        <v>537</v>
      </c>
      <c r="CH107" s="52">
        <v>3</v>
      </c>
      <c r="CI107" s="52"/>
      <c r="CJ107" s="52"/>
      <c r="CK107" s="52"/>
      <c r="CL107" s="52" t="s">
        <v>538</v>
      </c>
      <c r="CM107" s="52"/>
      <c r="CN107" s="52" t="s">
        <v>539</v>
      </c>
      <c r="CO107" s="52"/>
      <c r="CP107" s="52"/>
      <c r="CQ107" s="52"/>
      <c r="CR107" s="52" t="s">
        <v>539</v>
      </c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</row>
    <row r="108" spans="1:107" ht="16.5" x14ac:dyDescent="0.2">
      <c r="CE108" s="52">
        <v>104</v>
      </c>
      <c r="CF108" s="52">
        <v>2</v>
      </c>
      <c r="CG108" s="54" t="s">
        <v>537</v>
      </c>
      <c r="CH108" s="52">
        <v>4</v>
      </c>
      <c r="CI108" s="52"/>
      <c r="CJ108" s="52"/>
      <c r="CK108" s="52"/>
      <c r="CL108" s="52" t="s">
        <v>538</v>
      </c>
      <c r="CM108" s="52"/>
      <c r="CN108" s="52" t="s">
        <v>539</v>
      </c>
      <c r="CO108" s="52"/>
      <c r="CP108" s="52"/>
      <c r="CQ108" s="52"/>
      <c r="CR108" s="52" t="s">
        <v>539</v>
      </c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</row>
    <row r="109" spans="1:107" ht="16.5" x14ac:dyDescent="0.2">
      <c r="CE109" s="52">
        <v>105</v>
      </c>
      <c r="CF109" s="52">
        <v>2</v>
      </c>
      <c r="CG109" s="54" t="s">
        <v>537</v>
      </c>
      <c r="CH109" s="52">
        <v>5</v>
      </c>
      <c r="CI109" s="52"/>
      <c r="CJ109" s="52"/>
      <c r="CK109" s="52"/>
      <c r="CL109" s="52" t="s">
        <v>538</v>
      </c>
      <c r="CM109" s="52"/>
      <c r="CN109" s="52" t="s">
        <v>539</v>
      </c>
      <c r="CO109" s="52"/>
      <c r="CP109" s="52"/>
      <c r="CQ109" s="52"/>
      <c r="CR109" s="52" t="s">
        <v>539</v>
      </c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</row>
    <row r="110" spans="1:107" ht="16.5" x14ac:dyDescent="0.2">
      <c r="CE110" s="52">
        <v>106</v>
      </c>
      <c r="CF110" s="52">
        <v>2</v>
      </c>
      <c r="CG110" s="54" t="s">
        <v>537</v>
      </c>
      <c r="CH110" s="52">
        <v>6</v>
      </c>
      <c r="CI110" s="52"/>
      <c r="CJ110" s="52"/>
      <c r="CK110" s="52"/>
      <c r="CL110" s="52" t="s">
        <v>538</v>
      </c>
      <c r="CM110" s="52"/>
      <c r="CN110" s="52" t="s">
        <v>539</v>
      </c>
      <c r="CO110" s="52"/>
      <c r="CP110" s="52"/>
      <c r="CQ110" s="52"/>
      <c r="CR110" s="52" t="s">
        <v>539</v>
      </c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</row>
    <row r="111" spans="1:107" ht="16.5" x14ac:dyDescent="0.2">
      <c r="CE111" s="52">
        <v>107</v>
      </c>
      <c r="CF111" s="52">
        <v>2</v>
      </c>
      <c r="CG111" s="54" t="s">
        <v>537</v>
      </c>
      <c r="CH111" s="52">
        <v>7</v>
      </c>
      <c r="CI111" s="52"/>
      <c r="CJ111" s="52"/>
      <c r="CK111" s="52"/>
      <c r="CL111" s="52" t="s">
        <v>538</v>
      </c>
      <c r="CM111" s="52"/>
      <c r="CN111" s="52" t="s">
        <v>539</v>
      </c>
      <c r="CO111" s="52"/>
      <c r="CP111" s="52"/>
      <c r="CQ111" s="52"/>
      <c r="CR111" s="52" t="s">
        <v>539</v>
      </c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</row>
    <row r="112" spans="1:107" ht="16.5" x14ac:dyDescent="0.2">
      <c r="CE112" s="52">
        <v>108</v>
      </c>
      <c r="CF112" s="52">
        <v>2</v>
      </c>
      <c r="CG112" s="54" t="s">
        <v>537</v>
      </c>
      <c r="CH112" s="52">
        <v>8</v>
      </c>
      <c r="CI112" s="52"/>
      <c r="CJ112" s="52"/>
      <c r="CK112" s="52"/>
      <c r="CL112" s="52" t="s">
        <v>538</v>
      </c>
      <c r="CM112" s="52"/>
      <c r="CN112" s="52" t="s">
        <v>539</v>
      </c>
      <c r="CO112" s="52"/>
      <c r="CP112" s="52"/>
      <c r="CQ112" s="52"/>
      <c r="CR112" s="52" t="s">
        <v>539</v>
      </c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</row>
    <row r="113" spans="83:107" ht="16.5" x14ac:dyDescent="0.2">
      <c r="CE113" s="52">
        <v>109</v>
      </c>
      <c r="CF113" s="52">
        <v>2</v>
      </c>
      <c r="CG113" s="54" t="s">
        <v>537</v>
      </c>
      <c r="CH113" s="52">
        <v>9</v>
      </c>
      <c r="CI113" s="52"/>
      <c r="CJ113" s="52"/>
      <c r="CK113" s="52"/>
      <c r="CL113" s="52" t="s">
        <v>538</v>
      </c>
      <c r="CM113" s="52"/>
      <c r="CN113" s="52" t="s">
        <v>539</v>
      </c>
      <c r="CO113" s="52"/>
      <c r="CP113" s="52"/>
      <c r="CQ113" s="52"/>
      <c r="CR113" s="52" t="s">
        <v>539</v>
      </c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</row>
    <row r="114" spans="83:107" ht="16.5" x14ac:dyDescent="0.2">
      <c r="CE114" s="52">
        <v>110</v>
      </c>
      <c r="CF114" s="52">
        <v>2</v>
      </c>
      <c r="CG114" s="54" t="s">
        <v>537</v>
      </c>
      <c r="CH114" s="52">
        <v>10</v>
      </c>
      <c r="CI114" s="52"/>
      <c r="CJ114" s="52"/>
      <c r="CK114" s="52"/>
      <c r="CL114" s="52" t="s">
        <v>538</v>
      </c>
      <c r="CM114" s="52"/>
      <c r="CN114" s="52" t="s">
        <v>539</v>
      </c>
      <c r="CO114" s="52"/>
      <c r="CP114" s="52"/>
      <c r="CQ114" s="52"/>
      <c r="CR114" s="52" t="s">
        <v>539</v>
      </c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</row>
    <row r="115" spans="83:107" ht="16.5" x14ac:dyDescent="0.2">
      <c r="CE115" s="52">
        <v>111</v>
      </c>
      <c r="CF115" s="52">
        <v>2</v>
      </c>
      <c r="CG115" s="54" t="s">
        <v>537</v>
      </c>
      <c r="CH115" s="52">
        <v>11</v>
      </c>
      <c r="CI115" s="52"/>
      <c r="CJ115" s="52"/>
      <c r="CK115" s="52"/>
      <c r="CL115" s="52" t="s">
        <v>538</v>
      </c>
      <c r="CM115" s="52"/>
      <c r="CN115" s="52" t="s">
        <v>539</v>
      </c>
      <c r="CO115" s="52"/>
      <c r="CP115" s="52"/>
      <c r="CQ115" s="52"/>
      <c r="CR115" s="52" t="s">
        <v>539</v>
      </c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</row>
    <row r="116" spans="83:107" ht="16.5" x14ac:dyDescent="0.2">
      <c r="CE116" s="52">
        <v>112</v>
      </c>
      <c r="CF116" s="52">
        <v>2</v>
      </c>
      <c r="CG116" s="54" t="s">
        <v>537</v>
      </c>
      <c r="CH116" s="52">
        <v>12</v>
      </c>
      <c r="CI116" s="52"/>
      <c r="CJ116" s="52"/>
      <c r="CK116" s="52"/>
      <c r="CL116" s="52" t="s">
        <v>538</v>
      </c>
      <c r="CM116" s="52"/>
      <c r="CN116" s="52" t="s">
        <v>539</v>
      </c>
      <c r="CO116" s="52"/>
      <c r="CP116" s="52"/>
      <c r="CQ116" s="52"/>
      <c r="CR116" s="52" t="s">
        <v>539</v>
      </c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</row>
    <row r="117" spans="83:107" ht="16.5" x14ac:dyDescent="0.2">
      <c r="CE117" s="52">
        <v>113</v>
      </c>
      <c r="CF117" s="52">
        <v>2</v>
      </c>
      <c r="CG117" s="54" t="s">
        <v>537</v>
      </c>
      <c r="CH117" s="52">
        <v>13</v>
      </c>
      <c r="CI117" s="52"/>
      <c r="CJ117" s="52"/>
      <c r="CK117" s="52"/>
      <c r="CL117" s="52" t="s">
        <v>538</v>
      </c>
      <c r="CM117" s="52"/>
      <c r="CN117" s="52" t="s">
        <v>539</v>
      </c>
      <c r="CO117" s="52"/>
      <c r="CP117" s="52"/>
      <c r="CQ117" s="52"/>
      <c r="CR117" s="52" t="s">
        <v>539</v>
      </c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</row>
    <row r="118" spans="83:107" ht="16.5" x14ac:dyDescent="0.2">
      <c r="CE118" s="52">
        <v>114</v>
      </c>
      <c r="CF118" s="52">
        <v>2</v>
      </c>
      <c r="CG118" s="54" t="s">
        <v>537</v>
      </c>
      <c r="CH118" s="52">
        <v>14</v>
      </c>
      <c r="CI118" s="52"/>
      <c r="CJ118" s="52"/>
      <c r="CK118" s="52"/>
      <c r="CL118" s="52" t="s">
        <v>538</v>
      </c>
      <c r="CM118" s="52"/>
      <c r="CN118" s="52" t="s">
        <v>539</v>
      </c>
      <c r="CO118" s="52"/>
      <c r="CP118" s="52"/>
      <c r="CQ118" s="52"/>
      <c r="CR118" s="52" t="s">
        <v>539</v>
      </c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</row>
    <row r="119" spans="83:107" ht="16.5" x14ac:dyDescent="0.2">
      <c r="CE119" s="52">
        <v>115</v>
      </c>
      <c r="CF119" s="52">
        <v>2</v>
      </c>
      <c r="CG119" s="54" t="s">
        <v>537</v>
      </c>
      <c r="CH119" s="52">
        <v>15</v>
      </c>
      <c r="CI119" s="52"/>
      <c r="CJ119" s="52"/>
      <c r="CK119" s="52"/>
      <c r="CL119" s="52" t="s">
        <v>538</v>
      </c>
      <c r="CM119" s="52"/>
      <c r="CN119" s="52" t="s">
        <v>539</v>
      </c>
      <c r="CO119" s="52"/>
      <c r="CP119" s="52"/>
      <c r="CQ119" s="52"/>
      <c r="CR119" s="52" t="s">
        <v>539</v>
      </c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</row>
    <row r="120" spans="83:107" ht="16.5" x14ac:dyDescent="0.2">
      <c r="CE120" s="52">
        <v>116</v>
      </c>
      <c r="CF120" s="52">
        <v>2</v>
      </c>
      <c r="CG120" s="54" t="s">
        <v>537</v>
      </c>
      <c r="CH120" s="52">
        <v>16</v>
      </c>
      <c r="CI120" s="52"/>
      <c r="CJ120" s="52"/>
      <c r="CK120" s="52"/>
      <c r="CL120" s="52" t="s">
        <v>538</v>
      </c>
      <c r="CM120" s="52"/>
      <c r="CN120" s="52" t="s">
        <v>539</v>
      </c>
      <c r="CO120" s="52"/>
      <c r="CP120" s="52"/>
      <c r="CQ120" s="52"/>
      <c r="CR120" s="52" t="s">
        <v>539</v>
      </c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</row>
    <row r="121" spans="83:107" ht="16.5" x14ac:dyDescent="0.2">
      <c r="CE121" s="52">
        <v>117</v>
      </c>
      <c r="CF121" s="52">
        <v>2</v>
      </c>
      <c r="CG121" s="54" t="s">
        <v>537</v>
      </c>
      <c r="CH121" s="52">
        <v>17</v>
      </c>
      <c r="CI121" s="52"/>
      <c r="CJ121" s="52"/>
      <c r="CK121" s="52"/>
      <c r="CL121" s="52" t="s">
        <v>538</v>
      </c>
      <c r="CM121" s="52"/>
      <c r="CN121" s="52" t="s">
        <v>539</v>
      </c>
      <c r="CO121" s="52"/>
      <c r="CP121" s="52"/>
      <c r="CQ121" s="52"/>
      <c r="CR121" s="52" t="s">
        <v>539</v>
      </c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</row>
    <row r="122" spans="83:107" ht="16.5" x14ac:dyDescent="0.2">
      <c r="CE122" s="52">
        <v>118</v>
      </c>
      <c r="CF122" s="52">
        <v>2</v>
      </c>
      <c r="CG122" s="54" t="s">
        <v>537</v>
      </c>
      <c r="CH122" s="52">
        <v>18</v>
      </c>
      <c r="CI122" s="52"/>
      <c r="CJ122" s="52"/>
      <c r="CK122" s="52"/>
      <c r="CL122" s="52" t="s">
        <v>538</v>
      </c>
      <c r="CM122" s="52"/>
      <c r="CN122" s="52" t="s">
        <v>539</v>
      </c>
      <c r="CO122" s="52"/>
      <c r="CP122" s="52"/>
      <c r="CQ122" s="52"/>
      <c r="CR122" s="52" t="s">
        <v>539</v>
      </c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</row>
    <row r="123" spans="83:107" ht="16.5" x14ac:dyDescent="0.2">
      <c r="CE123" s="52">
        <v>119</v>
      </c>
      <c r="CF123" s="52">
        <v>2</v>
      </c>
      <c r="CG123" s="54" t="s">
        <v>537</v>
      </c>
      <c r="CH123" s="52">
        <v>19</v>
      </c>
      <c r="CI123" s="52"/>
      <c r="CJ123" s="52"/>
      <c r="CK123" s="52"/>
      <c r="CL123" s="52" t="s">
        <v>538</v>
      </c>
      <c r="CM123" s="52"/>
      <c r="CN123" s="52" t="s">
        <v>539</v>
      </c>
      <c r="CO123" s="52"/>
      <c r="CP123" s="52"/>
      <c r="CQ123" s="52"/>
      <c r="CR123" s="52" t="s">
        <v>539</v>
      </c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</row>
    <row r="124" spans="83:107" ht="16.5" x14ac:dyDescent="0.2">
      <c r="CE124" s="52">
        <v>120</v>
      </c>
      <c r="CF124" s="52">
        <v>2</v>
      </c>
      <c r="CG124" s="54" t="s">
        <v>537</v>
      </c>
      <c r="CH124" s="52">
        <v>20</v>
      </c>
      <c r="CI124" s="52"/>
      <c r="CJ124" s="52"/>
      <c r="CK124" s="52"/>
      <c r="CL124" s="52" t="s">
        <v>538</v>
      </c>
      <c r="CM124" s="52"/>
      <c r="CN124" s="52" t="s">
        <v>539</v>
      </c>
      <c r="CO124" s="52"/>
      <c r="CP124" s="52"/>
      <c r="CQ124" s="52"/>
      <c r="CR124" s="52" t="s">
        <v>539</v>
      </c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</row>
    <row r="125" spans="83:107" ht="16.5" x14ac:dyDescent="0.2">
      <c r="CE125" s="52">
        <v>121</v>
      </c>
      <c r="CF125" s="52">
        <v>2</v>
      </c>
      <c r="CG125" s="54" t="s">
        <v>537</v>
      </c>
      <c r="CH125" s="52">
        <v>21</v>
      </c>
      <c r="CI125" s="52"/>
      <c r="CJ125" s="52"/>
      <c r="CK125" s="52"/>
      <c r="CL125" s="52" t="s">
        <v>538</v>
      </c>
      <c r="CM125" s="52"/>
      <c r="CN125" s="52" t="s">
        <v>539</v>
      </c>
      <c r="CO125" s="52"/>
      <c r="CP125" s="52"/>
      <c r="CQ125" s="52"/>
      <c r="CR125" s="52" t="s">
        <v>539</v>
      </c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</row>
    <row r="126" spans="83:107" ht="16.5" x14ac:dyDescent="0.2">
      <c r="CE126" s="52">
        <v>122</v>
      </c>
      <c r="CF126" s="52">
        <v>2</v>
      </c>
      <c r="CG126" s="54" t="s">
        <v>537</v>
      </c>
      <c r="CH126" s="52">
        <v>22</v>
      </c>
      <c r="CI126" s="52"/>
      <c r="CJ126" s="52"/>
      <c r="CK126" s="52"/>
      <c r="CL126" s="52" t="s">
        <v>538</v>
      </c>
      <c r="CM126" s="52"/>
      <c r="CN126" s="52" t="s">
        <v>539</v>
      </c>
      <c r="CO126" s="52"/>
      <c r="CP126" s="52"/>
      <c r="CQ126" s="52"/>
      <c r="CR126" s="52" t="s">
        <v>539</v>
      </c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</row>
    <row r="127" spans="83:107" ht="16.5" x14ac:dyDescent="0.2">
      <c r="CE127" s="52">
        <v>123</v>
      </c>
      <c r="CF127" s="52">
        <v>2</v>
      </c>
      <c r="CG127" s="54" t="s">
        <v>537</v>
      </c>
      <c r="CH127" s="52">
        <v>23</v>
      </c>
      <c r="CI127" s="52"/>
      <c r="CJ127" s="52"/>
      <c r="CK127" s="52"/>
      <c r="CL127" s="52" t="s">
        <v>538</v>
      </c>
      <c r="CM127" s="52"/>
      <c r="CN127" s="52" t="s">
        <v>539</v>
      </c>
      <c r="CO127" s="52"/>
      <c r="CP127" s="52"/>
      <c r="CQ127" s="52"/>
      <c r="CR127" s="52" t="s">
        <v>539</v>
      </c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</row>
    <row r="128" spans="83:107" ht="16.5" x14ac:dyDescent="0.2">
      <c r="CE128" s="52">
        <v>124</v>
      </c>
      <c r="CF128" s="52">
        <v>2</v>
      </c>
      <c r="CG128" s="54" t="s">
        <v>537</v>
      </c>
      <c r="CH128" s="52">
        <v>24</v>
      </c>
      <c r="CI128" s="52"/>
      <c r="CJ128" s="52"/>
      <c r="CK128" s="52"/>
      <c r="CL128" s="52" t="s">
        <v>538</v>
      </c>
      <c r="CM128" s="52"/>
      <c r="CN128" s="52" t="s">
        <v>539</v>
      </c>
      <c r="CO128" s="52"/>
      <c r="CP128" s="52"/>
      <c r="CQ128" s="52"/>
      <c r="CR128" s="52" t="s">
        <v>539</v>
      </c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</row>
    <row r="129" spans="83:107" ht="16.5" x14ac:dyDescent="0.2">
      <c r="CE129" s="52">
        <v>125</v>
      </c>
      <c r="CF129" s="52">
        <v>2</v>
      </c>
      <c r="CG129" s="54" t="s">
        <v>537</v>
      </c>
      <c r="CH129" s="52">
        <v>25</v>
      </c>
      <c r="CI129" s="52"/>
      <c r="CJ129" s="52"/>
      <c r="CK129" s="52"/>
      <c r="CL129" s="52" t="s">
        <v>538</v>
      </c>
      <c r="CM129" s="52"/>
      <c r="CN129" s="52" t="s">
        <v>539</v>
      </c>
      <c r="CO129" s="52"/>
      <c r="CP129" s="52"/>
      <c r="CQ129" s="52"/>
      <c r="CR129" s="52" t="s">
        <v>539</v>
      </c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</row>
    <row r="130" spans="83:107" ht="16.5" x14ac:dyDescent="0.2">
      <c r="CE130" s="52">
        <v>126</v>
      </c>
      <c r="CF130" s="52">
        <v>2</v>
      </c>
      <c r="CG130" s="54" t="s">
        <v>537</v>
      </c>
      <c r="CH130" s="52">
        <v>26</v>
      </c>
      <c r="CI130" s="52"/>
      <c r="CJ130" s="52"/>
      <c r="CK130" s="52"/>
      <c r="CL130" s="52" t="s">
        <v>538</v>
      </c>
      <c r="CM130" s="52"/>
      <c r="CN130" s="52" t="s">
        <v>539</v>
      </c>
      <c r="CO130" s="52"/>
      <c r="CP130" s="52"/>
      <c r="CQ130" s="52"/>
      <c r="CR130" s="52" t="s">
        <v>539</v>
      </c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</row>
    <row r="131" spans="83:107" ht="16.5" x14ac:dyDescent="0.2">
      <c r="CE131" s="52">
        <v>127</v>
      </c>
      <c r="CF131" s="52">
        <v>2</v>
      </c>
      <c r="CG131" s="54" t="s">
        <v>537</v>
      </c>
      <c r="CH131" s="52">
        <v>27</v>
      </c>
      <c r="CI131" s="52"/>
      <c r="CJ131" s="52"/>
      <c r="CK131" s="52"/>
      <c r="CL131" s="52" t="s">
        <v>538</v>
      </c>
      <c r="CM131" s="52"/>
      <c r="CN131" s="52" t="s">
        <v>539</v>
      </c>
      <c r="CO131" s="52"/>
      <c r="CP131" s="52"/>
      <c r="CQ131" s="52"/>
      <c r="CR131" s="52" t="s">
        <v>539</v>
      </c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</row>
    <row r="132" spans="83:107" ht="16.5" x14ac:dyDescent="0.2">
      <c r="CE132" s="52">
        <v>128</v>
      </c>
      <c r="CF132" s="52">
        <v>2</v>
      </c>
      <c r="CG132" s="54" t="s">
        <v>537</v>
      </c>
      <c r="CH132" s="52">
        <v>28</v>
      </c>
      <c r="CI132" s="52"/>
      <c r="CJ132" s="52"/>
      <c r="CK132" s="52"/>
      <c r="CL132" s="52" t="s">
        <v>538</v>
      </c>
      <c r="CM132" s="52"/>
      <c r="CN132" s="52" t="s">
        <v>539</v>
      </c>
      <c r="CO132" s="52"/>
      <c r="CP132" s="52"/>
      <c r="CQ132" s="52"/>
      <c r="CR132" s="52" t="s">
        <v>539</v>
      </c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</row>
    <row r="133" spans="83:107" ht="16.5" x14ac:dyDescent="0.2">
      <c r="CE133" s="52">
        <v>129</v>
      </c>
      <c r="CF133" s="52">
        <v>2</v>
      </c>
      <c r="CG133" s="54" t="s">
        <v>537</v>
      </c>
      <c r="CH133" s="52">
        <v>29</v>
      </c>
      <c r="CI133" s="52"/>
      <c r="CJ133" s="52"/>
      <c r="CK133" s="52"/>
      <c r="CL133" s="52" t="s">
        <v>538</v>
      </c>
      <c r="CM133" s="52"/>
      <c r="CN133" s="52" t="s">
        <v>539</v>
      </c>
      <c r="CO133" s="52"/>
      <c r="CP133" s="52"/>
      <c r="CQ133" s="52"/>
      <c r="CR133" s="52" t="s">
        <v>539</v>
      </c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</row>
    <row r="134" spans="83:107" ht="16.5" x14ac:dyDescent="0.2">
      <c r="CE134" s="52">
        <v>130</v>
      </c>
      <c r="CF134" s="52">
        <v>2</v>
      </c>
      <c r="CG134" s="54" t="s">
        <v>537</v>
      </c>
      <c r="CH134" s="52">
        <v>30</v>
      </c>
      <c r="CI134" s="52"/>
      <c r="CJ134" s="52"/>
      <c r="CK134" s="52"/>
      <c r="CL134" s="52" t="s">
        <v>538</v>
      </c>
      <c r="CM134" s="52"/>
      <c r="CN134" s="52" t="s">
        <v>539</v>
      </c>
      <c r="CO134" s="52"/>
      <c r="CP134" s="52"/>
      <c r="CQ134" s="52"/>
      <c r="CR134" s="52" t="s">
        <v>539</v>
      </c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</row>
    <row r="135" spans="83:107" ht="16.5" x14ac:dyDescent="0.2">
      <c r="CE135" s="52">
        <v>131</v>
      </c>
      <c r="CF135" s="52">
        <v>2</v>
      </c>
      <c r="CG135" s="54" t="s">
        <v>537</v>
      </c>
      <c r="CH135" s="52">
        <v>31</v>
      </c>
      <c r="CI135" s="52"/>
      <c r="CJ135" s="52"/>
      <c r="CK135" s="52"/>
      <c r="CL135" s="52" t="s">
        <v>538</v>
      </c>
      <c r="CM135" s="52"/>
      <c r="CN135" s="52" t="s">
        <v>539</v>
      </c>
      <c r="CO135" s="52"/>
      <c r="CP135" s="52"/>
      <c r="CQ135" s="52"/>
      <c r="CR135" s="52" t="s">
        <v>539</v>
      </c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</row>
    <row r="136" spans="83:107" ht="16.5" x14ac:dyDescent="0.2">
      <c r="CE136" s="52">
        <v>132</v>
      </c>
      <c r="CF136" s="52">
        <v>2</v>
      </c>
      <c r="CG136" s="54" t="s">
        <v>537</v>
      </c>
      <c r="CH136" s="52">
        <v>32</v>
      </c>
      <c r="CI136" s="52"/>
      <c r="CJ136" s="52"/>
      <c r="CK136" s="52"/>
      <c r="CL136" s="52" t="s">
        <v>538</v>
      </c>
      <c r="CM136" s="52"/>
      <c r="CN136" s="52" t="s">
        <v>539</v>
      </c>
      <c r="CO136" s="52"/>
      <c r="CP136" s="52"/>
      <c r="CQ136" s="52"/>
      <c r="CR136" s="52" t="s">
        <v>539</v>
      </c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</row>
    <row r="137" spans="83:107" ht="16.5" x14ac:dyDescent="0.2">
      <c r="CE137" s="52">
        <v>133</v>
      </c>
      <c r="CF137" s="52">
        <v>2</v>
      </c>
      <c r="CG137" s="54" t="s">
        <v>537</v>
      </c>
      <c r="CH137" s="52">
        <v>33</v>
      </c>
      <c r="CI137" s="52"/>
      <c r="CJ137" s="52"/>
      <c r="CK137" s="52"/>
      <c r="CL137" s="52" t="s">
        <v>538</v>
      </c>
      <c r="CM137" s="52"/>
      <c r="CN137" s="52" t="s">
        <v>539</v>
      </c>
      <c r="CO137" s="52"/>
      <c r="CP137" s="52"/>
      <c r="CQ137" s="52"/>
      <c r="CR137" s="52" t="s">
        <v>539</v>
      </c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</row>
    <row r="138" spans="83:107" ht="16.5" x14ac:dyDescent="0.2">
      <c r="CE138" s="52">
        <v>134</v>
      </c>
      <c r="CF138" s="52">
        <v>2</v>
      </c>
      <c r="CG138" s="54" t="s">
        <v>537</v>
      </c>
      <c r="CH138" s="52">
        <v>34</v>
      </c>
      <c r="CI138" s="52"/>
      <c r="CJ138" s="52"/>
      <c r="CK138" s="52"/>
      <c r="CL138" s="52" t="s">
        <v>538</v>
      </c>
      <c r="CM138" s="52"/>
      <c r="CN138" s="52" t="s">
        <v>539</v>
      </c>
      <c r="CO138" s="52"/>
      <c r="CP138" s="52"/>
      <c r="CQ138" s="52"/>
      <c r="CR138" s="52" t="s">
        <v>539</v>
      </c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</row>
    <row r="139" spans="83:107" ht="16.5" x14ac:dyDescent="0.2">
      <c r="CE139" s="52">
        <v>135</v>
      </c>
      <c r="CF139" s="52">
        <v>2</v>
      </c>
      <c r="CG139" s="54" t="s">
        <v>537</v>
      </c>
      <c r="CH139" s="52">
        <v>35</v>
      </c>
      <c r="CI139" s="52"/>
      <c r="CJ139" s="52"/>
      <c r="CK139" s="52"/>
      <c r="CL139" s="52" t="s">
        <v>538</v>
      </c>
      <c r="CM139" s="52"/>
      <c r="CN139" s="52" t="s">
        <v>539</v>
      </c>
      <c r="CO139" s="52"/>
      <c r="CP139" s="52"/>
      <c r="CQ139" s="52"/>
      <c r="CR139" s="52" t="s">
        <v>539</v>
      </c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</row>
    <row r="140" spans="83:107" ht="16.5" x14ac:dyDescent="0.2">
      <c r="CE140" s="52">
        <v>136</v>
      </c>
      <c r="CF140" s="52">
        <v>2</v>
      </c>
      <c r="CG140" s="54" t="s">
        <v>537</v>
      </c>
      <c r="CH140" s="52">
        <v>36</v>
      </c>
      <c r="CI140" s="52"/>
      <c r="CJ140" s="52"/>
      <c r="CK140" s="52"/>
      <c r="CL140" s="52" t="s">
        <v>538</v>
      </c>
      <c r="CM140" s="52"/>
      <c r="CN140" s="52" t="s">
        <v>539</v>
      </c>
      <c r="CO140" s="52"/>
      <c r="CP140" s="52"/>
      <c r="CQ140" s="52"/>
      <c r="CR140" s="52" t="s">
        <v>539</v>
      </c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</row>
    <row r="141" spans="83:107" ht="16.5" x14ac:dyDescent="0.2">
      <c r="CE141" s="52">
        <v>137</v>
      </c>
      <c r="CF141" s="52">
        <v>2</v>
      </c>
      <c r="CG141" s="54" t="s">
        <v>537</v>
      </c>
      <c r="CH141" s="52">
        <v>37</v>
      </c>
      <c r="CI141" s="52"/>
      <c r="CJ141" s="52"/>
      <c r="CK141" s="52"/>
      <c r="CL141" s="52" t="s">
        <v>538</v>
      </c>
      <c r="CM141" s="52"/>
      <c r="CN141" s="52" t="s">
        <v>539</v>
      </c>
      <c r="CO141" s="52"/>
      <c r="CP141" s="52"/>
      <c r="CQ141" s="52"/>
      <c r="CR141" s="52" t="s">
        <v>539</v>
      </c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</row>
    <row r="142" spans="83:107" ht="16.5" x14ac:dyDescent="0.2">
      <c r="CE142" s="52">
        <v>138</v>
      </c>
      <c r="CF142" s="52">
        <v>2</v>
      </c>
      <c r="CG142" s="54" t="s">
        <v>537</v>
      </c>
      <c r="CH142" s="52">
        <v>38</v>
      </c>
      <c r="CI142" s="52"/>
      <c r="CJ142" s="52"/>
      <c r="CK142" s="52"/>
      <c r="CL142" s="52" t="s">
        <v>538</v>
      </c>
      <c r="CM142" s="52"/>
      <c r="CN142" s="52" t="s">
        <v>539</v>
      </c>
      <c r="CO142" s="52"/>
      <c r="CP142" s="52"/>
      <c r="CQ142" s="52"/>
      <c r="CR142" s="52" t="s">
        <v>539</v>
      </c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</row>
    <row r="143" spans="83:107" ht="16.5" x14ac:dyDescent="0.2">
      <c r="CE143" s="52">
        <v>139</v>
      </c>
      <c r="CF143" s="52">
        <v>2</v>
      </c>
      <c r="CG143" s="54" t="s">
        <v>537</v>
      </c>
      <c r="CH143" s="52">
        <v>39</v>
      </c>
      <c r="CI143" s="52"/>
      <c r="CJ143" s="52"/>
      <c r="CK143" s="52"/>
      <c r="CL143" s="52" t="s">
        <v>538</v>
      </c>
      <c r="CM143" s="52"/>
      <c r="CN143" s="52" t="s">
        <v>539</v>
      </c>
      <c r="CO143" s="52"/>
      <c r="CP143" s="52"/>
      <c r="CQ143" s="52"/>
      <c r="CR143" s="52" t="s">
        <v>539</v>
      </c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</row>
    <row r="144" spans="83:107" ht="16.5" x14ac:dyDescent="0.2">
      <c r="CE144" s="52">
        <v>140</v>
      </c>
      <c r="CF144" s="52">
        <v>2</v>
      </c>
      <c r="CG144" s="54" t="s">
        <v>537</v>
      </c>
      <c r="CH144" s="52">
        <v>40</v>
      </c>
      <c r="CI144" s="52"/>
      <c r="CJ144" s="52"/>
      <c r="CK144" s="52"/>
      <c r="CL144" s="52" t="s">
        <v>538</v>
      </c>
      <c r="CM144" s="52"/>
      <c r="CN144" s="52" t="s">
        <v>539</v>
      </c>
      <c r="CO144" s="52"/>
      <c r="CP144" s="52"/>
      <c r="CQ144" s="52"/>
      <c r="CR144" s="52" t="s">
        <v>539</v>
      </c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</row>
    <row r="145" spans="83:107" ht="16.5" x14ac:dyDescent="0.2">
      <c r="CE145" s="52">
        <v>141</v>
      </c>
      <c r="CF145" s="52">
        <v>2</v>
      </c>
      <c r="CG145" s="54" t="s">
        <v>537</v>
      </c>
      <c r="CH145" s="52">
        <v>41</v>
      </c>
      <c r="CI145" s="52"/>
      <c r="CJ145" s="52"/>
      <c r="CK145" s="52"/>
      <c r="CL145" s="52" t="s">
        <v>538</v>
      </c>
      <c r="CM145" s="52"/>
      <c r="CN145" s="52" t="s">
        <v>539</v>
      </c>
      <c r="CO145" s="52"/>
      <c r="CP145" s="52"/>
      <c r="CQ145" s="52"/>
      <c r="CR145" s="52" t="s">
        <v>539</v>
      </c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</row>
    <row r="146" spans="83:107" ht="16.5" x14ac:dyDescent="0.2">
      <c r="CE146" s="52">
        <v>142</v>
      </c>
      <c r="CF146" s="52">
        <v>2</v>
      </c>
      <c r="CG146" s="54" t="s">
        <v>537</v>
      </c>
      <c r="CH146" s="52">
        <v>42</v>
      </c>
      <c r="CI146" s="52"/>
      <c r="CJ146" s="52"/>
      <c r="CK146" s="52"/>
      <c r="CL146" s="52" t="s">
        <v>538</v>
      </c>
      <c r="CM146" s="52"/>
      <c r="CN146" s="52" t="s">
        <v>539</v>
      </c>
      <c r="CO146" s="52"/>
      <c r="CP146" s="52"/>
      <c r="CQ146" s="52"/>
      <c r="CR146" s="52" t="s">
        <v>539</v>
      </c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</row>
    <row r="147" spans="83:107" ht="16.5" x14ac:dyDescent="0.2">
      <c r="CE147" s="52">
        <v>143</v>
      </c>
      <c r="CF147" s="52">
        <v>2</v>
      </c>
      <c r="CG147" s="54" t="s">
        <v>537</v>
      </c>
      <c r="CH147" s="52">
        <v>43</v>
      </c>
      <c r="CI147" s="52"/>
      <c r="CJ147" s="52"/>
      <c r="CK147" s="52"/>
      <c r="CL147" s="52" t="s">
        <v>538</v>
      </c>
      <c r="CM147" s="52"/>
      <c r="CN147" s="52" t="s">
        <v>539</v>
      </c>
      <c r="CO147" s="52"/>
      <c r="CP147" s="52"/>
      <c r="CQ147" s="52"/>
      <c r="CR147" s="52" t="s">
        <v>539</v>
      </c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</row>
    <row r="148" spans="83:107" ht="16.5" x14ac:dyDescent="0.2">
      <c r="CE148" s="52">
        <v>144</v>
      </c>
      <c r="CF148" s="52">
        <v>2</v>
      </c>
      <c r="CG148" s="54" t="s">
        <v>537</v>
      </c>
      <c r="CH148" s="52">
        <v>44</v>
      </c>
      <c r="CI148" s="52"/>
      <c r="CJ148" s="52"/>
      <c r="CK148" s="52"/>
      <c r="CL148" s="52" t="s">
        <v>538</v>
      </c>
      <c r="CM148" s="52"/>
      <c r="CN148" s="52" t="s">
        <v>539</v>
      </c>
      <c r="CO148" s="52"/>
      <c r="CP148" s="52"/>
      <c r="CQ148" s="52"/>
      <c r="CR148" s="52" t="s">
        <v>539</v>
      </c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</row>
    <row r="149" spans="83:107" ht="16.5" x14ac:dyDescent="0.2">
      <c r="CE149" s="52">
        <v>145</v>
      </c>
      <c r="CF149" s="52">
        <v>2</v>
      </c>
      <c r="CG149" s="54" t="s">
        <v>537</v>
      </c>
      <c r="CH149" s="52">
        <v>45</v>
      </c>
      <c r="CI149" s="52"/>
      <c r="CJ149" s="52"/>
      <c r="CK149" s="52"/>
      <c r="CL149" s="52" t="s">
        <v>538</v>
      </c>
      <c r="CM149" s="52"/>
      <c r="CN149" s="52" t="s">
        <v>539</v>
      </c>
      <c r="CO149" s="52"/>
      <c r="CP149" s="52"/>
      <c r="CQ149" s="52"/>
      <c r="CR149" s="52" t="s">
        <v>539</v>
      </c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</row>
    <row r="150" spans="83:107" ht="16.5" x14ac:dyDescent="0.2">
      <c r="CE150" s="52">
        <v>146</v>
      </c>
      <c r="CF150" s="52">
        <v>2</v>
      </c>
      <c r="CG150" s="54" t="s">
        <v>537</v>
      </c>
      <c r="CH150" s="52">
        <v>46</v>
      </c>
      <c r="CI150" s="52"/>
      <c r="CJ150" s="52"/>
      <c r="CK150" s="52"/>
      <c r="CL150" s="52" t="s">
        <v>538</v>
      </c>
      <c r="CM150" s="52"/>
      <c r="CN150" s="52" t="s">
        <v>539</v>
      </c>
      <c r="CO150" s="52"/>
      <c r="CP150" s="52"/>
      <c r="CQ150" s="52"/>
      <c r="CR150" s="52" t="s">
        <v>539</v>
      </c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</row>
    <row r="151" spans="83:107" ht="16.5" x14ac:dyDescent="0.2">
      <c r="CE151" s="52">
        <v>147</v>
      </c>
      <c r="CF151" s="52">
        <v>2</v>
      </c>
      <c r="CG151" s="54" t="s">
        <v>537</v>
      </c>
      <c r="CH151" s="52">
        <v>47</v>
      </c>
      <c r="CI151" s="52"/>
      <c r="CJ151" s="52"/>
      <c r="CK151" s="52"/>
      <c r="CL151" s="52" t="s">
        <v>538</v>
      </c>
      <c r="CM151" s="52"/>
      <c r="CN151" s="52" t="s">
        <v>539</v>
      </c>
      <c r="CO151" s="52"/>
      <c r="CP151" s="52"/>
      <c r="CQ151" s="52"/>
      <c r="CR151" s="52" t="s">
        <v>539</v>
      </c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</row>
    <row r="152" spans="83:107" ht="16.5" x14ac:dyDescent="0.2">
      <c r="CE152" s="52">
        <v>148</v>
      </c>
      <c r="CF152" s="52">
        <v>2</v>
      </c>
      <c r="CG152" s="54" t="s">
        <v>537</v>
      </c>
      <c r="CH152" s="52">
        <v>48</v>
      </c>
      <c r="CI152" s="52"/>
      <c r="CJ152" s="52"/>
      <c r="CK152" s="52"/>
      <c r="CL152" s="52" t="s">
        <v>538</v>
      </c>
      <c r="CM152" s="52"/>
      <c r="CN152" s="52" t="s">
        <v>539</v>
      </c>
      <c r="CO152" s="52"/>
      <c r="CP152" s="52"/>
      <c r="CQ152" s="52"/>
      <c r="CR152" s="52" t="s">
        <v>539</v>
      </c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</row>
    <row r="153" spans="83:107" ht="16.5" x14ac:dyDescent="0.2">
      <c r="CE153" s="52">
        <v>149</v>
      </c>
      <c r="CF153" s="52">
        <v>2</v>
      </c>
      <c r="CG153" s="54" t="s">
        <v>537</v>
      </c>
      <c r="CH153" s="52">
        <v>49</v>
      </c>
      <c r="CI153" s="52"/>
      <c r="CJ153" s="52"/>
      <c r="CK153" s="52"/>
      <c r="CL153" s="52" t="s">
        <v>538</v>
      </c>
      <c r="CM153" s="52"/>
      <c r="CN153" s="52" t="s">
        <v>539</v>
      </c>
      <c r="CO153" s="52"/>
      <c r="CP153" s="52"/>
      <c r="CQ153" s="52"/>
      <c r="CR153" s="52" t="s">
        <v>539</v>
      </c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</row>
    <row r="154" spans="83:107" ht="16.5" x14ac:dyDescent="0.2">
      <c r="CE154" s="52">
        <v>150</v>
      </c>
      <c r="CF154" s="52">
        <v>2</v>
      </c>
      <c r="CG154" s="54" t="s">
        <v>537</v>
      </c>
      <c r="CH154" s="52">
        <v>50</v>
      </c>
      <c r="CI154" s="52"/>
      <c r="CJ154" s="52"/>
      <c r="CK154" s="52"/>
      <c r="CL154" s="52" t="s">
        <v>538</v>
      </c>
      <c r="CM154" s="52"/>
      <c r="CN154" s="52" t="s">
        <v>539</v>
      </c>
      <c r="CO154" s="52"/>
      <c r="CP154" s="52"/>
      <c r="CQ154" s="52"/>
      <c r="CR154" s="52" t="s">
        <v>539</v>
      </c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</row>
    <row r="155" spans="83:107" ht="16.5" x14ac:dyDescent="0.2">
      <c r="CE155" s="52">
        <v>151</v>
      </c>
      <c r="CF155" s="52">
        <v>2</v>
      </c>
      <c r="CG155" s="54" t="s">
        <v>537</v>
      </c>
      <c r="CH155" s="52">
        <v>51</v>
      </c>
      <c r="CI155" s="52"/>
      <c r="CJ155" s="52"/>
      <c r="CK155" s="52"/>
      <c r="CL155" s="52" t="s">
        <v>538</v>
      </c>
      <c r="CM155" s="52"/>
      <c r="CN155" s="52" t="s">
        <v>539</v>
      </c>
      <c r="CO155" s="52"/>
      <c r="CP155" s="52"/>
      <c r="CQ155" s="52"/>
      <c r="CR155" s="52" t="s">
        <v>539</v>
      </c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</row>
    <row r="156" spans="83:107" ht="16.5" x14ac:dyDescent="0.2">
      <c r="CE156" s="52">
        <v>152</v>
      </c>
      <c r="CF156" s="52">
        <v>2</v>
      </c>
      <c r="CG156" s="54" t="s">
        <v>537</v>
      </c>
      <c r="CH156" s="52">
        <v>52</v>
      </c>
      <c r="CI156" s="52"/>
      <c r="CJ156" s="52"/>
      <c r="CK156" s="52"/>
      <c r="CL156" s="52" t="s">
        <v>538</v>
      </c>
      <c r="CM156" s="52"/>
      <c r="CN156" s="52" t="s">
        <v>539</v>
      </c>
      <c r="CO156" s="52"/>
      <c r="CP156" s="52"/>
      <c r="CQ156" s="52"/>
      <c r="CR156" s="52" t="s">
        <v>539</v>
      </c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</row>
    <row r="157" spans="83:107" ht="16.5" x14ac:dyDescent="0.2">
      <c r="CE157" s="52">
        <v>153</v>
      </c>
      <c r="CF157" s="52">
        <v>2</v>
      </c>
      <c r="CG157" s="54" t="s">
        <v>537</v>
      </c>
      <c r="CH157" s="52">
        <v>53</v>
      </c>
      <c r="CI157" s="52"/>
      <c r="CJ157" s="52"/>
      <c r="CK157" s="52"/>
      <c r="CL157" s="52" t="s">
        <v>538</v>
      </c>
      <c r="CM157" s="52"/>
      <c r="CN157" s="52" t="s">
        <v>539</v>
      </c>
      <c r="CO157" s="52"/>
      <c r="CP157" s="52"/>
      <c r="CQ157" s="52"/>
      <c r="CR157" s="52" t="s">
        <v>539</v>
      </c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</row>
    <row r="158" spans="83:107" ht="16.5" x14ac:dyDescent="0.2">
      <c r="CE158" s="52">
        <v>154</v>
      </c>
      <c r="CF158" s="52">
        <v>2</v>
      </c>
      <c r="CG158" s="54" t="s">
        <v>537</v>
      </c>
      <c r="CH158" s="52">
        <v>54</v>
      </c>
      <c r="CI158" s="52"/>
      <c r="CJ158" s="52"/>
      <c r="CK158" s="52"/>
      <c r="CL158" s="52" t="s">
        <v>538</v>
      </c>
      <c r="CM158" s="52"/>
      <c r="CN158" s="52" t="s">
        <v>539</v>
      </c>
      <c r="CO158" s="52"/>
      <c r="CP158" s="52"/>
      <c r="CQ158" s="52"/>
      <c r="CR158" s="52" t="s">
        <v>539</v>
      </c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</row>
    <row r="159" spans="83:107" ht="16.5" x14ac:dyDescent="0.2">
      <c r="CE159" s="52">
        <v>155</v>
      </c>
      <c r="CF159" s="52">
        <v>2</v>
      </c>
      <c r="CG159" s="54" t="s">
        <v>537</v>
      </c>
      <c r="CH159" s="52">
        <v>55</v>
      </c>
      <c r="CI159" s="52"/>
      <c r="CJ159" s="52"/>
      <c r="CK159" s="52"/>
      <c r="CL159" s="52" t="s">
        <v>538</v>
      </c>
      <c r="CM159" s="52"/>
      <c r="CN159" s="52" t="s">
        <v>539</v>
      </c>
      <c r="CO159" s="52"/>
      <c r="CP159" s="52"/>
      <c r="CQ159" s="52"/>
      <c r="CR159" s="52" t="s">
        <v>539</v>
      </c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</row>
    <row r="160" spans="83:107" ht="16.5" x14ac:dyDescent="0.2">
      <c r="CE160" s="52">
        <v>156</v>
      </c>
      <c r="CF160" s="52">
        <v>2</v>
      </c>
      <c r="CG160" s="54" t="s">
        <v>537</v>
      </c>
      <c r="CH160" s="52">
        <v>56</v>
      </c>
      <c r="CI160" s="52"/>
      <c r="CJ160" s="52"/>
      <c r="CK160" s="52"/>
      <c r="CL160" s="52" t="s">
        <v>538</v>
      </c>
      <c r="CM160" s="52"/>
      <c r="CN160" s="52" t="s">
        <v>539</v>
      </c>
      <c r="CO160" s="52"/>
      <c r="CP160" s="52"/>
      <c r="CQ160" s="52"/>
      <c r="CR160" s="52" t="s">
        <v>539</v>
      </c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</row>
    <row r="161" spans="83:107" ht="16.5" x14ac:dyDescent="0.2">
      <c r="CE161" s="52">
        <v>157</v>
      </c>
      <c r="CF161" s="52">
        <v>2</v>
      </c>
      <c r="CG161" s="54" t="s">
        <v>537</v>
      </c>
      <c r="CH161" s="52">
        <v>57</v>
      </c>
      <c r="CI161" s="52"/>
      <c r="CJ161" s="52"/>
      <c r="CK161" s="52"/>
      <c r="CL161" s="52" t="s">
        <v>538</v>
      </c>
      <c r="CM161" s="52"/>
      <c r="CN161" s="52" t="s">
        <v>539</v>
      </c>
      <c r="CO161" s="52"/>
      <c r="CP161" s="52"/>
      <c r="CQ161" s="52"/>
      <c r="CR161" s="52" t="s">
        <v>539</v>
      </c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</row>
    <row r="162" spans="83:107" ht="16.5" x14ac:dyDescent="0.2">
      <c r="CE162" s="52">
        <v>158</v>
      </c>
      <c r="CF162" s="52">
        <v>2</v>
      </c>
      <c r="CG162" s="54" t="s">
        <v>537</v>
      </c>
      <c r="CH162" s="52">
        <v>58</v>
      </c>
      <c r="CI162" s="52"/>
      <c r="CJ162" s="52"/>
      <c r="CK162" s="52"/>
      <c r="CL162" s="52" t="s">
        <v>538</v>
      </c>
      <c r="CM162" s="52"/>
      <c r="CN162" s="52" t="s">
        <v>539</v>
      </c>
      <c r="CO162" s="52"/>
      <c r="CP162" s="52"/>
      <c r="CQ162" s="52"/>
      <c r="CR162" s="52" t="s">
        <v>539</v>
      </c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</row>
    <row r="163" spans="83:107" ht="16.5" x14ac:dyDescent="0.2">
      <c r="CE163" s="52">
        <v>159</v>
      </c>
      <c r="CF163" s="52">
        <v>2</v>
      </c>
      <c r="CG163" s="54" t="s">
        <v>537</v>
      </c>
      <c r="CH163" s="52">
        <v>59</v>
      </c>
      <c r="CI163" s="52"/>
      <c r="CJ163" s="52"/>
      <c r="CK163" s="52"/>
      <c r="CL163" s="52" t="s">
        <v>538</v>
      </c>
      <c r="CM163" s="52"/>
      <c r="CN163" s="52" t="s">
        <v>539</v>
      </c>
      <c r="CO163" s="52"/>
      <c r="CP163" s="52"/>
      <c r="CQ163" s="52"/>
      <c r="CR163" s="52" t="s">
        <v>539</v>
      </c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</row>
    <row r="164" spans="83:107" ht="16.5" x14ac:dyDescent="0.2">
      <c r="CE164" s="52">
        <v>160</v>
      </c>
      <c r="CF164" s="52">
        <v>2</v>
      </c>
      <c r="CG164" s="54" t="s">
        <v>537</v>
      </c>
      <c r="CH164" s="52">
        <v>60</v>
      </c>
      <c r="CI164" s="52"/>
      <c r="CJ164" s="52"/>
      <c r="CK164" s="52"/>
      <c r="CL164" s="52" t="s">
        <v>538</v>
      </c>
      <c r="CM164" s="52"/>
      <c r="CN164" s="52" t="s">
        <v>539</v>
      </c>
      <c r="CO164" s="52"/>
      <c r="CP164" s="52"/>
      <c r="CQ164" s="52"/>
      <c r="CR164" s="52" t="s">
        <v>539</v>
      </c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</row>
    <row r="165" spans="83:107" ht="16.5" x14ac:dyDescent="0.2">
      <c r="CE165" s="52">
        <v>161</v>
      </c>
      <c r="CF165" s="52">
        <v>2</v>
      </c>
      <c r="CG165" s="54" t="s">
        <v>537</v>
      </c>
      <c r="CH165" s="52">
        <v>61</v>
      </c>
      <c r="CI165" s="52"/>
      <c r="CJ165" s="52"/>
      <c r="CK165" s="52"/>
      <c r="CL165" s="52" t="s">
        <v>538</v>
      </c>
      <c r="CM165" s="52"/>
      <c r="CN165" s="52" t="s">
        <v>539</v>
      </c>
      <c r="CO165" s="52"/>
      <c r="CP165" s="52"/>
      <c r="CQ165" s="52"/>
      <c r="CR165" s="52" t="s">
        <v>539</v>
      </c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</row>
    <row r="166" spans="83:107" ht="16.5" x14ac:dyDescent="0.2">
      <c r="CE166" s="52">
        <v>162</v>
      </c>
      <c r="CF166" s="52">
        <v>2</v>
      </c>
      <c r="CG166" s="54" t="s">
        <v>537</v>
      </c>
      <c r="CH166" s="52">
        <v>62</v>
      </c>
      <c r="CI166" s="52"/>
      <c r="CJ166" s="52"/>
      <c r="CK166" s="52"/>
      <c r="CL166" s="52" t="s">
        <v>538</v>
      </c>
      <c r="CM166" s="52"/>
      <c r="CN166" s="52" t="s">
        <v>539</v>
      </c>
      <c r="CO166" s="52"/>
      <c r="CP166" s="52"/>
      <c r="CQ166" s="52"/>
      <c r="CR166" s="52" t="s">
        <v>539</v>
      </c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</row>
    <row r="167" spans="83:107" ht="16.5" x14ac:dyDescent="0.2">
      <c r="CE167" s="52">
        <v>163</v>
      </c>
      <c r="CF167" s="52">
        <v>2</v>
      </c>
      <c r="CG167" s="54" t="s">
        <v>537</v>
      </c>
      <c r="CH167" s="52">
        <v>63</v>
      </c>
      <c r="CI167" s="52"/>
      <c r="CJ167" s="52"/>
      <c r="CK167" s="52"/>
      <c r="CL167" s="52" t="s">
        <v>538</v>
      </c>
      <c r="CM167" s="52"/>
      <c r="CN167" s="52" t="s">
        <v>539</v>
      </c>
      <c r="CO167" s="52"/>
      <c r="CP167" s="52"/>
      <c r="CQ167" s="52"/>
      <c r="CR167" s="52" t="s">
        <v>539</v>
      </c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</row>
    <row r="168" spans="83:107" ht="16.5" x14ac:dyDescent="0.2">
      <c r="CE168" s="52">
        <v>164</v>
      </c>
      <c r="CF168" s="52">
        <v>2</v>
      </c>
      <c r="CG168" s="54" t="s">
        <v>537</v>
      </c>
      <c r="CH168" s="52">
        <v>64</v>
      </c>
      <c r="CI168" s="52"/>
      <c r="CJ168" s="52"/>
      <c r="CK168" s="52"/>
      <c r="CL168" s="52" t="s">
        <v>538</v>
      </c>
      <c r="CM168" s="52"/>
      <c r="CN168" s="52" t="s">
        <v>539</v>
      </c>
      <c r="CO168" s="52"/>
      <c r="CP168" s="52"/>
      <c r="CQ168" s="52"/>
      <c r="CR168" s="52" t="s">
        <v>539</v>
      </c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</row>
    <row r="169" spans="83:107" ht="16.5" x14ac:dyDescent="0.2">
      <c r="CE169" s="52">
        <v>165</v>
      </c>
      <c r="CF169" s="52">
        <v>2</v>
      </c>
      <c r="CG169" s="54" t="s">
        <v>537</v>
      </c>
      <c r="CH169" s="52">
        <v>65</v>
      </c>
      <c r="CI169" s="52"/>
      <c r="CJ169" s="52"/>
      <c r="CK169" s="52"/>
      <c r="CL169" s="52" t="s">
        <v>538</v>
      </c>
      <c r="CM169" s="52"/>
      <c r="CN169" s="52" t="s">
        <v>539</v>
      </c>
      <c r="CO169" s="52"/>
      <c r="CP169" s="52"/>
      <c r="CQ169" s="52"/>
      <c r="CR169" s="52" t="s">
        <v>539</v>
      </c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</row>
    <row r="170" spans="83:107" ht="16.5" x14ac:dyDescent="0.2">
      <c r="CE170" s="52">
        <v>166</v>
      </c>
      <c r="CF170" s="52">
        <v>2</v>
      </c>
      <c r="CG170" s="54" t="s">
        <v>537</v>
      </c>
      <c r="CH170" s="52">
        <v>66</v>
      </c>
      <c r="CI170" s="52"/>
      <c r="CJ170" s="52"/>
      <c r="CK170" s="52"/>
      <c r="CL170" s="52" t="s">
        <v>538</v>
      </c>
      <c r="CM170" s="52"/>
      <c r="CN170" s="52" t="s">
        <v>539</v>
      </c>
      <c r="CO170" s="52"/>
      <c r="CP170" s="52"/>
      <c r="CQ170" s="52"/>
      <c r="CR170" s="52" t="s">
        <v>539</v>
      </c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</row>
    <row r="171" spans="83:107" ht="16.5" x14ac:dyDescent="0.2">
      <c r="CE171" s="52">
        <v>167</v>
      </c>
      <c r="CF171" s="52">
        <v>2</v>
      </c>
      <c r="CG171" s="54" t="s">
        <v>537</v>
      </c>
      <c r="CH171" s="52">
        <v>67</v>
      </c>
      <c r="CI171" s="52"/>
      <c r="CJ171" s="52"/>
      <c r="CK171" s="52"/>
      <c r="CL171" s="52" t="s">
        <v>538</v>
      </c>
      <c r="CM171" s="52"/>
      <c r="CN171" s="52" t="s">
        <v>539</v>
      </c>
      <c r="CO171" s="52"/>
      <c r="CP171" s="52"/>
      <c r="CQ171" s="52"/>
      <c r="CR171" s="52" t="s">
        <v>539</v>
      </c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</row>
    <row r="172" spans="83:107" ht="16.5" x14ac:dyDescent="0.2">
      <c r="CE172" s="52">
        <v>168</v>
      </c>
      <c r="CF172" s="52">
        <v>2</v>
      </c>
      <c r="CG172" s="54" t="s">
        <v>537</v>
      </c>
      <c r="CH172" s="52">
        <v>68</v>
      </c>
      <c r="CI172" s="52"/>
      <c r="CJ172" s="52"/>
      <c r="CK172" s="52"/>
      <c r="CL172" s="52" t="s">
        <v>538</v>
      </c>
      <c r="CM172" s="52"/>
      <c r="CN172" s="52" t="s">
        <v>539</v>
      </c>
      <c r="CO172" s="52"/>
      <c r="CP172" s="52"/>
      <c r="CQ172" s="52"/>
      <c r="CR172" s="52" t="s">
        <v>539</v>
      </c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</row>
    <row r="173" spans="83:107" ht="16.5" x14ac:dyDescent="0.2">
      <c r="CE173" s="52">
        <v>169</v>
      </c>
      <c r="CF173" s="52">
        <v>2</v>
      </c>
      <c r="CG173" s="54" t="s">
        <v>537</v>
      </c>
      <c r="CH173" s="52">
        <v>69</v>
      </c>
      <c r="CI173" s="52"/>
      <c r="CJ173" s="52"/>
      <c r="CK173" s="52"/>
      <c r="CL173" s="52" t="s">
        <v>538</v>
      </c>
      <c r="CM173" s="52"/>
      <c r="CN173" s="52" t="s">
        <v>539</v>
      </c>
      <c r="CO173" s="52"/>
      <c r="CP173" s="52"/>
      <c r="CQ173" s="52"/>
      <c r="CR173" s="52" t="s">
        <v>539</v>
      </c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</row>
    <row r="174" spans="83:107" ht="16.5" x14ac:dyDescent="0.2">
      <c r="CE174" s="52">
        <v>170</v>
      </c>
      <c r="CF174" s="52">
        <v>2</v>
      </c>
      <c r="CG174" s="54" t="s">
        <v>537</v>
      </c>
      <c r="CH174" s="52">
        <v>70</v>
      </c>
      <c r="CI174" s="52"/>
      <c r="CJ174" s="52"/>
      <c r="CK174" s="52"/>
      <c r="CL174" s="52" t="s">
        <v>538</v>
      </c>
      <c r="CM174" s="52"/>
      <c r="CN174" s="52" t="s">
        <v>539</v>
      </c>
      <c r="CO174" s="52"/>
      <c r="CP174" s="52"/>
      <c r="CQ174" s="52"/>
      <c r="CR174" s="52" t="s">
        <v>539</v>
      </c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</row>
    <row r="175" spans="83:107" ht="16.5" x14ac:dyDescent="0.2">
      <c r="CE175" s="52">
        <v>171</v>
      </c>
      <c r="CF175" s="52">
        <v>2</v>
      </c>
      <c r="CG175" s="54" t="s">
        <v>537</v>
      </c>
      <c r="CH175" s="52">
        <v>71</v>
      </c>
      <c r="CI175" s="52"/>
      <c r="CJ175" s="52"/>
      <c r="CK175" s="52"/>
      <c r="CL175" s="52" t="s">
        <v>538</v>
      </c>
      <c r="CM175" s="52"/>
      <c r="CN175" s="52" t="s">
        <v>539</v>
      </c>
      <c r="CO175" s="52"/>
      <c r="CP175" s="52"/>
      <c r="CQ175" s="52"/>
      <c r="CR175" s="52" t="s">
        <v>539</v>
      </c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</row>
    <row r="176" spans="83:107" ht="16.5" x14ac:dyDescent="0.2">
      <c r="CE176" s="52">
        <v>172</v>
      </c>
      <c r="CF176" s="52">
        <v>2</v>
      </c>
      <c r="CG176" s="54" t="s">
        <v>537</v>
      </c>
      <c r="CH176" s="52">
        <v>72</v>
      </c>
      <c r="CI176" s="52"/>
      <c r="CJ176" s="52"/>
      <c r="CK176" s="52"/>
      <c r="CL176" s="52" t="s">
        <v>538</v>
      </c>
      <c r="CM176" s="52"/>
      <c r="CN176" s="52" t="s">
        <v>539</v>
      </c>
      <c r="CO176" s="52"/>
      <c r="CP176" s="52"/>
      <c r="CQ176" s="52"/>
      <c r="CR176" s="52" t="s">
        <v>539</v>
      </c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</row>
    <row r="177" spans="83:107" ht="16.5" x14ac:dyDescent="0.2">
      <c r="CE177" s="52">
        <v>173</v>
      </c>
      <c r="CF177" s="52">
        <v>2</v>
      </c>
      <c r="CG177" s="54" t="s">
        <v>537</v>
      </c>
      <c r="CH177" s="52">
        <v>73</v>
      </c>
      <c r="CI177" s="52"/>
      <c r="CJ177" s="52"/>
      <c r="CK177" s="52"/>
      <c r="CL177" s="52" t="s">
        <v>538</v>
      </c>
      <c r="CM177" s="52"/>
      <c r="CN177" s="52" t="s">
        <v>539</v>
      </c>
      <c r="CO177" s="52"/>
      <c r="CP177" s="52"/>
      <c r="CQ177" s="52"/>
      <c r="CR177" s="52" t="s">
        <v>539</v>
      </c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</row>
    <row r="178" spans="83:107" ht="16.5" x14ac:dyDescent="0.2">
      <c r="CE178" s="52">
        <v>174</v>
      </c>
      <c r="CF178" s="52">
        <v>2</v>
      </c>
      <c r="CG178" s="54" t="s">
        <v>537</v>
      </c>
      <c r="CH178" s="52">
        <v>74</v>
      </c>
      <c r="CI178" s="52"/>
      <c r="CJ178" s="52"/>
      <c r="CK178" s="52"/>
      <c r="CL178" s="52" t="s">
        <v>538</v>
      </c>
      <c r="CM178" s="52"/>
      <c r="CN178" s="52" t="s">
        <v>539</v>
      </c>
      <c r="CO178" s="52"/>
      <c r="CP178" s="52"/>
      <c r="CQ178" s="52"/>
      <c r="CR178" s="52" t="s">
        <v>539</v>
      </c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</row>
    <row r="179" spans="83:107" ht="16.5" x14ac:dyDescent="0.2">
      <c r="CE179" s="52">
        <v>175</v>
      </c>
      <c r="CF179" s="52">
        <v>2</v>
      </c>
      <c r="CG179" s="54" t="s">
        <v>537</v>
      </c>
      <c r="CH179" s="52">
        <v>75</v>
      </c>
      <c r="CI179" s="52"/>
      <c r="CJ179" s="52"/>
      <c r="CK179" s="52"/>
      <c r="CL179" s="52" t="s">
        <v>538</v>
      </c>
      <c r="CM179" s="52"/>
      <c r="CN179" s="52" t="s">
        <v>539</v>
      </c>
      <c r="CO179" s="52"/>
      <c r="CP179" s="52"/>
      <c r="CQ179" s="52"/>
      <c r="CR179" s="52" t="s">
        <v>539</v>
      </c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</row>
    <row r="180" spans="83:107" ht="16.5" x14ac:dyDescent="0.2">
      <c r="CE180" s="52">
        <v>176</v>
      </c>
      <c r="CF180" s="52">
        <v>2</v>
      </c>
      <c r="CG180" s="54" t="s">
        <v>537</v>
      </c>
      <c r="CH180" s="52">
        <v>76</v>
      </c>
      <c r="CI180" s="52"/>
      <c r="CJ180" s="52"/>
      <c r="CK180" s="52"/>
      <c r="CL180" s="52" t="s">
        <v>538</v>
      </c>
      <c r="CM180" s="52"/>
      <c r="CN180" s="52" t="s">
        <v>539</v>
      </c>
      <c r="CO180" s="52"/>
      <c r="CP180" s="52"/>
      <c r="CQ180" s="52"/>
      <c r="CR180" s="52" t="s">
        <v>539</v>
      </c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</row>
    <row r="181" spans="83:107" ht="16.5" x14ac:dyDescent="0.2">
      <c r="CE181" s="52">
        <v>177</v>
      </c>
      <c r="CF181" s="52">
        <v>2</v>
      </c>
      <c r="CG181" s="54" t="s">
        <v>537</v>
      </c>
      <c r="CH181" s="52">
        <v>77</v>
      </c>
      <c r="CI181" s="52"/>
      <c r="CJ181" s="52"/>
      <c r="CK181" s="52"/>
      <c r="CL181" s="52" t="s">
        <v>538</v>
      </c>
      <c r="CM181" s="52"/>
      <c r="CN181" s="52" t="s">
        <v>539</v>
      </c>
      <c r="CO181" s="52"/>
      <c r="CP181" s="52"/>
      <c r="CQ181" s="52"/>
      <c r="CR181" s="52" t="s">
        <v>539</v>
      </c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</row>
    <row r="182" spans="83:107" ht="16.5" x14ac:dyDescent="0.2">
      <c r="CE182" s="52">
        <v>178</v>
      </c>
      <c r="CF182" s="52">
        <v>2</v>
      </c>
      <c r="CG182" s="54" t="s">
        <v>537</v>
      </c>
      <c r="CH182" s="52">
        <v>78</v>
      </c>
      <c r="CI182" s="52"/>
      <c r="CJ182" s="52"/>
      <c r="CK182" s="52"/>
      <c r="CL182" s="52" t="s">
        <v>538</v>
      </c>
      <c r="CM182" s="52"/>
      <c r="CN182" s="52" t="s">
        <v>539</v>
      </c>
      <c r="CO182" s="52"/>
      <c r="CP182" s="52"/>
      <c r="CQ182" s="52"/>
      <c r="CR182" s="52" t="s">
        <v>539</v>
      </c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</row>
    <row r="183" spans="83:107" ht="16.5" x14ac:dyDescent="0.2">
      <c r="CE183" s="52">
        <v>179</v>
      </c>
      <c r="CF183" s="52">
        <v>2</v>
      </c>
      <c r="CG183" s="54" t="s">
        <v>537</v>
      </c>
      <c r="CH183" s="52">
        <v>79</v>
      </c>
      <c r="CI183" s="52"/>
      <c r="CJ183" s="52"/>
      <c r="CK183" s="52"/>
      <c r="CL183" s="52" t="s">
        <v>538</v>
      </c>
      <c r="CM183" s="52"/>
      <c r="CN183" s="52" t="s">
        <v>539</v>
      </c>
      <c r="CO183" s="52"/>
      <c r="CP183" s="52"/>
      <c r="CQ183" s="52"/>
      <c r="CR183" s="52" t="s">
        <v>539</v>
      </c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</row>
    <row r="184" spans="83:107" ht="16.5" x14ac:dyDescent="0.2">
      <c r="CE184" s="52">
        <v>180</v>
      </c>
      <c r="CF184" s="52">
        <v>2</v>
      </c>
      <c r="CG184" s="54" t="s">
        <v>537</v>
      </c>
      <c r="CH184" s="52">
        <v>80</v>
      </c>
      <c r="CI184" s="52"/>
      <c r="CJ184" s="52"/>
      <c r="CK184" s="52"/>
      <c r="CL184" s="52" t="s">
        <v>538</v>
      </c>
      <c r="CM184" s="52"/>
      <c r="CN184" s="52" t="s">
        <v>539</v>
      </c>
      <c r="CO184" s="52"/>
      <c r="CP184" s="52"/>
      <c r="CQ184" s="52"/>
      <c r="CR184" s="52" t="s">
        <v>539</v>
      </c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</row>
    <row r="185" spans="83:107" ht="16.5" x14ac:dyDescent="0.2">
      <c r="CE185" s="52">
        <v>181</v>
      </c>
      <c r="CF185" s="52">
        <v>2</v>
      </c>
      <c r="CG185" s="54" t="s">
        <v>537</v>
      </c>
      <c r="CH185" s="52">
        <v>81</v>
      </c>
      <c r="CI185" s="52"/>
      <c r="CJ185" s="52"/>
      <c r="CK185" s="52"/>
      <c r="CL185" s="52" t="s">
        <v>538</v>
      </c>
      <c r="CM185" s="52"/>
      <c r="CN185" s="52" t="s">
        <v>539</v>
      </c>
      <c r="CO185" s="52"/>
      <c r="CP185" s="52"/>
      <c r="CQ185" s="52"/>
      <c r="CR185" s="52" t="s">
        <v>539</v>
      </c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</row>
    <row r="186" spans="83:107" ht="16.5" x14ac:dyDescent="0.2">
      <c r="CE186" s="52">
        <v>182</v>
      </c>
      <c r="CF186" s="52">
        <v>2</v>
      </c>
      <c r="CG186" s="54" t="s">
        <v>537</v>
      </c>
      <c r="CH186" s="52">
        <v>82</v>
      </c>
      <c r="CI186" s="52"/>
      <c r="CJ186" s="52"/>
      <c r="CK186" s="52"/>
      <c r="CL186" s="52" t="s">
        <v>538</v>
      </c>
      <c r="CM186" s="52"/>
      <c r="CN186" s="52" t="s">
        <v>539</v>
      </c>
      <c r="CO186" s="52"/>
      <c r="CP186" s="52"/>
      <c r="CQ186" s="52"/>
      <c r="CR186" s="52" t="s">
        <v>539</v>
      </c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</row>
    <row r="187" spans="83:107" ht="16.5" x14ac:dyDescent="0.2">
      <c r="CE187" s="52">
        <v>183</v>
      </c>
      <c r="CF187" s="52">
        <v>2</v>
      </c>
      <c r="CG187" s="54" t="s">
        <v>537</v>
      </c>
      <c r="CH187" s="52">
        <v>83</v>
      </c>
      <c r="CI187" s="52"/>
      <c r="CJ187" s="52"/>
      <c r="CK187" s="52"/>
      <c r="CL187" s="52" t="s">
        <v>538</v>
      </c>
      <c r="CM187" s="52"/>
      <c r="CN187" s="52" t="s">
        <v>539</v>
      </c>
      <c r="CO187" s="52"/>
      <c r="CP187" s="52"/>
      <c r="CQ187" s="52"/>
      <c r="CR187" s="52" t="s">
        <v>539</v>
      </c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</row>
    <row r="188" spans="83:107" ht="16.5" x14ac:dyDescent="0.2">
      <c r="CE188" s="52">
        <v>184</v>
      </c>
      <c r="CF188" s="52">
        <v>2</v>
      </c>
      <c r="CG188" s="54" t="s">
        <v>537</v>
      </c>
      <c r="CH188" s="52">
        <v>84</v>
      </c>
      <c r="CI188" s="52"/>
      <c r="CJ188" s="52"/>
      <c r="CK188" s="52"/>
      <c r="CL188" s="52" t="s">
        <v>538</v>
      </c>
      <c r="CM188" s="52"/>
      <c r="CN188" s="52" t="s">
        <v>539</v>
      </c>
      <c r="CO188" s="52"/>
      <c r="CP188" s="52"/>
      <c r="CQ188" s="52"/>
      <c r="CR188" s="52" t="s">
        <v>539</v>
      </c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</row>
    <row r="189" spans="83:107" ht="16.5" x14ac:dyDescent="0.2">
      <c r="CE189" s="52">
        <v>185</v>
      </c>
      <c r="CF189" s="52">
        <v>2</v>
      </c>
      <c r="CG189" s="54" t="s">
        <v>537</v>
      </c>
      <c r="CH189" s="52">
        <v>85</v>
      </c>
      <c r="CI189" s="52"/>
      <c r="CJ189" s="52"/>
      <c r="CK189" s="52"/>
      <c r="CL189" s="52" t="s">
        <v>538</v>
      </c>
      <c r="CM189" s="52"/>
      <c r="CN189" s="52" t="s">
        <v>539</v>
      </c>
      <c r="CO189" s="52"/>
      <c r="CP189" s="52"/>
      <c r="CQ189" s="52"/>
      <c r="CR189" s="52" t="s">
        <v>539</v>
      </c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</row>
    <row r="190" spans="83:107" ht="16.5" x14ac:dyDescent="0.2">
      <c r="CE190" s="52">
        <v>186</v>
      </c>
      <c r="CF190" s="52">
        <v>2</v>
      </c>
      <c r="CG190" s="54" t="s">
        <v>537</v>
      </c>
      <c r="CH190" s="52">
        <v>86</v>
      </c>
      <c r="CI190" s="52"/>
      <c r="CJ190" s="52"/>
      <c r="CK190" s="52"/>
      <c r="CL190" s="52" t="s">
        <v>538</v>
      </c>
      <c r="CM190" s="52"/>
      <c r="CN190" s="52" t="s">
        <v>539</v>
      </c>
      <c r="CO190" s="52"/>
      <c r="CP190" s="52"/>
      <c r="CQ190" s="52"/>
      <c r="CR190" s="52" t="s">
        <v>539</v>
      </c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</row>
    <row r="191" spans="83:107" ht="16.5" x14ac:dyDescent="0.2">
      <c r="CE191" s="52">
        <v>187</v>
      </c>
      <c r="CF191" s="52">
        <v>2</v>
      </c>
      <c r="CG191" s="54" t="s">
        <v>537</v>
      </c>
      <c r="CH191" s="52">
        <v>87</v>
      </c>
      <c r="CI191" s="52"/>
      <c r="CJ191" s="52"/>
      <c r="CK191" s="52"/>
      <c r="CL191" s="52" t="s">
        <v>538</v>
      </c>
      <c r="CM191" s="52"/>
      <c r="CN191" s="52" t="s">
        <v>539</v>
      </c>
      <c r="CO191" s="52"/>
      <c r="CP191" s="52"/>
      <c r="CQ191" s="52"/>
      <c r="CR191" s="52" t="s">
        <v>539</v>
      </c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</row>
    <row r="192" spans="83:107" ht="16.5" x14ac:dyDescent="0.2">
      <c r="CE192" s="52">
        <v>188</v>
      </c>
      <c r="CF192" s="52">
        <v>2</v>
      </c>
      <c r="CG192" s="54" t="s">
        <v>537</v>
      </c>
      <c r="CH192" s="52">
        <v>88</v>
      </c>
      <c r="CI192" s="52"/>
      <c r="CJ192" s="52"/>
      <c r="CK192" s="52"/>
      <c r="CL192" s="52" t="s">
        <v>538</v>
      </c>
      <c r="CM192" s="52"/>
      <c r="CN192" s="52" t="s">
        <v>539</v>
      </c>
      <c r="CO192" s="52"/>
      <c r="CP192" s="52"/>
      <c r="CQ192" s="52"/>
      <c r="CR192" s="52" t="s">
        <v>539</v>
      </c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</row>
    <row r="193" spans="83:107" ht="16.5" x14ac:dyDescent="0.2">
      <c r="CE193" s="52">
        <v>189</v>
      </c>
      <c r="CF193" s="52">
        <v>2</v>
      </c>
      <c r="CG193" s="54" t="s">
        <v>537</v>
      </c>
      <c r="CH193" s="52">
        <v>89</v>
      </c>
      <c r="CI193" s="52"/>
      <c r="CJ193" s="52"/>
      <c r="CK193" s="52"/>
      <c r="CL193" s="52" t="s">
        <v>538</v>
      </c>
      <c r="CM193" s="52"/>
      <c r="CN193" s="52" t="s">
        <v>539</v>
      </c>
      <c r="CO193" s="52"/>
      <c r="CP193" s="52"/>
      <c r="CQ193" s="52"/>
      <c r="CR193" s="52" t="s">
        <v>539</v>
      </c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</row>
    <row r="194" spans="83:107" ht="16.5" x14ac:dyDescent="0.2">
      <c r="CE194" s="52">
        <v>190</v>
      </c>
      <c r="CF194" s="52">
        <v>2</v>
      </c>
      <c r="CG194" s="54" t="s">
        <v>537</v>
      </c>
      <c r="CH194" s="52">
        <v>90</v>
      </c>
      <c r="CI194" s="52"/>
      <c r="CJ194" s="52"/>
      <c r="CK194" s="52"/>
      <c r="CL194" s="52" t="s">
        <v>538</v>
      </c>
      <c r="CM194" s="52"/>
      <c r="CN194" s="52" t="s">
        <v>539</v>
      </c>
      <c r="CO194" s="52"/>
      <c r="CP194" s="52"/>
      <c r="CQ194" s="52"/>
      <c r="CR194" s="52" t="s">
        <v>539</v>
      </c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</row>
    <row r="195" spans="83:107" ht="16.5" x14ac:dyDescent="0.2">
      <c r="CE195" s="52">
        <v>191</v>
      </c>
      <c r="CF195" s="52">
        <v>2</v>
      </c>
      <c r="CG195" s="54" t="s">
        <v>537</v>
      </c>
      <c r="CH195" s="52">
        <v>91</v>
      </c>
      <c r="CI195" s="52"/>
      <c r="CJ195" s="52"/>
      <c r="CK195" s="52"/>
      <c r="CL195" s="52" t="s">
        <v>538</v>
      </c>
      <c r="CM195" s="52"/>
      <c r="CN195" s="52" t="s">
        <v>539</v>
      </c>
      <c r="CO195" s="52"/>
      <c r="CP195" s="52"/>
      <c r="CQ195" s="52"/>
      <c r="CR195" s="52" t="s">
        <v>539</v>
      </c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</row>
    <row r="196" spans="83:107" ht="16.5" x14ac:dyDescent="0.2">
      <c r="CE196" s="52">
        <v>192</v>
      </c>
      <c r="CF196" s="52">
        <v>2</v>
      </c>
      <c r="CG196" s="54" t="s">
        <v>537</v>
      </c>
      <c r="CH196" s="52">
        <v>92</v>
      </c>
      <c r="CI196" s="52"/>
      <c r="CJ196" s="52"/>
      <c r="CK196" s="52"/>
      <c r="CL196" s="52" t="s">
        <v>538</v>
      </c>
      <c r="CM196" s="52"/>
      <c r="CN196" s="52" t="s">
        <v>539</v>
      </c>
      <c r="CO196" s="52"/>
      <c r="CP196" s="52"/>
      <c r="CQ196" s="52"/>
      <c r="CR196" s="52" t="s">
        <v>539</v>
      </c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</row>
    <row r="197" spans="83:107" ht="16.5" x14ac:dyDescent="0.2">
      <c r="CE197" s="52">
        <v>193</v>
      </c>
      <c r="CF197" s="52">
        <v>2</v>
      </c>
      <c r="CG197" s="54" t="s">
        <v>537</v>
      </c>
      <c r="CH197" s="52">
        <v>93</v>
      </c>
      <c r="CI197" s="52"/>
      <c r="CJ197" s="52"/>
      <c r="CK197" s="52"/>
      <c r="CL197" s="52" t="s">
        <v>538</v>
      </c>
      <c r="CM197" s="52"/>
      <c r="CN197" s="52" t="s">
        <v>539</v>
      </c>
      <c r="CO197" s="52"/>
      <c r="CP197" s="52"/>
      <c r="CQ197" s="52"/>
      <c r="CR197" s="52" t="s">
        <v>539</v>
      </c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</row>
    <row r="198" spans="83:107" ht="16.5" x14ac:dyDescent="0.2">
      <c r="CE198" s="52">
        <v>194</v>
      </c>
      <c r="CF198" s="52">
        <v>2</v>
      </c>
      <c r="CG198" s="54" t="s">
        <v>537</v>
      </c>
      <c r="CH198" s="52">
        <v>94</v>
      </c>
      <c r="CI198" s="52"/>
      <c r="CJ198" s="52"/>
      <c r="CK198" s="52"/>
      <c r="CL198" s="52" t="s">
        <v>538</v>
      </c>
      <c r="CM198" s="52"/>
      <c r="CN198" s="52" t="s">
        <v>539</v>
      </c>
      <c r="CO198" s="52"/>
      <c r="CP198" s="52"/>
      <c r="CQ198" s="52"/>
      <c r="CR198" s="52" t="s">
        <v>539</v>
      </c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</row>
    <row r="199" spans="83:107" ht="16.5" x14ac:dyDescent="0.2">
      <c r="CE199" s="52">
        <v>195</v>
      </c>
      <c r="CF199" s="52">
        <v>2</v>
      </c>
      <c r="CG199" s="54" t="s">
        <v>537</v>
      </c>
      <c r="CH199" s="52">
        <v>95</v>
      </c>
      <c r="CI199" s="52"/>
      <c r="CJ199" s="52"/>
      <c r="CK199" s="52"/>
      <c r="CL199" s="52" t="s">
        <v>538</v>
      </c>
      <c r="CM199" s="52"/>
      <c r="CN199" s="52" t="s">
        <v>539</v>
      </c>
      <c r="CO199" s="52"/>
      <c r="CP199" s="52"/>
      <c r="CQ199" s="52"/>
      <c r="CR199" s="52" t="s">
        <v>539</v>
      </c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</row>
    <row r="200" spans="83:107" ht="16.5" x14ac:dyDescent="0.2">
      <c r="CE200" s="52">
        <v>196</v>
      </c>
      <c r="CF200" s="52">
        <v>2</v>
      </c>
      <c r="CG200" s="54" t="s">
        <v>537</v>
      </c>
      <c r="CH200" s="52">
        <v>96</v>
      </c>
      <c r="CI200" s="52"/>
      <c r="CJ200" s="52"/>
      <c r="CK200" s="52"/>
      <c r="CL200" s="52" t="s">
        <v>538</v>
      </c>
      <c r="CM200" s="52"/>
      <c r="CN200" s="52" t="s">
        <v>539</v>
      </c>
      <c r="CO200" s="52"/>
      <c r="CP200" s="52"/>
      <c r="CQ200" s="52"/>
      <c r="CR200" s="52" t="s">
        <v>539</v>
      </c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</row>
    <row r="201" spans="83:107" ht="16.5" x14ac:dyDescent="0.2">
      <c r="CE201" s="52">
        <v>197</v>
      </c>
      <c r="CF201" s="52">
        <v>2</v>
      </c>
      <c r="CG201" s="54" t="s">
        <v>537</v>
      </c>
      <c r="CH201" s="52">
        <v>97</v>
      </c>
      <c r="CI201" s="52"/>
      <c r="CJ201" s="52"/>
      <c r="CK201" s="52"/>
      <c r="CL201" s="52" t="s">
        <v>538</v>
      </c>
      <c r="CM201" s="52"/>
      <c r="CN201" s="52" t="s">
        <v>539</v>
      </c>
      <c r="CO201" s="52"/>
      <c r="CP201" s="52"/>
      <c r="CQ201" s="52"/>
      <c r="CR201" s="52" t="s">
        <v>539</v>
      </c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</row>
    <row r="202" spans="83:107" ht="16.5" x14ac:dyDescent="0.2">
      <c r="CE202" s="52">
        <v>198</v>
      </c>
      <c r="CF202" s="52">
        <v>2</v>
      </c>
      <c r="CG202" s="54" t="s">
        <v>537</v>
      </c>
      <c r="CH202" s="52">
        <v>98</v>
      </c>
      <c r="CI202" s="52"/>
      <c r="CJ202" s="52"/>
      <c r="CK202" s="52"/>
      <c r="CL202" s="52" t="s">
        <v>538</v>
      </c>
      <c r="CM202" s="52"/>
      <c r="CN202" s="52" t="s">
        <v>539</v>
      </c>
      <c r="CO202" s="52"/>
      <c r="CP202" s="52"/>
      <c r="CQ202" s="52"/>
      <c r="CR202" s="52" t="s">
        <v>539</v>
      </c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</row>
    <row r="203" spans="83:107" ht="16.5" x14ac:dyDescent="0.2">
      <c r="CE203" s="52">
        <v>199</v>
      </c>
      <c r="CF203" s="52">
        <v>2</v>
      </c>
      <c r="CG203" s="54" t="s">
        <v>537</v>
      </c>
      <c r="CH203" s="52">
        <v>99</v>
      </c>
      <c r="CI203" s="52"/>
      <c r="CJ203" s="52"/>
      <c r="CK203" s="52"/>
      <c r="CL203" s="52" t="s">
        <v>538</v>
      </c>
      <c r="CM203" s="52"/>
      <c r="CN203" s="52" t="s">
        <v>539</v>
      </c>
      <c r="CO203" s="52"/>
      <c r="CP203" s="52"/>
      <c r="CQ203" s="52"/>
      <c r="CR203" s="52" t="s">
        <v>539</v>
      </c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</row>
    <row r="204" spans="83:107" ht="16.5" x14ac:dyDescent="0.2">
      <c r="CE204" s="52">
        <v>200</v>
      </c>
      <c r="CF204" s="52">
        <v>2</v>
      </c>
      <c r="CG204" s="54" t="s">
        <v>537</v>
      </c>
      <c r="CH204" s="52">
        <v>100</v>
      </c>
      <c r="CI204" s="52"/>
      <c r="CJ204" s="52"/>
      <c r="CK204" s="52"/>
      <c r="CL204" s="52" t="s">
        <v>538</v>
      </c>
      <c r="CM204" s="52"/>
      <c r="CN204" s="52" t="s">
        <v>539</v>
      </c>
      <c r="CO204" s="52"/>
      <c r="CP204" s="52"/>
      <c r="CQ204" s="52"/>
      <c r="CR204" s="52" t="s">
        <v>539</v>
      </c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</row>
    <row r="205" spans="83:107" ht="16.5" x14ac:dyDescent="0.2">
      <c r="CE205" s="52">
        <v>201</v>
      </c>
      <c r="CF205" s="52">
        <v>3</v>
      </c>
      <c r="CG205" s="54" t="s">
        <v>537</v>
      </c>
      <c r="CH205" s="52">
        <v>1</v>
      </c>
      <c r="CI205" s="52"/>
      <c r="CJ205" s="52"/>
      <c r="CK205" s="52"/>
      <c r="CL205" s="52" t="s">
        <v>538</v>
      </c>
      <c r="CM205" s="52"/>
      <c r="CN205" s="52" t="s">
        <v>539</v>
      </c>
      <c r="CO205" s="52"/>
      <c r="CP205" s="52"/>
      <c r="CQ205" s="52"/>
      <c r="CR205" s="52" t="s">
        <v>539</v>
      </c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</row>
    <row r="206" spans="83:107" ht="16.5" x14ac:dyDescent="0.2">
      <c r="CE206" s="52">
        <v>202</v>
      </c>
      <c r="CF206" s="52">
        <v>3</v>
      </c>
      <c r="CG206" s="54" t="s">
        <v>537</v>
      </c>
      <c r="CH206" s="52">
        <v>2</v>
      </c>
      <c r="CI206" s="52"/>
      <c r="CJ206" s="52"/>
      <c r="CK206" s="52"/>
      <c r="CL206" s="52" t="s">
        <v>538</v>
      </c>
      <c r="CM206" s="52"/>
      <c r="CN206" s="52" t="s">
        <v>539</v>
      </c>
      <c r="CO206" s="52"/>
      <c r="CP206" s="52"/>
      <c r="CQ206" s="52"/>
      <c r="CR206" s="52" t="s">
        <v>539</v>
      </c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</row>
    <row r="207" spans="83:107" ht="16.5" x14ac:dyDescent="0.2">
      <c r="CE207" s="52">
        <v>203</v>
      </c>
      <c r="CF207" s="52">
        <v>3</v>
      </c>
      <c r="CG207" s="54" t="s">
        <v>537</v>
      </c>
      <c r="CH207" s="52">
        <v>3</v>
      </c>
      <c r="CI207" s="52"/>
      <c r="CJ207" s="52"/>
      <c r="CK207" s="52"/>
      <c r="CL207" s="52" t="s">
        <v>538</v>
      </c>
      <c r="CM207" s="52"/>
      <c r="CN207" s="52" t="s">
        <v>539</v>
      </c>
      <c r="CO207" s="52"/>
      <c r="CP207" s="52"/>
      <c r="CQ207" s="52"/>
      <c r="CR207" s="52" t="s">
        <v>539</v>
      </c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</row>
    <row r="208" spans="83:107" ht="16.5" x14ac:dyDescent="0.2">
      <c r="CE208" s="52">
        <v>204</v>
      </c>
      <c r="CF208" s="52">
        <v>3</v>
      </c>
      <c r="CG208" s="54" t="s">
        <v>537</v>
      </c>
      <c r="CH208" s="52">
        <v>4</v>
      </c>
      <c r="CI208" s="52"/>
      <c r="CJ208" s="52"/>
      <c r="CK208" s="52"/>
      <c r="CL208" s="52" t="s">
        <v>538</v>
      </c>
      <c r="CM208" s="52"/>
      <c r="CN208" s="52" t="s">
        <v>539</v>
      </c>
      <c r="CO208" s="52"/>
      <c r="CP208" s="52"/>
      <c r="CQ208" s="52"/>
      <c r="CR208" s="52" t="s">
        <v>539</v>
      </c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</row>
    <row r="209" spans="83:107" ht="16.5" x14ac:dyDescent="0.2">
      <c r="CE209" s="52">
        <v>205</v>
      </c>
      <c r="CF209" s="52">
        <v>3</v>
      </c>
      <c r="CG209" s="54" t="s">
        <v>537</v>
      </c>
      <c r="CH209" s="52">
        <v>5</v>
      </c>
      <c r="CI209" s="52"/>
      <c r="CJ209" s="52"/>
      <c r="CK209" s="52"/>
      <c r="CL209" s="52" t="s">
        <v>538</v>
      </c>
      <c r="CM209" s="52"/>
      <c r="CN209" s="52" t="s">
        <v>539</v>
      </c>
      <c r="CO209" s="52"/>
      <c r="CP209" s="52"/>
      <c r="CQ209" s="52"/>
      <c r="CR209" s="52" t="s">
        <v>539</v>
      </c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</row>
    <row r="210" spans="83:107" ht="16.5" x14ac:dyDescent="0.2">
      <c r="CE210" s="52">
        <v>206</v>
      </c>
      <c r="CF210" s="52">
        <v>3</v>
      </c>
      <c r="CG210" s="54" t="s">
        <v>537</v>
      </c>
      <c r="CH210" s="52">
        <v>6</v>
      </c>
      <c r="CI210" s="52"/>
      <c r="CJ210" s="52"/>
      <c r="CK210" s="52"/>
      <c r="CL210" s="52" t="s">
        <v>538</v>
      </c>
      <c r="CM210" s="52"/>
      <c r="CN210" s="52" t="s">
        <v>539</v>
      </c>
      <c r="CO210" s="52"/>
      <c r="CP210" s="52"/>
      <c r="CQ210" s="52"/>
      <c r="CR210" s="52" t="s">
        <v>539</v>
      </c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</row>
    <row r="211" spans="83:107" ht="16.5" x14ac:dyDescent="0.2">
      <c r="CE211" s="52">
        <v>207</v>
      </c>
      <c r="CF211" s="52">
        <v>3</v>
      </c>
      <c r="CG211" s="54" t="s">
        <v>537</v>
      </c>
      <c r="CH211" s="52">
        <v>7</v>
      </c>
      <c r="CI211" s="52"/>
      <c r="CJ211" s="52"/>
      <c r="CK211" s="52"/>
      <c r="CL211" s="52" t="s">
        <v>538</v>
      </c>
      <c r="CM211" s="52"/>
      <c r="CN211" s="52" t="s">
        <v>539</v>
      </c>
      <c r="CO211" s="52"/>
      <c r="CP211" s="52"/>
      <c r="CQ211" s="52"/>
      <c r="CR211" s="52" t="s">
        <v>539</v>
      </c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</row>
    <row r="212" spans="83:107" ht="16.5" x14ac:dyDescent="0.2">
      <c r="CE212" s="52">
        <v>208</v>
      </c>
      <c r="CF212" s="52">
        <v>3</v>
      </c>
      <c r="CG212" s="54" t="s">
        <v>537</v>
      </c>
      <c r="CH212" s="52">
        <v>8</v>
      </c>
      <c r="CI212" s="52"/>
      <c r="CJ212" s="52"/>
      <c r="CK212" s="52"/>
      <c r="CL212" s="52" t="s">
        <v>538</v>
      </c>
      <c r="CM212" s="52"/>
      <c r="CN212" s="52" t="s">
        <v>539</v>
      </c>
      <c r="CO212" s="52"/>
      <c r="CP212" s="52"/>
      <c r="CQ212" s="52"/>
      <c r="CR212" s="52" t="s">
        <v>539</v>
      </c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</row>
    <row r="213" spans="83:107" ht="16.5" x14ac:dyDescent="0.2">
      <c r="CE213" s="52">
        <v>209</v>
      </c>
      <c r="CF213" s="52">
        <v>3</v>
      </c>
      <c r="CG213" s="54" t="s">
        <v>537</v>
      </c>
      <c r="CH213" s="52">
        <v>9</v>
      </c>
      <c r="CI213" s="52"/>
      <c r="CJ213" s="52"/>
      <c r="CK213" s="52"/>
      <c r="CL213" s="52" t="s">
        <v>538</v>
      </c>
      <c r="CM213" s="52"/>
      <c r="CN213" s="52" t="s">
        <v>539</v>
      </c>
      <c r="CO213" s="52"/>
      <c r="CP213" s="52"/>
      <c r="CQ213" s="52"/>
      <c r="CR213" s="52" t="s">
        <v>539</v>
      </c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</row>
    <row r="214" spans="83:107" ht="16.5" x14ac:dyDescent="0.2">
      <c r="CE214" s="52">
        <v>210</v>
      </c>
      <c r="CF214" s="52">
        <v>3</v>
      </c>
      <c r="CG214" s="54" t="s">
        <v>537</v>
      </c>
      <c r="CH214" s="52">
        <v>10</v>
      </c>
      <c r="CI214" s="52"/>
      <c r="CJ214" s="52"/>
      <c r="CK214" s="52"/>
      <c r="CL214" s="52" t="s">
        <v>538</v>
      </c>
      <c r="CM214" s="52"/>
      <c r="CN214" s="52" t="s">
        <v>539</v>
      </c>
      <c r="CO214" s="52"/>
      <c r="CP214" s="52"/>
      <c r="CQ214" s="52"/>
      <c r="CR214" s="52" t="s">
        <v>539</v>
      </c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</row>
    <row r="215" spans="83:107" ht="16.5" x14ac:dyDescent="0.2">
      <c r="CE215" s="52">
        <v>211</v>
      </c>
      <c r="CF215" s="52">
        <v>3</v>
      </c>
      <c r="CG215" s="54" t="s">
        <v>537</v>
      </c>
      <c r="CH215" s="52">
        <v>11</v>
      </c>
      <c r="CI215" s="52"/>
      <c r="CJ215" s="52"/>
      <c r="CK215" s="52"/>
      <c r="CL215" s="52" t="s">
        <v>538</v>
      </c>
      <c r="CM215" s="52"/>
      <c r="CN215" s="52" t="s">
        <v>539</v>
      </c>
      <c r="CO215" s="52"/>
      <c r="CP215" s="52"/>
      <c r="CQ215" s="52"/>
      <c r="CR215" s="52" t="s">
        <v>539</v>
      </c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</row>
    <row r="216" spans="83:107" ht="16.5" x14ac:dyDescent="0.2">
      <c r="CE216" s="52">
        <v>212</v>
      </c>
      <c r="CF216" s="52">
        <v>3</v>
      </c>
      <c r="CG216" s="54" t="s">
        <v>537</v>
      </c>
      <c r="CH216" s="52">
        <v>12</v>
      </c>
      <c r="CI216" s="52"/>
      <c r="CJ216" s="52"/>
      <c r="CK216" s="52"/>
      <c r="CL216" s="52" t="s">
        <v>538</v>
      </c>
      <c r="CM216" s="52"/>
      <c r="CN216" s="52" t="s">
        <v>539</v>
      </c>
      <c r="CO216" s="52"/>
      <c r="CP216" s="52"/>
      <c r="CQ216" s="52"/>
      <c r="CR216" s="52" t="s">
        <v>539</v>
      </c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</row>
    <row r="217" spans="83:107" ht="16.5" x14ac:dyDescent="0.2">
      <c r="CE217" s="52">
        <v>213</v>
      </c>
      <c r="CF217" s="52">
        <v>3</v>
      </c>
      <c r="CG217" s="54" t="s">
        <v>537</v>
      </c>
      <c r="CH217" s="52">
        <v>13</v>
      </c>
      <c r="CI217" s="52"/>
      <c r="CJ217" s="52"/>
      <c r="CK217" s="52"/>
      <c r="CL217" s="52" t="s">
        <v>538</v>
      </c>
      <c r="CM217" s="52"/>
      <c r="CN217" s="52" t="s">
        <v>539</v>
      </c>
      <c r="CO217" s="52"/>
      <c r="CP217" s="52"/>
      <c r="CQ217" s="52"/>
      <c r="CR217" s="52" t="s">
        <v>539</v>
      </c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</row>
    <row r="218" spans="83:107" ht="16.5" x14ac:dyDescent="0.2">
      <c r="CE218" s="52">
        <v>214</v>
      </c>
      <c r="CF218" s="52">
        <v>3</v>
      </c>
      <c r="CG218" s="54" t="s">
        <v>537</v>
      </c>
      <c r="CH218" s="52">
        <v>14</v>
      </c>
      <c r="CI218" s="52"/>
      <c r="CJ218" s="52"/>
      <c r="CK218" s="52"/>
      <c r="CL218" s="52" t="s">
        <v>538</v>
      </c>
      <c r="CM218" s="52"/>
      <c r="CN218" s="52" t="s">
        <v>539</v>
      </c>
      <c r="CO218" s="52"/>
      <c r="CP218" s="52"/>
      <c r="CQ218" s="52"/>
      <c r="CR218" s="52" t="s">
        <v>539</v>
      </c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</row>
    <row r="219" spans="83:107" ht="16.5" x14ac:dyDescent="0.2">
      <c r="CE219" s="52">
        <v>215</v>
      </c>
      <c r="CF219" s="52">
        <v>3</v>
      </c>
      <c r="CG219" s="54" t="s">
        <v>537</v>
      </c>
      <c r="CH219" s="52">
        <v>15</v>
      </c>
      <c r="CI219" s="52"/>
      <c r="CJ219" s="52"/>
      <c r="CK219" s="52"/>
      <c r="CL219" s="52" t="s">
        <v>538</v>
      </c>
      <c r="CM219" s="52"/>
      <c r="CN219" s="52" t="s">
        <v>539</v>
      </c>
      <c r="CO219" s="52"/>
      <c r="CP219" s="52"/>
      <c r="CQ219" s="52"/>
      <c r="CR219" s="52" t="s">
        <v>539</v>
      </c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</row>
    <row r="220" spans="83:107" ht="16.5" x14ac:dyDescent="0.2">
      <c r="CE220" s="52">
        <v>216</v>
      </c>
      <c r="CF220" s="52">
        <v>3</v>
      </c>
      <c r="CG220" s="54" t="s">
        <v>537</v>
      </c>
      <c r="CH220" s="52">
        <v>16</v>
      </c>
      <c r="CI220" s="52"/>
      <c r="CJ220" s="52"/>
      <c r="CK220" s="52"/>
      <c r="CL220" s="52" t="s">
        <v>538</v>
      </c>
      <c r="CM220" s="52"/>
      <c r="CN220" s="52" t="s">
        <v>539</v>
      </c>
      <c r="CO220" s="52"/>
      <c r="CP220" s="52"/>
      <c r="CQ220" s="52"/>
      <c r="CR220" s="52" t="s">
        <v>539</v>
      </c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</row>
    <row r="221" spans="83:107" ht="16.5" x14ac:dyDescent="0.2">
      <c r="CE221" s="52">
        <v>217</v>
      </c>
      <c r="CF221" s="52">
        <v>3</v>
      </c>
      <c r="CG221" s="54" t="s">
        <v>537</v>
      </c>
      <c r="CH221" s="52">
        <v>17</v>
      </c>
      <c r="CI221" s="52"/>
      <c r="CJ221" s="52"/>
      <c r="CK221" s="52"/>
      <c r="CL221" s="52" t="s">
        <v>538</v>
      </c>
      <c r="CM221" s="52"/>
      <c r="CN221" s="52" t="s">
        <v>539</v>
      </c>
      <c r="CO221" s="52"/>
      <c r="CP221" s="52"/>
      <c r="CQ221" s="52"/>
      <c r="CR221" s="52" t="s">
        <v>539</v>
      </c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</row>
    <row r="222" spans="83:107" ht="16.5" x14ac:dyDescent="0.2">
      <c r="CE222" s="52">
        <v>218</v>
      </c>
      <c r="CF222" s="52">
        <v>3</v>
      </c>
      <c r="CG222" s="54" t="s">
        <v>537</v>
      </c>
      <c r="CH222" s="52">
        <v>18</v>
      </c>
      <c r="CI222" s="52"/>
      <c r="CJ222" s="52"/>
      <c r="CK222" s="52"/>
      <c r="CL222" s="52" t="s">
        <v>538</v>
      </c>
      <c r="CM222" s="52"/>
      <c r="CN222" s="52" t="s">
        <v>539</v>
      </c>
      <c r="CO222" s="52"/>
      <c r="CP222" s="52"/>
      <c r="CQ222" s="52"/>
      <c r="CR222" s="52" t="s">
        <v>539</v>
      </c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</row>
    <row r="223" spans="83:107" ht="16.5" x14ac:dyDescent="0.2">
      <c r="CE223" s="52">
        <v>219</v>
      </c>
      <c r="CF223" s="52">
        <v>3</v>
      </c>
      <c r="CG223" s="54" t="s">
        <v>537</v>
      </c>
      <c r="CH223" s="52">
        <v>19</v>
      </c>
      <c r="CI223" s="52"/>
      <c r="CJ223" s="52"/>
      <c r="CK223" s="52"/>
      <c r="CL223" s="52" t="s">
        <v>538</v>
      </c>
      <c r="CM223" s="52"/>
      <c r="CN223" s="52" t="s">
        <v>539</v>
      </c>
      <c r="CO223" s="52"/>
      <c r="CP223" s="52"/>
      <c r="CQ223" s="52"/>
      <c r="CR223" s="52" t="s">
        <v>539</v>
      </c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</row>
    <row r="224" spans="83:107" ht="16.5" x14ac:dyDescent="0.2">
      <c r="CE224" s="52">
        <v>220</v>
      </c>
      <c r="CF224" s="52">
        <v>3</v>
      </c>
      <c r="CG224" s="54" t="s">
        <v>537</v>
      </c>
      <c r="CH224" s="52">
        <v>20</v>
      </c>
      <c r="CI224" s="52"/>
      <c r="CJ224" s="52"/>
      <c r="CK224" s="52"/>
      <c r="CL224" s="52" t="s">
        <v>538</v>
      </c>
      <c r="CM224" s="52"/>
      <c r="CN224" s="52" t="s">
        <v>539</v>
      </c>
      <c r="CO224" s="52"/>
      <c r="CP224" s="52"/>
      <c r="CQ224" s="52"/>
      <c r="CR224" s="52" t="s">
        <v>539</v>
      </c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</row>
    <row r="225" spans="83:107" ht="16.5" x14ac:dyDescent="0.2">
      <c r="CE225" s="52">
        <v>221</v>
      </c>
      <c r="CF225" s="52">
        <v>3</v>
      </c>
      <c r="CG225" s="54" t="s">
        <v>537</v>
      </c>
      <c r="CH225" s="52">
        <v>21</v>
      </c>
      <c r="CI225" s="52"/>
      <c r="CJ225" s="52"/>
      <c r="CK225" s="52"/>
      <c r="CL225" s="52" t="s">
        <v>538</v>
      </c>
      <c r="CM225" s="52"/>
      <c r="CN225" s="52" t="s">
        <v>539</v>
      </c>
      <c r="CO225" s="52"/>
      <c r="CP225" s="52"/>
      <c r="CQ225" s="52"/>
      <c r="CR225" s="52" t="s">
        <v>539</v>
      </c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</row>
    <row r="226" spans="83:107" ht="16.5" x14ac:dyDescent="0.2">
      <c r="CE226" s="52">
        <v>222</v>
      </c>
      <c r="CF226" s="52">
        <v>3</v>
      </c>
      <c r="CG226" s="54" t="s">
        <v>537</v>
      </c>
      <c r="CH226" s="52">
        <v>22</v>
      </c>
      <c r="CI226" s="52"/>
      <c r="CJ226" s="52"/>
      <c r="CK226" s="52"/>
      <c r="CL226" s="52" t="s">
        <v>538</v>
      </c>
      <c r="CM226" s="52"/>
      <c r="CN226" s="52" t="s">
        <v>539</v>
      </c>
      <c r="CO226" s="52"/>
      <c r="CP226" s="52"/>
      <c r="CQ226" s="52"/>
      <c r="CR226" s="52" t="s">
        <v>539</v>
      </c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</row>
    <row r="227" spans="83:107" ht="16.5" x14ac:dyDescent="0.2">
      <c r="CE227" s="52">
        <v>223</v>
      </c>
      <c r="CF227" s="52">
        <v>3</v>
      </c>
      <c r="CG227" s="54" t="s">
        <v>537</v>
      </c>
      <c r="CH227" s="52">
        <v>23</v>
      </c>
      <c r="CI227" s="52"/>
      <c r="CJ227" s="52"/>
      <c r="CK227" s="52"/>
      <c r="CL227" s="52" t="s">
        <v>538</v>
      </c>
      <c r="CM227" s="52"/>
      <c r="CN227" s="52" t="s">
        <v>539</v>
      </c>
      <c r="CO227" s="52"/>
      <c r="CP227" s="52"/>
      <c r="CQ227" s="52"/>
      <c r="CR227" s="52" t="s">
        <v>539</v>
      </c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</row>
    <row r="228" spans="83:107" ht="16.5" x14ac:dyDescent="0.2">
      <c r="CE228" s="52">
        <v>224</v>
      </c>
      <c r="CF228" s="52">
        <v>3</v>
      </c>
      <c r="CG228" s="54" t="s">
        <v>537</v>
      </c>
      <c r="CH228" s="52">
        <v>24</v>
      </c>
      <c r="CI228" s="52"/>
      <c r="CJ228" s="52"/>
      <c r="CK228" s="52"/>
      <c r="CL228" s="52" t="s">
        <v>538</v>
      </c>
      <c r="CM228" s="52"/>
      <c r="CN228" s="52" t="s">
        <v>539</v>
      </c>
      <c r="CO228" s="52"/>
      <c r="CP228" s="52"/>
      <c r="CQ228" s="52"/>
      <c r="CR228" s="52" t="s">
        <v>539</v>
      </c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</row>
    <row r="229" spans="83:107" ht="16.5" x14ac:dyDescent="0.2">
      <c r="CE229" s="52">
        <v>225</v>
      </c>
      <c r="CF229" s="52">
        <v>3</v>
      </c>
      <c r="CG229" s="54" t="s">
        <v>537</v>
      </c>
      <c r="CH229" s="52">
        <v>25</v>
      </c>
      <c r="CI229" s="52"/>
      <c r="CJ229" s="52"/>
      <c r="CK229" s="52"/>
      <c r="CL229" s="52" t="s">
        <v>538</v>
      </c>
      <c r="CM229" s="52"/>
      <c r="CN229" s="52" t="s">
        <v>539</v>
      </c>
      <c r="CO229" s="52"/>
      <c r="CP229" s="52"/>
      <c r="CQ229" s="52"/>
      <c r="CR229" s="52" t="s">
        <v>539</v>
      </c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</row>
    <row r="230" spans="83:107" ht="16.5" x14ac:dyDescent="0.2">
      <c r="CE230" s="52">
        <v>226</v>
      </c>
      <c r="CF230" s="52">
        <v>3</v>
      </c>
      <c r="CG230" s="54" t="s">
        <v>537</v>
      </c>
      <c r="CH230" s="52">
        <v>26</v>
      </c>
      <c r="CI230" s="52"/>
      <c r="CJ230" s="52"/>
      <c r="CK230" s="52"/>
      <c r="CL230" s="52" t="s">
        <v>538</v>
      </c>
      <c r="CM230" s="52"/>
      <c r="CN230" s="52" t="s">
        <v>539</v>
      </c>
      <c r="CO230" s="52"/>
      <c r="CP230" s="52"/>
      <c r="CQ230" s="52"/>
      <c r="CR230" s="52" t="s">
        <v>539</v>
      </c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</row>
    <row r="231" spans="83:107" ht="16.5" x14ac:dyDescent="0.2">
      <c r="CE231" s="52">
        <v>227</v>
      </c>
      <c r="CF231" s="52">
        <v>3</v>
      </c>
      <c r="CG231" s="54" t="s">
        <v>537</v>
      </c>
      <c r="CH231" s="52">
        <v>27</v>
      </c>
      <c r="CI231" s="52"/>
      <c r="CJ231" s="52"/>
      <c r="CK231" s="52"/>
      <c r="CL231" s="52" t="s">
        <v>538</v>
      </c>
      <c r="CM231" s="52"/>
      <c r="CN231" s="52" t="s">
        <v>539</v>
      </c>
      <c r="CO231" s="52"/>
      <c r="CP231" s="52"/>
      <c r="CQ231" s="52"/>
      <c r="CR231" s="52" t="s">
        <v>539</v>
      </c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</row>
    <row r="232" spans="83:107" ht="16.5" x14ac:dyDescent="0.2">
      <c r="CE232" s="52">
        <v>228</v>
      </c>
      <c r="CF232" s="52">
        <v>3</v>
      </c>
      <c r="CG232" s="54" t="s">
        <v>537</v>
      </c>
      <c r="CH232" s="52">
        <v>28</v>
      </c>
      <c r="CI232" s="52"/>
      <c r="CJ232" s="52"/>
      <c r="CK232" s="52"/>
      <c r="CL232" s="52" t="s">
        <v>538</v>
      </c>
      <c r="CM232" s="52"/>
      <c r="CN232" s="52" t="s">
        <v>539</v>
      </c>
      <c r="CO232" s="52"/>
      <c r="CP232" s="52"/>
      <c r="CQ232" s="52"/>
      <c r="CR232" s="52" t="s">
        <v>539</v>
      </c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</row>
    <row r="233" spans="83:107" ht="16.5" x14ac:dyDescent="0.2">
      <c r="CE233" s="52">
        <v>229</v>
      </c>
      <c r="CF233" s="52">
        <v>3</v>
      </c>
      <c r="CG233" s="54" t="s">
        <v>537</v>
      </c>
      <c r="CH233" s="52">
        <v>29</v>
      </c>
      <c r="CI233" s="52"/>
      <c r="CJ233" s="52"/>
      <c r="CK233" s="52"/>
      <c r="CL233" s="52" t="s">
        <v>538</v>
      </c>
      <c r="CM233" s="52"/>
      <c r="CN233" s="52" t="s">
        <v>539</v>
      </c>
      <c r="CO233" s="52"/>
      <c r="CP233" s="52"/>
      <c r="CQ233" s="52"/>
      <c r="CR233" s="52" t="s">
        <v>539</v>
      </c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</row>
    <row r="234" spans="83:107" ht="16.5" x14ac:dyDescent="0.2">
      <c r="CE234" s="52">
        <v>230</v>
      </c>
      <c r="CF234" s="52">
        <v>3</v>
      </c>
      <c r="CG234" s="54" t="s">
        <v>537</v>
      </c>
      <c r="CH234" s="52">
        <v>30</v>
      </c>
      <c r="CI234" s="52"/>
      <c r="CJ234" s="52"/>
      <c r="CK234" s="52"/>
      <c r="CL234" s="52" t="s">
        <v>538</v>
      </c>
      <c r="CM234" s="52"/>
      <c r="CN234" s="52" t="s">
        <v>539</v>
      </c>
      <c r="CO234" s="52"/>
      <c r="CP234" s="52"/>
      <c r="CQ234" s="52"/>
      <c r="CR234" s="52" t="s">
        <v>539</v>
      </c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</row>
    <row r="235" spans="83:107" ht="16.5" x14ac:dyDescent="0.2">
      <c r="CE235" s="52">
        <v>231</v>
      </c>
      <c r="CF235" s="52">
        <v>3</v>
      </c>
      <c r="CG235" s="54" t="s">
        <v>537</v>
      </c>
      <c r="CH235" s="52">
        <v>31</v>
      </c>
      <c r="CI235" s="52"/>
      <c r="CJ235" s="52"/>
      <c r="CK235" s="52"/>
      <c r="CL235" s="52" t="s">
        <v>538</v>
      </c>
      <c r="CM235" s="52"/>
      <c r="CN235" s="52" t="s">
        <v>539</v>
      </c>
      <c r="CO235" s="52"/>
      <c r="CP235" s="52"/>
      <c r="CQ235" s="52"/>
      <c r="CR235" s="52" t="s">
        <v>539</v>
      </c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</row>
    <row r="236" spans="83:107" ht="16.5" x14ac:dyDescent="0.2">
      <c r="CE236" s="52">
        <v>232</v>
      </c>
      <c r="CF236" s="52">
        <v>3</v>
      </c>
      <c r="CG236" s="54" t="s">
        <v>537</v>
      </c>
      <c r="CH236" s="52">
        <v>32</v>
      </c>
      <c r="CI236" s="52"/>
      <c r="CJ236" s="52"/>
      <c r="CK236" s="52"/>
      <c r="CL236" s="52" t="s">
        <v>538</v>
      </c>
      <c r="CM236" s="52"/>
      <c r="CN236" s="52" t="s">
        <v>539</v>
      </c>
      <c r="CO236" s="52"/>
      <c r="CP236" s="52"/>
      <c r="CQ236" s="52"/>
      <c r="CR236" s="52" t="s">
        <v>539</v>
      </c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</row>
    <row r="237" spans="83:107" ht="16.5" x14ac:dyDescent="0.2">
      <c r="CE237" s="52">
        <v>233</v>
      </c>
      <c r="CF237" s="52">
        <v>3</v>
      </c>
      <c r="CG237" s="54" t="s">
        <v>537</v>
      </c>
      <c r="CH237" s="52">
        <v>33</v>
      </c>
      <c r="CI237" s="52"/>
      <c r="CJ237" s="52"/>
      <c r="CK237" s="52"/>
      <c r="CL237" s="52" t="s">
        <v>538</v>
      </c>
      <c r="CM237" s="52"/>
      <c r="CN237" s="52" t="s">
        <v>539</v>
      </c>
      <c r="CO237" s="52"/>
      <c r="CP237" s="52"/>
      <c r="CQ237" s="52"/>
      <c r="CR237" s="52" t="s">
        <v>539</v>
      </c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</row>
    <row r="238" spans="83:107" ht="16.5" x14ac:dyDescent="0.2">
      <c r="CE238" s="52">
        <v>234</v>
      </c>
      <c r="CF238" s="52">
        <v>3</v>
      </c>
      <c r="CG238" s="54" t="s">
        <v>537</v>
      </c>
      <c r="CH238" s="52">
        <v>34</v>
      </c>
      <c r="CI238" s="52"/>
      <c r="CJ238" s="52"/>
      <c r="CK238" s="52"/>
      <c r="CL238" s="52" t="s">
        <v>538</v>
      </c>
      <c r="CM238" s="52"/>
      <c r="CN238" s="52" t="s">
        <v>539</v>
      </c>
      <c r="CO238" s="52"/>
      <c r="CP238" s="52"/>
      <c r="CQ238" s="52"/>
      <c r="CR238" s="52" t="s">
        <v>539</v>
      </c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</row>
    <row r="239" spans="83:107" ht="16.5" x14ac:dyDescent="0.2">
      <c r="CE239" s="52">
        <v>235</v>
      </c>
      <c r="CF239" s="52">
        <v>3</v>
      </c>
      <c r="CG239" s="54" t="s">
        <v>537</v>
      </c>
      <c r="CH239" s="52">
        <v>35</v>
      </c>
      <c r="CI239" s="52"/>
      <c r="CJ239" s="52"/>
      <c r="CK239" s="52"/>
      <c r="CL239" s="52" t="s">
        <v>538</v>
      </c>
      <c r="CM239" s="52"/>
      <c r="CN239" s="52" t="s">
        <v>539</v>
      </c>
      <c r="CO239" s="52"/>
      <c r="CP239" s="52"/>
      <c r="CQ239" s="52"/>
      <c r="CR239" s="52" t="s">
        <v>539</v>
      </c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</row>
    <row r="240" spans="83:107" ht="16.5" x14ac:dyDescent="0.2">
      <c r="CE240" s="52">
        <v>236</v>
      </c>
      <c r="CF240" s="52">
        <v>3</v>
      </c>
      <c r="CG240" s="54" t="s">
        <v>537</v>
      </c>
      <c r="CH240" s="52">
        <v>36</v>
      </c>
      <c r="CI240" s="52"/>
      <c r="CJ240" s="52"/>
      <c r="CK240" s="52"/>
      <c r="CL240" s="52" t="s">
        <v>538</v>
      </c>
      <c r="CM240" s="52"/>
      <c r="CN240" s="52" t="s">
        <v>539</v>
      </c>
      <c r="CO240" s="52"/>
      <c r="CP240" s="52"/>
      <c r="CQ240" s="52"/>
      <c r="CR240" s="52" t="s">
        <v>539</v>
      </c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</row>
    <row r="241" spans="83:107" ht="16.5" x14ac:dyDescent="0.2">
      <c r="CE241" s="52">
        <v>237</v>
      </c>
      <c r="CF241" s="52">
        <v>3</v>
      </c>
      <c r="CG241" s="54" t="s">
        <v>537</v>
      </c>
      <c r="CH241" s="52">
        <v>37</v>
      </c>
      <c r="CI241" s="52"/>
      <c r="CJ241" s="52"/>
      <c r="CK241" s="52"/>
      <c r="CL241" s="52" t="s">
        <v>538</v>
      </c>
      <c r="CM241" s="52"/>
      <c r="CN241" s="52" t="s">
        <v>539</v>
      </c>
      <c r="CO241" s="52"/>
      <c r="CP241" s="52"/>
      <c r="CQ241" s="52"/>
      <c r="CR241" s="52" t="s">
        <v>539</v>
      </c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</row>
    <row r="242" spans="83:107" ht="16.5" x14ac:dyDescent="0.2">
      <c r="CE242" s="52">
        <v>238</v>
      </c>
      <c r="CF242" s="52">
        <v>3</v>
      </c>
      <c r="CG242" s="54" t="s">
        <v>537</v>
      </c>
      <c r="CH242" s="52">
        <v>38</v>
      </c>
      <c r="CI242" s="52"/>
      <c r="CJ242" s="52"/>
      <c r="CK242" s="52"/>
      <c r="CL242" s="52" t="s">
        <v>538</v>
      </c>
      <c r="CM242" s="52"/>
      <c r="CN242" s="52" t="s">
        <v>539</v>
      </c>
      <c r="CO242" s="52"/>
      <c r="CP242" s="52"/>
      <c r="CQ242" s="52"/>
      <c r="CR242" s="52" t="s">
        <v>539</v>
      </c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</row>
    <row r="243" spans="83:107" ht="16.5" x14ac:dyDescent="0.2">
      <c r="CE243" s="52">
        <v>239</v>
      </c>
      <c r="CF243" s="52">
        <v>3</v>
      </c>
      <c r="CG243" s="54" t="s">
        <v>537</v>
      </c>
      <c r="CH243" s="52">
        <v>39</v>
      </c>
      <c r="CI243" s="52"/>
      <c r="CJ243" s="52"/>
      <c r="CK243" s="52"/>
      <c r="CL243" s="52" t="s">
        <v>538</v>
      </c>
      <c r="CM243" s="52"/>
      <c r="CN243" s="52" t="s">
        <v>539</v>
      </c>
      <c r="CO243" s="52"/>
      <c r="CP243" s="52"/>
      <c r="CQ243" s="52"/>
      <c r="CR243" s="52" t="s">
        <v>539</v>
      </c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</row>
    <row r="244" spans="83:107" ht="16.5" x14ac:dyDescent="0.2">
      <c r="CE244" s="52">
        <v>240</v>
      </c>
      <c r="CF244" s="52">
        <v>3</v>
      </c>
      <c r="CG244" s="54" t="s">
        <v>537</v>
      </c>
      <c r="CH244" s="52">
        <v>40</v>
      </c>
      <c r="CI244" s="52"/>
      <c r="CJ244" s="52"/>
      <c r="CK244" s="52"/>
      <c r="CL244" s="52" t="s">
        <v>538</v>
      </c>
      <c r="CM244" s="52"/>
      <c r="CN244" s="52" t="s">
        <v>539</v>
      </c>
      <c r="CO244" s="52"/>
      <c r="CP244" s="52"/>
      <c r="CQ244" s="52"/>
      <c r="CR244" s="52" t="s">
        <v>539</v>
      </c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</row>
    <row r="245" spans="83:107" ht="16.5" x14ac:dyDescent="0.2">
      <c r="CE245" s="52">
        <v>241</v>
      </c>
      <c r="CF245" s="52">
        <v>3</v>
      </c>
      <c r="CG245" s="54" t="s">
        <v>537</v>
      </c>
      <c r="CH245" s="52">
        <v>41</v>
      </c>
      <c r="CI245" s="52"/>
      <c r="CJ245" s="52"/>
      <c r="CK245" s="52"/>
      <c r="CL245" s="52" t="s">
        <v>538</v>
      </c>
      <c r="CM245" s="52"/>
      <c r="CN245" s="52" t="s">
        <v>539</v>
      </c>
      <c r="CO245" s="52"/>
      <c r="CP245" s="52"/>
      <c r="CQ245" s="52"/>
      <c r="CR245" s="52" t="s">
        <v>539</v>
      </c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</row>
    <row r="246" spans="83:107" ht="16.5" x14ac:dyDescent="0.2">
      <c r="CE246" s="52">
        <v>242</v>
      </c>
      <c r="CF246" s="52">
        <v>3</v>
      </c>
      <c r="CG246" s="54" t="s">
        <v>537</v>
      </c>
      <c r="CH246" s="52">
        <v>42</v>
      </c>
      <c r="CI246" s="52"/>
      <c r="CJ246" s="52"/>
      <c r="CK246" s="52"/>
      <c r="CL246" s="52" t="s">
        <v>538</v>
      </c>
      <c r="CM246" s="52"/>
      <c r="CN246" s="52" t="s">
        <v>539</v>
      </c>
      <c r="CO246" s="52"/>
      <c r="CP246" s="52"/>
      <c r="CQ246" s="52"/>
      <c r="CR246" s="52" t="s">
        <v>539</v>
      </c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</row>
    <row r="247" spans="83:107" ht="16.5" x14ac:dyDescent="0.2">
      <c r="CE247" s="52">
        <v>243</v>
      </c>
      <c r="CF247" s="52">
        <v>3</v>
      </c>
      <c r="CG247" s="54" t="s">
        <v>537</v>
      </c>
      <c r="CH247" s="52">
        <v>43</v>
      </c>
      <c r="CI247" s="52"/>
      <c r="CJ247" s="52"/>
      <c r="CK247" s="52"/>
      <c r="CL247" s="52" t="s">
        <v>538</v>
      </c>
      <c r="CM247" s="52"/>
      <c r="CN247" s="52" t="s">
        <v>539</v>
      </c>
      <c r="CO247" s="52"/>
      <c r="CP247" s="52"/>
      <c r="CQ247" s="52"/>
      <c r="CR247" s="52" t="s">
        <v>539</v>
      </c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</row>
    <row r="248" spans="83:107" ht="16.5" x14ac:dyDescent="0.2">
      <c r="CE248" s="52">
        <v>244</v>
      </c>
      <c r="CF248" s="52">
        <v>3</v>
      </c>
      <c r="CG248" s="54" t="s">
        <v>537</v>
      </c>
      <c r="CH248" s="52">
        <v>44</v>
      </c>
      <c r="CI248" s="52"/>
      <c r="CJ248" s="52"/>
      <c r="CK248" s="52"/>
      <c r="CL248" s="52" t="s">
        <v>538</v>
      </c>
      <c r="CM248" s="52"/>
      <c r="CN248" s="52" t="s">
        <v>539</v>
      </c>
      <c r="CO248" s="52"/>
      <c r="CP248" s="52"/>
      <c r="CQ248" s="52"/>
      <c r="CR248" s="52" t="s">
        <v>539</v>
      </c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</row>
    <row r="249" spans="83:107" ht="16.5" x14ac:dyDescent="0.2">
      <c r="CE249" s="52">
        <v>245</v>
      </c>
      <c r="CF249" s="52">
        <v>3</v>
      </c>
      <c r="CG249" s="54" t="s">
        <v>537</v>
      </c>
      <c r="CH249" s="52">
        <v>45</v>
      </c>
      <c r="CI249" s="52"/>
      <c r="CJ249" s="52"/>
      <c r="CK249" s="52"/>
      <c r="CL249" s="52" t="s">
        <v>538</v>
      </c>
      <c r="CM249" s="52"/>
      <c r="CN249" s="52" t="s">
        <v>539</v>
      </c>
      <c r="CO249" s="52"/>
      <c r="CP249" s="52"/>
      <c r="CQ249" s="52"/>
      <c r="CR249" s="52" t="s">
        <v>539</v>
      </c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</row>
    <row r="250" spans="83:107" ht="16.5" x14ac:dyDescent="0.2">
      <c r="CE250" s="52">
        <v>246</v>
      </c>
      <c r="CF250" s="52">
        <v>3</v>
      </c>
      <c r="CG250" s="54" t="s">
        <v>537</v>
      </c>
      <c r="CH250" s="52">
        <v>46</v>
      </c>
      <c r="CI250" s="52"/>
      <c r="CJ250" s="52"/>
      <c r="CK250" s="52"/>
      <c r="CL250" s="52" t="s">
        <v>538</v>
      </c>
      <c r="CM250" s="52"/>
      <c r="CN250" s="52" t="s">
        <v>539</v>
      </c>
      <c r="CO250" s="52"/>
      <c r="CP250" s="52"/>
      <c r="CQ250" s="52"/>
      <c r="CR250" s="52" t="s">
        <v>539</v>
      </c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</row>
    <row r="251" spans="83:107" ht="16.5" x14ac:dyDescent="0.2">
      <c r="CE251" s="52">
        <v>247</v>
      </c>
      <c r="CF251" s="52">
        <v>3</v>
      </c>
      <c r="CG251" s="54" t="s">
        <v>537</v>
      </c>
      <c r="CH251" s="52">
        <v>47</v>
      </c>
      <c r="CI251" s="52"/>
      <c r="CJ251" s="52"/>
      <c r="CK251" s="52"/>
      <c r="CL251" s="52" t="s">
        <v>538</v>
      </c>
      <c r="CM251" s="52"/>
      <c r="CN251" s="52" t="s">
        <v>539</v>
      </c>
      <c r="CO251" s="52"/>
      <c r="CP251" s="52"/>
      <c r="CQ251" s="52"/>
      <c r="CR251" s="52" t="s">
        <v>539</v>
      </c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</row>
    <row r="252" spans="83:107" ht="16.5" x14ac:dyDescent="0.2">
      <c r="CE252" s="52">
        <v>248</v>
      </c>
      <c r="CF252" s="52">
        <v>3</v>
      </c>
      <c r="CG252" s="54" t="s">
        <v>537</v>
      </c>
      <c r="CH252" s="52">
        <v>48</v>
      </c>
      <c r="CI252" s="52"/>
      <c r="CJ252" s="52"/>
      <c r="CK252" s="52"/>
      <c r="CL252" s="52" t="s">
        <v>538</v>
      </c>
      <c r="CM252" s="52"/>
      <c r="CN252" s="52" t="s">
        <v>539</v>
      </c>
      <c r="CO252" s="52"/>
      <c r="CP252" s="52"/>
      <c r="CQ252" s="52"/>
      <c r="CR252" s="52" t="s">
        <v>539</v>
      </c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</row>
    <row r="253" spans="83:107" ht="16.5" x14ac:dyDescent="0.2">
      <c r="CE253" s="52">
        <v>249</v>
      </c>
      <c r="CF253" s="52">
        <v>3</v>
      </c>
      <c r="CG253" s="54" t="s">
        <v>537</v>
      </c>
      <c r="CH253" s="52">
        <v>49</v>
      </c>
      <c r="CI253" s="52"/>
      <c r="CJ253" s="52"/>
      <c r="CK253" s="52"/>
      <c r="CL253" s="52" t="s">
        <v>538</v>
      </c>
      <c r="CM253" s="52"/>
      <c r="CN253" s="52" t="s">
        <v>539</v>
      </c>
      <c r="CO253" s="52"/>
      <c r="CP253" s="52"/>
      <c r="CQ253" s="52"/>
      <c r="CR253" s="52" t="s">
        <v>539</v>
      </c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</row>
    <row r="254" spans="83:107" ht="16.5" x14ac:dyDescent="0.2">
      <c r="CE254" s="52">
        <v>250</v>
      </c>
      <c r="CF254" s="52">
        <v>3</v>
      </c>
      <c r="CG254" s="54" t="s">
        <v>537</v>
      </c>
      <c r="CH254" s="52">
        <v>50</v>
      </c>
      <c r="CI254" s="52"/>
      <c r="CJ254" s="52"/>
      <c r="CK254" s="52"/>
      <c r="CL254" s="52" t="s">
        <v>538</v>
      </c>
      <c r="CM254" s="52"/>
      <c r="CN254" s="52" t="s">
        <v>539</v>
      </c>
      <c r="CO254" s="52"/>
      <c r="CP254" s="52"/>
      <c r="CQ254" s="52"/>
      <c r="CR254" s="52" t="s">
        <v>539</v>
      </c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</row>
    <row r="255" spans="83:107" ht="16.5" x14ac:dyDescent="0.2">
      <c r="CE255" s="52">
        <v>251</v>
      </c>
      <c r="CF255" s="52">
        <v>3</v>
      </c>
      <c r="CG255" s="54" t="s">
        <v>537</v>
      </c>
      <c r="CH255" s="52">
        <v>51</v>
      </c>
      <c r="CI255" s="52"/>
      <c r="CJ255" s="52"/>
      <c r="CK255" s="52"/>
      <c r="CL255" s="52" t="s">
        <v>538</v>
      </c>
      <c r="CM255" s="52"/>
      <c r="CN255" s="52" t="s">
        <v>539</v>
      </c>
      <c r="CO255" s="52"/>
      <c r="CP255" s="52"/>
      <c r="CQ255" s="52"/>
      <c r="CR255" s="52" t="s">
        <v>539</v>
      </c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</row>
    <row r="256" spans="83:107" ht="16.5" x14ac:dyDescent="0.2">
      <c r="CE256" s="52">
        <v>252</v>
      </c>
      <c r="CF256" s="52">
        <v>3</v>
      </c>
      <c r="CG256" s="54" t="s">
        <v>537</v>
      </c>
      <c r="CH256" s="52">
        <v>52</v>
      </c>
      <c r="CI256" s="52"/>
      <c r="CJ256" s="52"/>
      <c r="CK256" s="52"/>
      <c r="CL256" s="52" t="s">
        <v>538</v>
      </c>
      <c r="CM256" s="52"/>
      <c r="CN256" s="52" t="s">
        <v>539</v>
      </c>
      <c r="CO256" s="52"/>
      <c r="CP256" s="52"/>
      <c r="CQ256" s="52"/>
      <c r="CR256" s="52" t="s">
        <v>539</v>
      </c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</row>
    <row r="257" spans="83:107" ht="16.5" x14ac:dyDescent="0.2">
      <c r="CE257" s="52">
        <v>253</v>
      </c>
      <c r="CF257" s="52">
        <v>3</v>
      </c>
      <c r="CG257" s="54" t="s">
        <v>537</v>
      </c>
      <c r="CH257" s="52">
        <v>53</v>
      </c>
      <c r="CI257" s="52"/>
      <c r="CJ257" s="52"/>
      <c r="CK257" s="52"/>
      <c r="CL257" s="52" t="s">
        <v>538</v>
      </c>
      <c r="CM257" s="52"/>
      <c r="CN257" s="52" t="s">
        <v>539</v>
      </c>
      <c r="CO257" s="52"/>
      <c r="CP257" s="52"/>
      <c r="CQ257" s="52"/>
      <c r="CR257" s="52" t="s">
        <v>539</v>
      </c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</row>
    <row r="258" spans="83:107" ht="16.5" x14ac:dyDescent="0.2">
      <c r="CE258" s="52">
        <v>254</v>
      </c>
      <c r="CF258" s="52">
        <v>3</v>
      </c>
      <c r="CG258" s="54" t="s">
        <v>537</v>
      </c>
      <c r="CH258" s="52">
        <v>54</v>
      </c>
      <c r="CI258" s="52"/>
      <c r="CJ258" s="52"/>
      <c r="CK258" s="52"/>
      <c r="CL258" s="52" t="s">
        <v>538</v>
      </c>
      <c r="CM258" s="52"/>
      <c r="CN258" s="52" t="s">
        <v>539</v>
      </c>
      <c r="CO258" s="52"/>
      <c r="CP258" s="52"/>
      <c r="CQ258" s="52"/>
      <c r="CR258" s="52" t="s">
        <v>539</v>
      </c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</row>
    <row r="259" spans="83:107" ht="16.5" x14ac:dyDescent="0.2">
      <c r="CE259" s="52">
        <v>255</v>
      </c>
      <c r="CF259" s="52">
        <v>3</v>
      </c>
      <c r="CG259" s="54" t="s">
        <v>537</v>
      </c>
      <c r="CH259" s="52">
        <v>55</v>
      </c>
      <c r="CI259" s="52"/>
      <c r="CJ259" s="52"/>
      <c r="CK259" s="52"/>
      <c r="CL259" s="52" t="s">
        <v>538</v>
      </c>
      <c r="CM259" s="52"/>
      <c r="CN259" s="52" t="s">
        <v>539</v>
      </c>
      <c r="CO259" s="52"/>
      <c r="CP259" s="52"/>
      <c r="CQ259" s="52"/>
      <c r="CR259" s="52" t="s">
        <v>539</v>
      </c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</row>
    <row r="260" spans="83:107" ht="16.5" x14ac:dyDescent="0.2">
      <c r="CE260" s="52">
        <v>256</v>
      </c>
      <c r="CF260" s="52">
        <v>3</v>
      </c>
      <c r="CG260" s="54" t="s">
        <v>537</v>
      </c>
      <c r="CH260" s="52">
        <v>56</v>
      </c>
      <c r="CI260" s="52"/>
      <c r="CJ260" s="52"/>
      <c r="CK260" s="52"/>
      <c r="CL260" s="52" t="s">
        <v>538</v>
      </c>
      <c r="CM260" s="52"/>
      <c r="CN260" s="52" t="s">
        <v>539</v>
      </c>
      <c r="CO260" s="52"/>
      <c r="CP260" s="52"/>
      <c r="CQ260" s="52"/>
      <c r="CR260" s="52" t="s">
        <v>539</v>
      </c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</row>
    <row r="261" spans="83:107" ht="16.5" x14ac:dyDescent="0.2">
      <c r="CE261" s="52">
        <v>257</v>
      </c>
      <c r="CF261" s="52">
        <v>3</v>
      </c>
      <c r="CG261" s="54" t="s">
        <v>537</v>
      </c>
      <c r="CH261" s="52">
        <v>57</v>
      </c>
      <c r="CI261" s="52"/>
      <c r="CJ261" s="52"/>
      <c r="CK261" s="52"/>
      <c r="CL261" s="52" t="s">
        <v>538</v>
      </c>
      <c r="CM261" s="52"/>
      <c r="CN261" s="52" t="s">
        <v>539</v>
      </c>
      <c r="CO261" s="52"/>
      <c r="CP261" s="52"/>
      <c r="CQ261" s="52"/>
      <c r="CR261" s="52" t="s">
        <v>539</v>
      </c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</row>
    <row r="262" spans="83:107" ht="16.5" x14ac:dyDescent="0.2">
      <c r="CE262" s="52">
        <v>258</v>
      </c>
      <c r="CF262" s="52">
        <v>3</v>
      </c>
      <c r="CG262" s="54" t="s">
        <v>537</v>
      </c>
      <c r="CH262" s="52">
        <v>58</v>
      </c>
      <c r="CI262" s="52"/>
      <c r="CJ262" s="52"/>
      <c r="CK262" s="52"/>
      <c r="CL262" s="52" t="s">
        <v>538</v>
      </c>
      <c r="CM262" s="52"/>
      <c r="CN262" s="52" t="s">
        <v>539</v>
      </c>
      <c r="CO262" s="52"/>
      <c r="CP262" s="52"/>
      <c r="CQ262" s="52"/>
      <c r="CR262" s="52" t="s">
        <v>539</v>
      </c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</row>
    <row r="263" spans="83:107" ht="16.5" x14ac:dyDescent="0.2">
      <c r="CE263" s="52">
        <v>259</v>
      </c>
      <c r="CF263" s="52">
        <v>3</v>
      </c>
      <c r="CG263" s="54" t="s">
        <v>537</v>
      </c>
      <c r="CH263" s="52">
        <v>59</v>
      </c>
      <c r="CI263" s="52"/>
      <c r="CJ263" s="52"/>
      <c r="CK263" s="52"/>
      <c r="CL263" s="52" t="s">
        <v>538</v>
      </c>
      <c r="CM263" s="52"/>
      <c r="CN263" s="52" t="s">
        <v>539</v>
      </c>
      <c r="CO263" s="52"/>
      <c r="CP263" s="52"/>
      <c r="CQ263" s="52"/>
      <c r="CR263" s="52" t="s">
        <v>539</v>
      </c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</row>
    <row r="264" spans="83:107" ht="16.5" x14ac:dyDescent="0.2">
      <c r="CE264" s="52">
        <v>260</v>
      </c>
      <c r="CF264" s="52">
        <v>3</v>
      </c>
      <c r="CG264" s="54" t="s">
        <v>537</v>
      </c>
      <c r="CH264" s="52">
        <v>60</v>
      </c>
      <c r="CI264" s="52"/>
      <c r="CJ264" s="52"/>
      <c r="CK264" s="52"/>
      <c r="CL264" s="52" t="s">
        <v>538</v>
      </c>
      <c r="CM264" s="52"/>
      <c r="CN264" s="52" t="s">
        <v>539</v>
      </c>
      <c r="CO264" s="52"/>
      <c r="CP264" s="52"/>
      <c r="CQ264" s="52"/>
      <c r="CR264" s="52" t="s">
        <v>539</v>
      </c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</row>
    <row r="265" spans="83:107" ht="16.5" x14ac:dyDescent="0.2">
      <c r="CE265" s="52">
        <v>261</v>
      </c>
      <c r="CF265" s="52">
        <v>3</v>
      </c>
      <c r="CG265" s="54" t="s">
        <v>537</v>
      </c>
      <c r="CH265" s="52">
        <v>61</v>
      </c>
      <c r="CI265" s="52"/>
      <c r="CJ265" s="52"/>
      <c r="CK265" s="52"/>
      <c r="CL265" s="52" t="s">
        <v>538</v>
      </c>
      <c r="CM265" s="52"/>
      <c r="CN265" s="52" t="s">
        <v>539</v>
      </c>
      <c r="CO265" s="52"/>
      <c r="CP265" s="52"/>
      <c r="CQ265" s="52"/>
      <c r="CR265" s="52" t="s">
        <v>539</v>
      </c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</row>
    <row r="266" spans="83:107" ht="16.5" x14ac:dyDescent="0.2">
      <c r="CE266" s="52">
        <v>262</v>
      </c>
      <c r="CF266" s="52">
        <v>3</v>
      </c>
      <c r="CG266" s="54" t="s">
        <v>537</v>
      </c>
      <c r="CH266" s="52">
        <v>62</v>
      </c>
      <c r="CI266" s="52"/>
      <c r="CJ266" s="52"/>
      <c r="CK266" s="52"/>
      <c r="CL266" s="52" t="s">
        <v>538</v>
      </c>
      <c r="CM266" s="52"/>
      <c r="CN266" s="52" t="s">
        <v>539</v>
      </c>
      <c r="CO266" s="52"/>
      <c r="CP266" s="52"/>
      <c r="CQ266" s="52"/>
      <c r="CR266" s="52" t="s">
        <v>539</v>
      </c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</row>
    <row r="267" spans="83:107" ht="16.5" x14ac:dyDescent="0.2">
      <c r="CE267" s="52">
        <v>263</v>
      </c>
      <c r="CF267" s="52">
        <v>3</v>
      </c>
      <c r="CG267" s="54" t="s">
        <v>537</v>
      </c>
      <c r="CH267" s="52">
        <v>63</v>
      </c>
      <c r="CI267" s="52"/>
      <c r="CJ267" s="52"/>
      <c r="CK267" s="52"/>
      <c r="CL267" s="52" t="s">
        <v>538</v>
      </c>
      <c r="CM267" s="52"/>
      <c r="CN267" s="52" t="s">
        <v>539</v>
      </c>
      <c r="CO267" s="52"/>
      <c r="CP267" s="52"/>
      <c r="CQ267" s="52"/>
      <c r="CR267" s="52" t="s">
        <v>539</v>
      </c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</row>
    <row r="268" spans="83:107" ht="16.5" x14ac:dyDescent="0.2">
      <c r="CE268" s="52">
        <v>264</v>
      </c>
      <c r="CF268" s="52">
        <v>3</v>
      </c>
      <c r="CG268" s="54" t="s">
        <v>537</v>
      </c>
      <c r="CH268" s="52">
        <v>64</v>
      </c>
      <c r="CI268" s="52"/>
      <c r="CJ268" s="52"/>
      <c r="CK268" s="52"/>
      <c r="CL268" s="52" t="s">
        <v>538</v>
      </c>
      <c r="CM268" s="52"/>
      <c r="CN268" s="52" t="s">
        <v>539</v>
      </c>
      <c r="CO268" s="52"/>
      <c r="CP268" s="52"/>
      <c r="CQ268" s="52"/>
      <c r="CR268" s="52" t="s">
        <v>539</v>
      </c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</row>
    <row r="269" spans="83:107" ht="16.5" x14ac:dyDescent="0.2">
      <c r="CE269" s="52">
        <v>265</v>
      </c>
      <c r="CF269" s="52">
        <v>3</v>
      </c>
      <c r="CG269" s="54" t="s">
        <v>537</v>
      </c>
      <c r="CH269" s="52">
        <v>65</v>
      </c>
      <c r="CI269" s="52"/>
      <c r="CJ269" s="52"/>
      <c r="CK269" s="52"/>
      <c r="CL269" s="52" t="s">
        <v>538</v>
      </c>
      <c r="CM269" s="52"/>
      <c r="CN269" s="52" t="s">
        <v>539</v>
      </c>
      <c r="CO269" s="52"/>
      <c r="CP269" s="52"/>
      <c r="CQ269" s="52"/>
      <c r="CR269" s="52" t="s">
        <v>539</v>
      </c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</row>
    <row r="270" spans="83:107" ht="16.5" x14ac:dyDescent="0.2">
      <c r="CE270" s="52">
        <v>266</v>
      </c>
      <c r="CF270" s="52">
        <v>3</v>
      </c>
      <c r="CG270" s="54" t="s">
        <v>537</v>
      </c>
      <c r="CH270" s="52">
        <v>66</v>
      </c>
      <c r="CI270" s="52"/>
      <c r="CJ270" s="52"/>
      <c r="CK270" s="52"/>
      <c r="CL270" s="52" t="s">
        <v>538</v>
      </c>
      <c r="CM270" s="52"/>
      <c r="CN270" s="52" t="s">
        <v>539</v>
      </c>
      <c r="CO270" s="52"/>
      <c r="CP270" s="52"/>
      <c r="CQ270" s="52"/>
      <c r="CR270" s="52" t="s">
        <v>539</v>
      </c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</row>
    <row r="271" spans="83:107" ht="16.5" x14ac:dyDescent="0.2">
      <c r="CE271" s="52">
        <v>267</v>
      </c>
      <c r="CF271" s="52">
        <v>3</v>
      </c>
      <c r="CG271" s="54" t="s">
        <v>537</v>
      </c>
      <c r="CH271" s="52">
        <v>67</v>
      </c>
      <c r="CI271" s="52"/>
      <c r="CJ271" s="52"/>
      <c r="CK271" s="52"/>
      <c r="CL271" s="52" t="s">
        <v>538</v>
      </c>
      <c r="CM271" s="52"/>
      <c r="CN271" s="52" t="s">
        <v>539</v>
      </c>
      <c r="CO271" s="52"/>
      <c r="CP271" s="52"/>
      <c r="CQ271" s="52"/>
      <c r="CR271" s="52" t="s">
        <v>539</v>
      </c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</row>
    <row r="272" spans="83:107" ht="16.5" x14ac:dyDescent="0.2">
      <c r="CE272" s="52">
        <v>268</v>
      </c>
      <c r="CF272" s="52">
        <v>3</v>
      </c>
      <c r="CG272" s="54" t="s">
        <v>537</v>
      </c>
      <c r="CH272" s="52">
        <v>68</v>
      </c>
      <c r="CI272" s="52"/>
      <c r="CJ272" s="52"/>
      <c r="CK272" s="52"/>
      <c r="CL272" s="52" t="s">
        <v>538</v>
      </c>
      <c r="CM272" s="52"/>
      <c r="CN272" s="52" t="s">
        <v>539</v>
      </c>
      <c r="CO272" s="52"/>
      <c r="CP272" s="52"/>
      <c r="CQ272" s="52"/>
      <c r="CR272" s="52" t="s">
        <v>539</v>
      </c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</row>
    <row r="273" spans="83:107" ht="16.5" x14ac:dyDescent="0.2">
      <c r="CE273" s="52">
        <v>269</v>
      </c>
      <c r="CF273" s="52">
        <v>3</v>
      </c>
      <c r="CG273" s="54" t="s">
        <v>537</v>
      </c>
      <c r="CH273" s="52">
        <v>69</v>
      </c>
      <c r="CI273" s="52"/>
      <c r="CJ273" s="52"/>
      <c r="CK273" s="52"/>
      <c r="CL273" s="52" t="s">
        <v>538</v>
      </c>
      <c r="CM273" s="52"/>
      <c r="CN273" s="52" t="s">
        <v>539</v>
      </c>
      <c r="CO273" s="52"/>
      <c r="CP273" s="52"/>
      <c r="CQ273" s="52"/>
      <c r="CR273" s="52" t="s">
        <v>539</v>
      </c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</row>
    <row r="274" spans="83:107" ht="16.5" x14ac:dyDescent="0.2">
      <c r="CE274" s="52">
        <v>270</v>
      </c>
      <c r="CF274" s="52">
        <v>3</v>
      </c>
      <c r="CG274" s="54" t="s">
        <v>537</v>
      </c>
      <c r="CH274" s="52">
        <v>70</v>
      </c>
      <c r="CI274" s="52"/>
      <c r="CJ274" s="52"/>
      <c r="CK274" s="52"/>
      <c r="CL274" s="52" t="s">
        <v>538</v>
      </c>
      <c r="CM274" s="52"/>
      <c r="CN274" s="52" t="s">
        <v>539</v>
      </c>
      <c r="CO274" s="52"/>
      <c r="CP274" s="52"/>
      <c r="CQ274" s="52"/>
      <c r="CR274" s="52" t="s">
        <v>539</v>
      </c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</row>
    <row r="275" spans="83:107" ht="16.5" x14ac:dyDescent="0.2">
      <c r="CE275" s="52">
        <v>271</v>
      </c>
      <c r="CF275" s="52">
        <v>3</v>
      </c>
      <c r="CG275" s="54" t="s">
        <v>537</v>
      </c>
      <c r="CH275" s="52">
        <v>71</v>
      </c>
      <c r="CI275" s="52"/>
      <c r="CJ275" s="52"/>
      <c r="CK275" s="52"/>
      <c r="CL275" s="52" t="s">
        <v>538</v>
      </c>
      <c r="CM275" s="52"/>
      <c r="CN275" s="52" t="s">
        <v>539</v>
      </c>
      <c r="CO275" s="52"/>
      <c r="CP275" s="52"/>
      <c r="CQ275" s="52"/>
      <c r="CR275" s="52" t="s">
        <v>539</v>
      </c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</row>
    <row r="276" spans="83:107" ht="16.5" x14ac:dyDescent="0.2">
      <c r="CE276" s="52">
        <v>272</v>
      </c>
      <c r="CF276" s="52">
        <v>3</v>
      </c>
      <c r="CG276" s="54" t="s">
        <v>537</v>
      </c>
      <c r="CH276" s="52">
        <v>72</v>
      </c>
      <c r="CI276" s="52"/>
      <c r="CJ276" s="52"/>
      <c r="CK276" s="52"/>
      <c r="CL276" s="52" t="s">
        <v>538</v>
      </c>
      <c r="CM276" s="52"/>
      <c r="CN276" s="52" t="s">
        <v>539</v>
      </c>
      <c r="CO276" s="52"/>
      <c r="CP276" s="52"/>
      <c r="CQ276" s="52"/>
      <c r="CR276" s="52" t="s">
        <v>539</v>
      </c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</row>
    <row r="277" spans="83:107" ht="16.5" x14ac:dyDescent="0.2">
      <c r="CE277" s="52">
        <v>273</v>
      </c>
      <c r="CF277" s="52">
        <v>3</v>
      </c>
      <c r="CG277" s="54" t="s">
        <v>537</v>
      </c>
      <c r="CH277" s="52">
        <v>73</v>
      </c>
      <c r="CI277" s="52"/>
      <c r="CJ277" s="52"/>
      <c r="CK277" s="52"/>
      <c r="CL277" s="52" t="s">
        <v>538</v>
      </c>
      <c r="CM277" s="52"/>
      <c r="CN277" s="52" t="s">
        <v>539</v>
      </c>
      <c r="CO277" s="52"/>
      <c r="CP277" s="52"/>
      <c r="CQ277" s="52"/>
      <c r="CR277" s="52" t="s">
        <v>539</v>
      </c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</row>
    <row r="278" spans="83:107" ht="16.5" x14ac:dyDescent="0.2">
      <c r="CE278" s="52">
        <v>274</v>
      </c>
      <c r="CF278" s="52">
        <v>3</v>
      </c>
      <c r="CG278" s="54" t="s">
        <v>537</v>
      </c>
      <c r="CH278" s="52">
        <v>74</v>
      </c>
      <c r="CI278" s="52"/>
      <c r="CJ278" s="52"/>
      <c r="CK278" s="52"/>
      <c r="CL278" s="52" t="s">
        <v>538</v>
      </c>
      <c r="CM278" s="52"/>
      <c r="CN278" s="52" t="s">
        <v>539</v>
      </c>
      <c r="CO278" s="52"/>
      <c r="CP278" s="52"/>
      <c r="CQ278" s="52"/>
      <c r="CR278" s="52" t="s">
        <v>539</v>
      </c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</row>
    <row r="279" spans="83:107" ht="16.5" x14ac:dyDescent="0.2">
      <c r="CE279" s="52">
        <v>275</v>
      </c>
      <c r="CF279" s="52">
        <v>3</v>
      </c>
      <c r="CG279" s="54" t="s">
        <v>537</v>
      </c>
      <c r="CH279" s="52">
        <v>75</v>
      </c>
      <c r="CI279" s="52"/>
      <c r="CJ279" s="52"/>
      <c r="CK279" s="52"/>
      <c r="CL279" s="52" t="s">
        <v>538</v>
      </c>
      <c r="CM279" s="52"/>
      <c r="CN279" s="52" t="s">
        <v>539</v>
      </c>
      <c r="CO279" s="52"/>
      <c r="CP279" s="52"/>
      <c r="CQ279" s="52"/>
      <c r="CR279" s="52" t="s">
        <v>539</v>
      </c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</row>
    <row r="280" spans="83:107" ht="16.5" x14ac:dyDescent="0.2">
      <c r="CE280" s="52">
        <v>276</v>
      </c>
      <c r="CF280" s="52">
        <v>3</v>
      </c>
      <c r="CG280" s="54" t="s">
        <v>537</v>
      </c>
      <c r="CH280" s="52">
        <v>76</v>
      </c>
      <c r="CI280" s="52"/>
      <c r="CJ280" s="52"/>
      <c r="CK280" s="52"/>
      <c r="CL280" s="52" t="s">
        <v>538</v>
      </c>
      <c r="CM280" s="52"/>
      <c r="CN280" s="52" t="s">
        <v>539</v>
      </c>
      <c r="CO280" s="52"/>
      <c r="CP280" s="52"/>
      <c r="CQ280" s="52"/>
      <c r="CR280" s="52" t="s">
        <v>539</v>
      </c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</row>
    <row r="281" spans="83:107" ht="16.5" x14ac:dyDescent="0.2">
      <c r="CE281" s="52">
        <v>277</v>
      </c>
      <c r="CF281" s="52">
        <v>3</v>
      </c>
      <c r="CG281" s="54" t="s">
        <v>537</v>
      </c>
      <c r="CH281" s="52">
        <v>77</v>
      </c>
      <c r="CI281" s="52"/>
      <c r="CJ281" s="52"/>
      <c r="CK281" s="52"/>
      <c r="CL281" s="52" t="s">
        <v>538</v>
      </c>
      <c r="CM281" s="52"/>
      <c r="CN281" s="52" t="s">
        <v>539</v>
      </c>
      <c r="CO281" s="52"/>
      <c r="CP281" s="52"/>
      <c r="CQ281" s="52"/>
      <c r="CR281" s="52" t="s">
        <v>539</v>
      </c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</row>
    <row r="282" spans="83:107" ht="16.5" x14ac:dyDescent="0.2">
      <c r="CE282" s="52">
        <v>278</v>
      </c>
      <c r="CF282" s="52">
        <v>3</v>
      </c>
      <c r="CG282" s="54" t="s">
        <v>537</v>
      </c>
      <c r="CH282" s="52">
        <v>78</v>
      </c>
      <c r="CI282" s="52"/>
      <c r="CJ282" s="52"/>
      <c r="CK282" s="52"/>
      <c r="CL282" s="52" t="s">
        <v>538</v>
      </c>
      <c r="CM282" s="52"/>
      <c r="CN282" s="52" t="s">
        <v>539</v>
      </c>
      <c r="CO282" s="52"/>
      <c r="CP282" s="52"/>
      <c r="CQ282" s="52"/>
      <c r="CR282" s="52" t="s">
        <v>539</v>
      </c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</row>
    <row r="283" spans="83:107" ht="16.5" x14ac:dyDescent="0.2">
      <c r="CE283" s="52">
        <v>279</v>
      </c>
      <c r="CF283" s="52">
        <v>3</v>
      </c>
      <c r="CG283" s="54" t="s">
        <v>537</v>
      </c>
      <c r="CH283" s="52">
        <v>79</v>
      </c>
      <c r="CI283" s="52"/>
      <c r="CJ283" s="52"/>
      <c r="CK283" s="52"/>
      <c r="CL283" s="52" t="s">
        <v>538</v>
      </c>
      <c r="CM283" s="52"/>
      <c r="CN283" s="52" t="s">
        <v>539</v>
      </c>
      <c r="CO283" s="52"/>
      <c r="CP283" s="52"/>
      <c r="CQ283" s="52"/>
      <c r="CR283" s="52" t="s">
        <v>539</v>
      </c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</row>
    <row r="284" spans="83:107" ht="16.5" x14ac:dyDescent="0.2">
      <c r="CE284" s="52">
        <v>280</v>
      </c>
      <c r="CF284" s="52">
        <v>3</v>
      </c>
      <c r="CG284" s="54" t="s">
        <v>537</v>
      </c>
      <c r="CH284" s="52">
        <v>80</v>
      </c>
      <c r="CI284" s="52"/>
      <c r="CJ284" s="52"/>
      <c r="CK284" s="52"/>
      <c r="CL284" s="52" t="s">
        <v>538</v>
      </c>
      <c r="CM284" s="52"/>
      <c r="CN284" s="52" t="s">
        <v>539</v>
      </c>
      <c r="CO284" s="52"/>
      <c r="CP284" s="52"/>
      <c r="CQ284" s="52"/>
      <c r="CR284" s="52" t="s">
        <v>539</v>
      </c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</row>
    <row r="285" spans="83:107" ht="16.5" x14ac:dyDescent="0.2">
      <c r="CE285" s="52">
        <v>281</v>
      </c>
      <c r="CF285" s="52">
        <v>3</v>
      </c>
      <c r="CG285" s="54" t="s">
        <v>537</v>
      </c>
      <c r="CH285" s="52">
        <v>81</v>
      </c>
      <c r="CI285" s="52"/>
      <c r="CJ285" s="52"/>
      <c r="CK285" s="52"/>
      <c r="CL285" s="52" t="s">
        <v>538</v>
      </c>
      <c r="CM285" s="52"/>
      <c r="CN285" s="52" t="s">
        <v>539</v>
      </c>
      <c r="CO285" s="52"/>
      <c r="CP285" s="52"/>
      <c r="CQ285" s="52"/>
      <c r="CR285" s="52" t="s">
        <v>539</v>
      </c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</row>
    <row r="286" spans="83:107" ht="16.5" x14ac:dyDescent="0.2">
      <c r="CE286" s="52">
        <v>282</v>
      </c>
      <c r="CF286" s="52">
        <v>3</v>
      </c>
      <c r="CG286" s="54" t="s">
        <v>537</v>
      </c>
      <c r="CH286" s="52">
        <v>82</v>
      </c>
      <c r="CI286" s="52"/>
      <c r="CJ286" s="52"/>
      <c r="CK286" s="52"/>
      <c r="CL286" s="52" t="s">
        <v>538</v>
      </c>
      <c r="CM286" s="52"/>
      <c r="CN286" s="52" t="s">
        <v>539</v>
      </c>
      <c r="CO286" s="52"/>
      <c r="CP286" s="52"/>
      <c r="CQ286" s="52"/>
      <c r="CR286" s="52" t="s">
        <v>539</v>
      </c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</row>
    <row r="287" spans="83:107" ht="16.5" x14ac:dyDescent="0.2">
      <c r="CE287" s="52">
        <v>283</v>
      </c>
      <c r="CF287" s="52">
        <v>3</v>
      </c>
      <c r="CG287" s="54" t="s">
        <v>537</v>
      </c>
      <c r="CH287" s="52">
        <v>83</v>
      </c>
      <c r="CI287" s="52"/>
      <c r="CJ287" s="52"/>
      <c r="CK287" s="52"/>
      <c r="CL287" s="52" t="s">
        <v>538</v>
      </c>
      <c r="CM287" s="52"/>
      <c r="CN287" s="52" t="s">
        <v>539</v>
      </c>
      <c r="CO287" s="52"/>
      <c r="CP287" s="52"/>
      <c r="CQ287" s="52"/>
      <c r="CR287" s="52" t="s">
        <v>539</v>
      </c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</row>
    <row r="288" spans="83:107" ht="16.5" x14ac:dyDescent="0.2">
      <c r="CE288" s="52">
        <v>284</v>
      </c>
      <c r="CF288" s="52">
        <v>3</v>
      </c>
      <c r="CG288" s="54" t="s">
        <v>537</v>
      </c>
      <c r="CH288" s="52">
        <v>84</v>
      </c>
      <c r="CI288" s="52"/>
      <c r="CJ288" s="52"/>
      <c r="CK288" s="52"/>
      <c r="CL288" s="52" t="s">
        <v>538</v>
      </c>
      <c r="CM288" s="52"/>
      <c r="CN288" s="52" t="s">
        <v>539</v>
      </c>
      <c r="CO288" s="52"/>
      <c r="CP288" s="52"/>
      <c r="CQ288" s="52"/>
      <c r="CR288" s="52" t="s">
        <v>539</v>
      </c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</row>
    <row r="289" spans="83:107" ht="16.5" x14ac:dyDescent="0.2">
      <c r="CE289" s="52">
        <v>285</v>
      </c>
      <c r="CF289" s="52">
        <v>3</v>
      </c>
      <c r="CG289" s="54" t="s">
        <v>537</v>
      </c>
      <c r="CH289" s="52">
        <v>85</v>
      </c>
      <c r="CI289" s="52"/>
      <c r="CJ289" s="52"/>
      <c r="CK289" s="52"/>
      <c r="CL289" s="52" t="s">
        <v>538</v>
      </c>
      <c r="CM289" s="52"/>
      <c r="CN289" s="52" t="s">
        <v>539</v>
      </c>
      <c r="CO289" s="52"/>
      <c r="CP289" s="52"/>
      <c r="CQ289" s="52"/>
      <c r="CR289" s="52" t="s">
        <v>539</v>
      </c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</row>
    <row r="290" spans="83:107" ht="16.5" x14ac:dyDescent="0.2">
      <c r="CE290" s="52">
        <v>286</v>
      </c>
      <c r="CF290" s="52">
        <v>3</v>
      </c>
      <c r="CG290" s="54" t="s">
        <v>537</v>
      </c>
      <c r="CH290" s="52">
        <v>86</v>
      </c>
      <c r="CI290" s="52"/>
      <c r="CJ290" s="52"/>
      <c r="CK290" s="52"/>
      <c r="CL290" s="52" t="s">
        <v>538</v>
      </c>
      <c r="CM290" s="52"/>
      <c r="CN290" s="52" t="s">
        <v>539</v>
      </c>
      <c r="CO290" s="52"/>
      <c r="CP290" s="52"/>
      <c r="CQ290" s="52"/>
      <c r="CR290" s="52" t="s">
        <v>539</v>
      </c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</row>
    <row r="291" spans="83:107" ht="16.5" x14ac:dyDescent="0.2">
      <c r="CE291" s="52">
        <v>287</v>
      </c>
      <c r="CF291" s="52">
        <v>3</v>
      </c>
      <c r="CG291" s="54" t="s">
        <v>537</v>
      </c>
      <c r="CH291" s="52">
        <v>87</v>
      </c>
      <c r="CI291" s="52"/>
      <c r="CJ291" s="52"/>
      <c r="CK291" s="52"/>
      <c r="CL291" s="52" t="s">
        <v>538</v>
      </c>
      <c r="CM291" s="52"/>
      <c r="CN291" s="52" t="s">
        <v>539</v>
      </c>
      <c r="CO291" s="52"/>
      <c r="CP291" s="52"/>
      <c r="CQ291" s="52"/>
      <c r="CR291" s="52" t="s">
        <v>539</v>
      </c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</row>
    <row r="292" spans="83:107" ht="16.5" x14ac:dyDescent="0.2">
      <c r="CE292" s="52">
        <v>288</v>
      </c>
      <c r="CF292" s="52">
        <v>3</v>
      </c>
      <c r="CG292" s="54" t="s">
        <v>537</v>
      </c>
      <c r="CH292" s="52">
        <v>88</v>
      </c>
      <c r="CI292" s="52"/>
      <c r="CJ292" s="52"/>
      <c r="CK292" s="52"/>
      <c r="CL292" s="52" t="s">
        <v>538</v>
      </c>
      <c r="CM292" s="52"/>
      <c r="CN292" s="52" t="s">
        <v>539</v>
      </c>
      <c r="CO292" s="52"/>
      <c r="CP292" s="52"/>
      <c r="CQ292" s="52"/>
      <c r="CR292" s="52" t="s">
        <v>539</v>
      </c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</row>
    <row r="293" spans="83:107" ht="16.5" x14ac:dyDescent="0.2">
      <c r="CE293" s="52">
        <v>289</v>
      </c>
      <c r="CF293" s="52">
        <v>3</v>
      </c>
      <c r="CG293" s="54" t="s">
        <v>537</v>
      </c>
      <c r="CH293" s="52">
        <v>89</v>
      </c>
      <c r="CI293" s="52"/>
      <c r="CJ293" s="52"/>
      <c r="CK293" s="52"/>
      <c r="CL293" s="52" t="s">
        <v>538</v>
      </c>
      <c r="CM293" s="52"/>
      <c r="CN293" s="52" t="s">
        <v>539</v>
      </c>
      <c r="CO293" s="52"/>
      <c r="CP293" s="52"/>
      <c r="CQ293" s="52"/>
      <c r="CR293" s="52" t="s">
        <v>539</v>
      </c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</row>
    <row r="294" spans="83:107" ht="16.5" x14ac:dyDescent="0.2">
      <c r="CE294" s="52">
        <v>290</v>
      </c>
      <c r="CF294" s="52">
        <v>3</v>
      </c>
      <c r="CG294" s="54" t="s">
        <v>537</v>
      </c>
      <c r="CH294" s="52">
        <v>90</v>
      </c>
      <c r="CI294" s="52"/>
      <c r="CJ294" s="52"/>
      <c r="CK294" s="52"/>
      <c r="CL294" s="52" t="s">
        <v>538</v>
      </c>
      <c r="CM294" s="52"/>
      <c r="CN294" s="52" t="s">
        <v>539</v>
      </c>
      <c r="CO294" s="52"/>
      <c r="CP294" s="52"/>
      <c r="CQ294" s="52"/>
      <c r="CR294" s="52" t="s">
        <v>539</v>
      </c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</row>
    <row r="295" spans="83:107" ht="16.5" x14ac:dyDescent="0.2">
      <c r="CE295" s="52">
        <v>291</v>
      </c>
      <c r="CF295" s="52">
        <v>3</v>
      </c>
      <c r="CG295" s="54" t="s">
        <v>537</v>
      </c>
      <c r="CH295" s="52">
        <v>91</v>
      </c>
      <c r="CI295" s="52"/>
      <c r="CJ295" s="52"/>
      <c r="CK295" s="52"/>
      <c r="CL295" s="52" t="s">
        <v>538</v>
      </c>
      <c r="CM295" s="52"/>
      <c r="CN295" s="52" t="s">
        <v>539</v>
      </c>
      <c r="CO295" s="52"/>
      <c r="CP295" s="52"/>
      <c r="CQ295" s="52"/>
      <c r="CR295" s="52" t="s">
        <v>539</v>
      </c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</row>
    <row r="296" spans="83:107" ht="16.5" x14ac:dyDescent="0.2">
      <c r="CE296" s="52">
        <v>292</v>
      </c>
      <c r="CF296" s="52">
        <v>3</v>
      </c>
      <c r="CG296" s="54" t="s">
        <v>537</v>
      </c>
      <c r="CH296" s="52">
        <v>92</v>
      </c>
      <c r="CI296" s="52"/>
      <c r="CJ296" s="52"/>
      <c r="CK296" s="52"/>
      <c r="CL296" s="52" t="s">
        <v>538</v>
      </c>
      <c r="CM296" s="52"/>
      <c r="CN296" s="52" t="s">
        <v>539</v>
      </c>
      <c r="CO296" s="52"/>
      <c r="CP296" s="52"/>
      <c r="CQ296" s="52"/>
      <c r="CR296" s="52" t="s">
        <v>539</v>
      </c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</row>
    <row r="297" spans="83:107" ht="16.5" x14ac:dyDescent="0.2">
      <c r="CE297" s="52">
        <v>293</v>
      </c>
      <c r="CF297" s="52">
        <v>3</v>
      </c>
      <c r="CG297" s="54" t="s">
        <v>537</v>
      </c>
      <c r="CH297" s="52">
        <v>93</v>
      </c>
      <c r="CI297" s="52"/>
      <c r="CJ297" s="52"/>
      <c r="CK297" s="52"/>
      <c r="CL297" s="52" t="s">
        <v>538</v>
      </c>
      <c r="CM297" s="52"/>
      <c r="CN297" s="52" t="s">
        <v>539</v>
      </c>
      <c r="CO297" s="52"/>
      <c r="CP297" s="52"/>
      <c r="CQ297" s="52"/>
      <c r="CR297" s="52" t="s">
        <v>539</v>
      </c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</row>
    <row r="298" spans="83:107" ht="16.5" x14ac:dyDescent="0.2">
      <c r="CE298" s="52">
        <v>294</v>
      </c>
      <c r="CF298" s="52">
        <v>3</v>
      </c>
      <c r="CG298" s="54" t="s">
        <v>537</v>
      </c>
      <c r="CH298" s="52">
        <v>94</v>
      </c>
      <c r="CI298" s="52"/>
      <c r="CJ298" s="52"/>
      <c r="CK298" s="52"/>
      <c r="CL298" s="52" t="s">
        <v>538</v>
      </c>
      <c r="CM298" s="52"/>
      <c r="CN298" s="52" t="s">
        <v>539</v>
      </c>
      <c r="CO298" s="52"/>
      <c r="CP298" s="52"/>
      <c r="CQ298" s="52"/>
      <c r="CR298" s="52" t="s">
        <v>539</v>
      </c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</row>
    <row r="299" spans="83:107" ht="16.5" x14ac:dyDescent="0.2">
      <c r="CE299" s="52">
        <v>295</v>
      </c>
      <c r="CF299" s="52">
        <v>3</v>
      </c>
      <c r="CG299" s="54" t="s">
        <v>537</v>
      </c>
      <c r="CH299" s="52">
        <v>95</v>
      </c>
      <c r="CI299" s="52"/>
      <c r="CJ299" s="52"/>
      <c r="CK299" s="52"/>
      <c r="CL299" s="52" t="s">
        <v>538</v>
      </c>
      <c r="CM299" s="52"/>
      <c r="CN299" s="52" t="s">
        <v>539</v>
      </c>
      <c r="CO299" s="52"/>
      <c r="CP299" s="52"/>
      <c r="CQ299" s="52"/>
      <c r="CR299" s="52" t="s">
        <v>539</v>
      </c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</row>
    <row r="300" spans="83:107" ht="16.5" x14ac:dyDescent="0.2">
      <c r="CE300" s="52">
        <v>296</v>
      </c>
      <c r="CF300" s="52">
        <v>3</v>
      </c>
      <c r="CG300" s="54" t="s">
        <v>537</v>
      </c>
      <c r="CH300" s="52">
        <v>96</v>
      </c>
      <c r="CI300" s="52"/>
      <c r="CJ300" s="52"/>
      <c r="CK300" s="52"/>
      <c r="CL300" s="52" t="s">
        <v>538</v>
      </c>
      <c r="CM300" s="52"/>
      <c r="CN300" s="52" t="s">
        <v>539</v>
      </c>
      <c r="CO300" s="52"/>
      <c r="CP300" s="52"/>
      <c r="CQ300" s="52"/>
      <c r="CR300" s="52" t="s">
        <v>539</v>
      </c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</row>
    <row r="301" spans="83:107" ht="16.5" x14ac:dyDescent="0.2">
      <c r="CE301" s="52">
        <v>297</v>
      </c>
      <c r="CF301" s="52">
        <v>3</v>
      </c>
      <c r="CG301" s="54" t="s">
        <v>537</v>
      </c>
      <c r="CH301" s="52">
        <v>97</v>
      </c>
      <c r="CI301" s="52"/>
      <c r="CJ301" s="52"/>
      <c r="CK301" s="52"/>
      <c r="CL301" s="52" t="s">
        <v>538</v>
      </c>
      <c r="CM301" s="52"/>
      <c r="CN301" s="52" t="s">
        <v>539</v>
      </c>
      <c r="CO301" s="52"/>
      <c r="CP301" s="52"/>
      <c r="CQ301" s="52"/>
      <c r="CR301" s="52" t="s">
        <v>539</v>
      </c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</row>
    <row r="302" spans="83:107" ht="16.5" x14ac:dyDescent="0.2">
      <c r="CE302" s="52">
        <v>298</v>
      </c>
      <c r="CF302" s="52">
        <v>3</v>
      </c>
      <c r="CG302" s="54" t="s">
        <v>537</v>
      </c>
      <c r="CH302" s="52">
        <v>98</v>
      </c>
      <c r="CI302" s="52"/>
      <c r="CJ302" s="52"/>
      <c r="CK302" s="52"/>
      <c r="CL302" s="52" t="s">
        <v>538</v>
      </c>
      <c r="CM302" s="52"/>
      <c r="CN302" s="52" t="s">
        <v>539</v>
      </c>
      <c r="CO302" s="52"/>
      <c r="CP302" s="52"/>
      <c r="CQ302" s="52"/>
      <c r="CR302" s="52" t="s">
        <v>539</v>
      </c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</row>
    <row r="303" spans="83:107" ht="16.5" x14ac:dyDescent="0.2">
      <c r="CE303" s="52">
        <v>299</v>
      </c>
      <c r="CF303" s="52">
        <v>3</v>
      </c>
      <c r="CG303" s="54" t="s">
        <v>537</v>
      </c>
      <c r="CH303" s="52">
        <v>99</v>
      </c>
      <c r="CI303" s="52"/>
      <c r="CJ303" s="52"/>
      <c r="CK303" s="52"/>
      <c r="CL303" s="52" t="s">
        <v>538</v>
      </c>
      <c r="CM303" s="52"/>
      <c r="CN303" s="52" t="s">
        <v>539</v>
      </c>
      <c r="CO303" s="52"/>
      <c r="CP303" s="52"/>
      <c r="CQ303" s="52"/>
      <c r="CR303" s="52" t="s">
        <v>539</v>
      </c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</row>
    <row r="304" spans="83:107" ht="16.5" x14ac:dyDescent="0.2">
      <c r="CE304" s="52">
        <v>300</v>
      </c>
      <c r="CF304" s="52">
        <v>3</v>
      </c>
      <c r="CG304" s="54" t="s">
        <v>537</v>
      </c>
      <c r="CH304" s="52">
        <v>100</v>
      </c>
      <c r="CI304" s="52"/>
      <c r="CJ304" s="52"/>
      <c r="CK304" s="52"/>
      <c r="CL304" s="52" t="s">
        <v>538</v>
      </c>
      <c r="CM304" s="52"/>
      <c r="CN304" s="52" t="s">
        <v>539</v>
      </c>
      <c r="CO304" s="52"/>
      <c r="CP304" s="52"/>
      <c r="CQ304" s="52"/>
      <c r="CR304" s="52" t="s">
        <v>539</v>
      </c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</row>
    <row r="305" spans="83:107" ht="16.5" x14ac:dyDescent="0.2">
      <c r="CE305" s="52">
        <v>301</v>
      </c>
      <c r="CF305" s="52">
        <v>4</v>
      </c>
      <c r="CG305" s="54" t="s">
        <v>537</v>
      </c>
      <c r="CH305" s="52">
        <v>1</v>
      </c>
      <c r="CI305" s="52"/>
      <c r="CJ305" s="52"/>
      <c r="CK305" s="52"/>
      <c r="CL305" s="52" t="s">
        <v>538</v>
      </c>
      <c r="CM305" s="52"/>
      <c r="CN305" s="52" t="s">
        <v>539</v>
      </c>
      <c r="CO305" s="52"/>
      <c r="CP305" s="52"/>
      <c r="CQ305" s="52"/>
      <c r="CR305" s="52" t="s">
        <v>539</v>
      </c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</row>
    <row r="306" spans="83:107" ht="16.5" x14ac:dyDescent="0.2">
      <c r="CE306" s="52">
        <v>302</v>
      </c>
      <c r="CF306" s="52">
        <v>4</v>
      </c>
      <c r="CG306" s="54" t="s">
        <v>537</v>
      </c>
      <c r="CH306" s="52">
        <v>2</v>
      </c>
      <c r="CI306" s="52"/>
      <c r="CJ306" s="52"/>
      <c r="CK306" s="52"/>
      <c r="CL306" s="52" t="s">
        <v>538</v>
      </c>
      <c r="CM306" s="52"/>
      <c r="CN306" s="52" t="s">
        <v>539</v>
      </c>
      <c r="CO306" s="52"/>
      <c r="CP306" s="52"/>
      <c r="CQ306" s="52"/>
      <c r="CR306" s="52" t="s">
        <v>539</v>
      </c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</row>
    <row r="307" spans="83:107" ht="16.5" x14ac:dyDescent="0.2">
      <c r="CE307" s="52">
        <v>303</v>
      </c>
      <c r="CF307" s="52">
        <v>4</v>
      </c>
      <c r="CG307" s="54" t="s">
        <v>537</v>
      </c>
      <c r="CH307" s="52">
        <v>3</v>
      </c>
      <c r="CI307" s="52"/>
      <c r="CJ307" s="52"/>
      <c r="CK307" s="52"/>
      <c r="CL307" s="52" t="s">
        <v>538</v>
      </c>
      <c r="CM307" s="52"/>
      <c r="CN307" s="52" t="s">
        <v>539</v>
      </c>
      <c r="CO307" s="52"/>
      <c r="CP307" s="52"/>
      <c r="CQ307" s="52"/>
      <c r="CR307" s="52" t="s">
        <v>539</v>
      </c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</row>
    <row r="308" spans="83:107" ht="16.5" x14ac:dyDescent="0.2">
      <c r="CE308" s="52">
        <v>304</v>
      </c>
      <c r="CF308" s="52">
        <v>4</v>
      </c>
      <c r="CG308" s="54" t="s">
        <v>537</v>
      </c>
      <c r="CH308" s="52">
        <v>4</v>
      </c>
      <c r="CI308" s="52"/>
      <c r="CJ308" s="52"/>
      <c r="CK308" s="52"/>
      <c r="CL308" s="52" t="s">
        <v>538</v>
      </c>
      <c r="CM308" s="52"/>
      <c r="CN308" s="52" t="s">
        <v>539</v>
      </c>
      <c r="CO308" s="52"/>
      <c r="CP308" s="52"/>
      <c r="CQ308" s="52"/>
      <c r="CR308" s="52" t="s">
        <v>539</v>
      </c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</row>
    <row r="309" spans="83:107" ht="16.5" x14ac:dyDescent="0.2">
      <c r="CE309" s="52">
        <v>305</v>
      </c>
      <c r="CF309" s="52">
        <v>4</v>
      </c>
      <c r="CG309" s="54" t="s">
        <v>537</v>
      </c>
      <c r="CH309" s="52">
        <v>5</v>
      </c>
      <c r="CI309" s="52"/>
      <c r="CJ309" s="52"/>
      <c r="CK309" s="52"/>
      <c r="CL309" s="52" t="s">
        <v>538</v>
      </c>
      <c r="CM309" s="52"/>
      <c r="CN309" s="52" t="s">
        <v>539</v>
      </c>
      <c r="CO309" s="52"/>
      <c r="CP309" s="52"/>
      <c r="CQ309" s="52"/>
      <c r="CR309" s="52" t="s">
        <v>539</v>
      </c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</row>
    <row r="310" spans="83:107" ht="16.5" x14ac:dyDescent="0.2">
      <c r="CE310" s="52">
        <v>306</v>
      </c>
      <c r="CF310" s="52">
        <v>4</v>
      </c>
      <c r="CG310" s="54" t="s">
        <v>537</v>
      </c>
      <c r="CH310" s="52">
        <v>6</v>
      </c>
      <c r="CI310" s="52"/>
      <c r="CJ310" s="52"/>
      <c r="CK310" s="52"/>
      <c r="CL310" s="52" t="s">
        <v>538</v>
      </c>
      <c r="CM310" s="52"/>
      <c r="CN310" s="52" t="s">
        <v>539</v>
      </c>
      <c r="CO310" s="52"/>
      <c r="CP310" s="52"/>
      <c r="CQ310" s="52"/>
      <c r="CR310" s="52" t="s">
        <v>539</v>
      </c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</row>
    <row r="311" spans="83:107" ht="16.5" x14ac:dyDescent="0.2">
      <c r="CE311" s="52">
        <v>307</v>
      </c>
      <c r="CF311" s="52">
        <v>4</v>
      </c>
      <c r="CG311" s="54" t="s">
        <v>537</v>
      </c>
      <c r="CH311" s="52">
        <v>7</v>
      </c>
      <c r="CI311" s="52"/>
      <c r="CJ311" s="52"/>
      <c r="CK311" s="52"/>
      <c r="CL311" s="52" t="s">
        <v>538</v>
      </c>
      <c r="CM311" s="52"/>
      <c r="CN311" s="52" t="s">
        <v>539</v>
      </c>
      <c r="CO311" s="52"/>
      <c r="CP311" s="52"/>
      <c r="CQ311" s="52"/>
      <c r="CR311" s="52" t="s">
        <v>539</v>
      </c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</row>
    <row r="312" spans="83:107" ht="16.5" x14ac:dyDescent="0.2">
      <c r="CE312" s="52">
        <v>308</v>
      </c>
      <c r="CF312" s="52">
        <v>4</v>
      </c>
      <c r="CG312" s="54" t="s">
        <v>537</v>
      </c>
      <c r="CH312" s="52">
        <v>8</v>
      </c>
      <c r="CI312" s="52"/>
      <c r="CJ312" s="52"/>
      <c r="CK312" s="52"/>
      <c r="CL312" s="52" t="s">
        <v>538</v>
      </c>
      <c r="CM312" s="52"/>
      <c r="CN312" s="52" t="s">
        <v>539</v>
      </c>
      <c r="CO312" s="52"/>
      <c r="CP312" s="52"/>
      <c r="CQ312" s="52"/>
      <c r="CR312" s="52" t="s">
        <v>539</v>
      </c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</row>
    <row r="313" spans="83:107" ht="16.5" x14ac:dyDescent="0.2">
      <c r="CE313" s="52">
        <v>309</v>
      </c>
      <c r="CF313" s="52">
        <v>4</v>
      </c>
      <c r="CG313" s="54" t="s">
        <v>537</v>
      </c>
      <c r="CH313" s="52">
        <v>9</v>
      </c>
      <c r="CI313" s="52"/>
      <c r="CJ313" s="52"/>
      <c r="CK313" s="52"/>
      <c r="CL313" s="52" t="s">
        <v>538</v>
      </c>
      <c r="CM313" s="52"/>
      <c r="CN313" s="52" t="s">
        <v>539</v>
      </c>
      <c r="CO313" s="52"/>
      <c r="CP313" s="52"/>
      <c r="CQ313" s="52"/>
      <c r="CR313" s="52" t="s">
        <v>539</v>
      </c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</row>
    <row r="314" spans="83:107" ht="16.5" x14ac:dyDescent="0.2">
      <c r="CE314" s="52">
        <v>310</v>
      </c>
      <c r="CF314" s="52">
        <v>4</v>
      </c>
      <c r="CG314" s="54" t="s">
        <v>537</v>
      </c>
      <c r="CH314" s="52">
        <v>10</v>
      </c>
      <c r="CI314" s="52"/>
      <c r="CJ314" s="52"/>
      <c r="CK314" s="52"/>
      <c r="CL314" s="52" t="s">
        <v>538</v>
      </c>
      <c r="CM314" s="52"/>
      <c r="CN314" s="52" t="s">
        <v>539</v>
      </c>
      <c r="CO314" s="52"/>
      <c r="CP314" s="52"/>
      <c r="CQ314" s="52"/>
      <c r="CR314" s="52" t="s">
        <v>539</v>
      </c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</row>
    <row r="315" spans="83:107" ht="16.5" x14ac:dyDescent="0.2">
      <c r="CE315" s="52">
        <v>311</v>
      </c>
      <c r="CF315" s="52">
        <v>4</v>
      </c>
      <c r="CG315" s="54" t="s">
        <v>537</v>
      </c>
      <c r="CH315" s="52">
        <v>11</v>
      </c>
      <c r="CI315" s="52"/>
      <c r="CJ315" s="52"/>
      <c r="CK315" s="52"/>
      <c r="CL315" s="52" t="s">
        <v>538</v>
      </c>
      <c r="CM315" s="52"/>
      <c r="CN315" s="52" t="s">
        <v>539</v>
      </c>
      <c r="CO315" s="52"/>
      <c r="CP315" s="52"/>
      <c r="CQ315" s="52"/>
      <c r="CR315" s="52" t="s">
        <v>539</v>
      </c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</row>
    <row r="316" spans="83:107" ht="16.5" x14ac:dyDescent="0.2">
      <c r="CE316" s="52">
        <v>312</v>
      </c>
      <c r="CF316" s="52">
        <v>4</v>
      </c>
      <c r="CG316" s="54" t="s">
        <v>537</v>
      </c>
      <c r="CH316" s="52">
        <v>12</v>
      </c>
      <c r="CI316" s="52"/>
      <c r="CJ316" s="52"/>
      <c r="CK316" s="52"/>
      <c r="CL316" s="52" t="s">
        <v>538</v>
      </c>
      <c r="CM316" s="52"/>
      <c r="CN316" s="52" t="s">
        <v>539</v>
      </c>
      <c r="CO316" s="52"/>
      <c r="CP316" s="52"/>
      <c r="CQ316" s="52"/>
      <c r="CR316" s="52" t="s">
        <v>539</v>
      </c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</row>
    <row r="317" spans="83:107" ht="16.5" x14ac:dyDescent="0.2">
      <c r="CE317" s="52">
        <v>313</v>
      </c>
      <c r="CF317" s="52">
        <v>4</v>
      </c>
      <c r="CG317" s="54" t="s">
        <v>537</v>
      </c>
      <c r="CH317" s="52">
        <v>13</v>
      </c>
      <c r="CI317" s="52"/>
      <c r="CJ317" s="52"/>
      <c r="CK317" s="52"/>
      <c r="CL317" s="52" t="s">
        <v>538</v>
      </c>
      <c r="CM317" s="52"/>
      <c r="CN317" s="52" t="s">
        <v>539</v>
      </c>
      <c r="CO317" s="52"/>
      <c r="CP317" s="52"/>
      <c r="CQ317" s="52"/>
      <c r="CR317" s="52" t="s">
        <v>539</v>
      </c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</row>
    <row r="318" spans="83:107" ht="16.5" x14ac:dyDescent="0.2">
      <c r="CE318" s="52">
        <v>314</v>
      </c>
      <c r="CF318" s="52">
        <v>4</v>
      </c>
      <c r="CG318" s="54" t="s">
        <v>537</v>
      </c>
      <c r="CH318" s="52">
        <v>14</v>
      </c>
      <c r="CI318" s="52"/>
      <c r="CJ318" s="52"/>
      <c r="CK318" s="52"/>
      <c r="CL318" s="52" t="s">
        <v>538</v>
      </c>
      <c r="CM318" s="52"/>
      <c r="CN318" s="52" t="s">
        <v>539</v>
      </c>
      <c r="CO318" s="52"/>
      <c r="CP318" s="52"/>
      <c r="CQ318" s="52"/>
      <c r="CR318" s="52" t="s">
        <v>539</v>
      </c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</row>
    <row r="319" spans="83:107" ht="16.5" x14ac:dyDescent="0.2">
      <c r="CE319" s="52">
        <v>315</v>
      </c>
      <c r="CF319" s="52">
        <v>4</v>
      </c>
      <c r="CG319" s="54" t="s">
        <v>537</v>
      </c>
      <c r="CH319" s="52">
        <v>15</v>
      </c>
      <c r="CI319" s="52"/>
      <c r="CJ319" s="52"/>
      <c r="CK319" s="52"/>
      <c r="CL319" s="52" t="s">
        <v>538</v>
      </c>
      <c r="CM319" s="52"/>
      <c r="CN319" s="52" t="s">
        <v>539</v>
      </c>
      <c r="CO319" s="52"/>
      <c r="CP319" s="52"/>
      <c r="CQ319" s="52"/>
      <c r="CR319" s="52" t="s">
        <v>539</v>
      </c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</row>
    <row r="320" spans="83:107" ht="16.5" x14ac:dyDescent="0.2">
      <c r="CE320" s="52">
        <v>316</v>
      </c>
      <c r="CF320" s="52">
        <v>4</v>
      </c>
      <c r="CG320" s="54" t="s">
        <v>537</v>
      </c>
      <c r="CH320" s="52">
        <v>16</v>
      </c>
      <c r="CI320" s="52"/>
      <c r="CJ320" s="52"/>
      <c r="CK320" s="52"/>
      <c r="CL320" s="52" t="s">
        <v>538</v>
      </c>
      <c r="CM320" s="52"/>
      <c r="CN320" s="52" t="s">
        <v>539</v>
      </c>
      <c r="CO320" s="52"/>
      <c r="CP320" s="52"/>
      <c r="CQ320" s="52"/>
      <c r="CR320" s="52" t="s">
        <v>539</v>
      </c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</row>
    <row r="321" spans="83:107" ht="16.5" x14ac:dyDescent="0.2">
      <c r="CE321" s="52">
        <v>317</v>
      </c>
      <c r="CF321" s="52">
        <v>4</v>
      </c>
      <c r="CG321" s="54" t="s">
        <v>537</v>
      </c>
      <c r="CH321" s="52">
        <v>17</v>
      </c>
      <c r="CI321" s="52"/>
      <c r="CJ321" s="52"/>
      <c r="CK321" s="52"/>
      <c r="CL321" s="52" t="s">
        <v>538</v>
      </c>
      <c r="CM321" s="52"/>
      <c r="CN321" s="52" t="s">
        <v>539</v>
      </c>
      <c r="CO321" s="52"/>
      <c r="CP321" s="52"/>
      <c r="CQ321" s="52"/>
      <c r="CR321" s="52" t="s">
        <v>539</v>
      </c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</row>
    <row r="322" spans="83:107" ht="16.5" x14ac:dyDescent="0.2">
      <c r="CE322" s="52">
        <v>318</v>
      </c>
      <c r="CF322" s="52">
        <v>4</v>
      </c>
      <c r="CG322" s="54" t="s">
        <v>537</v>
      </c>
      <c r="CH322" s="52">
        <v>18</v>
      </c>
      <c r="CI322" s="52"/>
      <c r="CJ322" s="52"/>
      <c r="CK322" s="52"/>
      <c r="CL322" s="52" t="s">
        <v>538</v>
      </c>
      <c r="CM322" s="52"/>
      <c r="CN322" s="52" t="s">
        <v>539</v>
      </c>
      <c r="CO322" s="52"/>
      <c r="CP322" s="52"/>
      <c r="CQ322" s="52"/>
      <c r="CR322" s="52" t="s">
        <v>539</v>
      </c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</row>
    <row r="323" spans="83:107" ht="16.5" x14ac:dyDescent="0.2">
      <c r="CE323" s="52">
        <v>319</v>
      </c>
      <c r="CF323" s="52">
        <v>4</v>
      </c>
      <c r="CG323" s="54" t="s">
        <v>537</v>
      </c>
      <c r="CH323" s="52">
        <v>19</v>
      </c>
      <c r="CI323" s="52"/>
      <c r="CJ323" s="52"/>
      <c r="CK323" s="52"/>
      <c r="CL323" s="52" t="s">
        <v>538</v>
      </c>
      <c r="CM323" s="52"/>
      <c r="CN323" s="52" t="s">
        <v>539</v>
      </c>
      <c r="CO323" s="52"/>
      <c r="CP323" s="52"/>
      <c r="CQ323" s="52"/>
      <c r="CR323" s="52" t="s">
        <v>539</v>
      </c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</row>
    <row r="324" spans="83:107" ht="16.5" x14ac:dyDescent="0.2">
      <c r="CE324" s="52">
        <v>320</v>
      </c>
      <c r="CF324" s="52">
        <v>4</v>
      </c>
      <c r="CG324" s="54" t="s">
        <v>537</v>
      </c>
      <c r="CH324" s="52">
        <v>20</v>
      </c>
      <c r="CI324" s="52"/>
      <c r="CJ324" s="52"/>
      <c r="CK324" s="52"/>
      <c r="CL324" s="52" t="s">
        <v>538</v>
      </c>
      <c r="CM324" s="52"/>
      <c r="CN324" s="52" t="s">
        <v>539</v>
      </c>
      <c r="CO324" s="52"/>
      <c r="CP324" s="52"/>
      <c r="CQ324" s="52"/>
      <c r="CR324" s="52" t="s">
        <v>539</v>
      </c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</row>
    <row r="325" spans="83:107" ht="16.5" x14ac:dyDescent="0.2">
      <c r="CE325" s="52">
        <v>321</v>
      </c>
      <c r="CF325" s="52">
        <v>4</v>
      </c>
      <c r="CG325" s="54" t="s">
        <v>537</v>
      </c>
      <c r="CH325" s="52">
        <v>21</v>
      </c>
      <c r="CI325" s="52"/>
      <c r="CJ325" s="52"/>
      <c r="CK325" s="52"/>
      <c r="CL325" s="52" t="s">
        <v>538</v>
      </c>
      <c r="CM325" s="52"/>
      <c r="CN325" s="52" t="s">
        <v>539</v>
      </c>
      <c r="CO325" s="52"/>
      <c r="CP325" s="52"/>
      <c r="CQ325" s="52"/>
      <c r="CR325" s="52" t="s">
        <v>539</v>
      </c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</row>
    <row r="326" spans="83:107" ht="16.5" x14ac:dyDescent="0.2">
      <c r="CE326" s="52">
        <v>322</v>
      </c>
      <c r="CF326" s="52">
        <v>4</v>
      </c>
      <c r="CG326" s="54" t="s">
        <v>537</v>
      </c>
      <c r="CH326" s="52">
        <v>22</v>
      </c>
      <c r="CI326" s="52"/>
      <c r="CJ326" s="52"/>
      <c r="CK326" s="52"/>
      <c r="CL326" s="52" t="s">
        <v>538</v>
      </c>
      <c r="CM326" s="52"/>
      <c r="CN326" s="52" t="s">
        <v>539</v>
      </c>
      <c r="CO326" s="52"/>
      <c r="CP326" s="52"/>
      <c r="CQ326" s="52"/>
      <c r="CR326" s="52" t="s">
        <v>539</v>
      </c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</row>
    <row r="327" spans="83:107" ht="16.5" x14ac:dyDescent="0.2">
      <c r="CE327" s="52">
        <v>323</v>
      </c>
      <c r="CF327" s="52">
        <v>4</v>
      </c>
      <c r="CG327" s="54" t="s">
        <v>537</v>
      </c>
      <c r="CH327" s="52">
        <v>23</v>
      </c>
      <c r="CI327" s="52"/>
      <c r="CJ327" s="52"/>
      <c r="CK327" s="52"/>
      <c r="CL327" s="52" t="s">
        <v>538</v>
      </c>
      <c r="CM327" s="52"/>
      <c r="CN327" s="52" t="s">
        <v>539</v>
      </c>
      <c r="CO327" s="52"/>
      <c r="CP327" s="52"/>
      <c r="CQ327" s="52"/>
      <c r="CR327" s="52" t="s">
        <v>539</v>
      </c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</row>
    <row r="328" spans="83:107" ht="16.5" x14ac:dyDescent="0.2">
      <c r="CE328" s="52">
        <v>324</v>
      </c>
      <c r="CF328" s="52">
        <v>4</v>
      </c>
      <c r="CG328" s="54" t="s">
        <v>537</v>
      </c>
      <c r="CH328" s="52">
        <v>24</v>
      </c>
      <c r="CI328" s="52"/>
      <c r="CJ328" s="52"/>
      <c r="CK328" s="52"/>
      <c r="CL328" s="52" t="s">
        <v>538</v>
      </c>
      <c r="CM328" s="52"/>
      <c r="CN328" s="52" t="s">
        <v>539</v>
      </c>
      <c r="CO328" s="52"/>
      <c r="CP328" s="52"/>
      <c r="CQ328" s="52"/>
      <c r="CR328" s="52" t="s">
        <v>539</v>
      </c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</row>
    <row r="329" spans="83:107" ht="16.5" x14ac:dyDescent="0.2">
      <c r="CE329" s="52">
        <v>325</v>
      </c>
      <c r="CF329" s="52">
        <v>4</v>
      </c>
      <c r="CG329" s="54" t="s">
        <v>537</v>
      </c>
      <c r="CH329" s="52">
        <v>25</v>
      </c>
      <c r="CI329" s="52"/>
      <c r="CJ329" s="52"/>
      <c r="CK329" s="52"/>
      <c r="CL329" s="52" t="s">
        <v>538</v>
      </c>
      <c r="CM329" s="52"/>
      <c r="CN329" s="52" t="s">
        <v>539</v>
      </c>
      <c r="CO329" s="52"/>
      <c r="CP329" s="52"/>
      <c r="CQ329" s="52"/>
      <c r="CR329" s="52" t="s">
        <v>539</v>
      </c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</row>
    <row r="330" spans="83:107" ht="16.5" x14ac:dyDescent="0.2">
      <c r="CE330" s="52">
        <v>326</v>
      </c>
      <c r="CF330" s="52">
        <v>4</v>
      </c>
      <c r="CG330" s="54" t="s">
        <v>537</v>
      </c>
      <c r="CH330" s="52">
        <v>26</v>
      </c>
      <c r="CI330" s="52"/>
      <c r="CJ330" s="52"/>
      <c r="CK330" s="52"/>
      <c r="CL330" s="52" t="s">
        <v>538</v>
      </c>
      <c r="CM330" s="52"/>
      <c r="CN330" s="52" t="s">
        <v>539</v>
      </c>
      <c r="CO330" s="52"/>
      <c r="CP330" s="52"/>
      <c r="CQ330" s="52"/>
      <c r="CR330" s="52" t="s">
        <v>539</v>
      </c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</row>
    <row r="331" spans="83:107" ht="16.5" x14ac:dyDescent="0.2">
      <c r="CE331" s="52">
        <v>327</v>
      </c>
      <c r="CF331" s="52">
        <v>4</v>
      </c>
      <c r="CG331" s="54" t="s">
        <v>537</v>
      </c>
      <c r="CH331" s="52">
        <v>27</v>
      </c>
      <c r="CI331" s="52"/>
      <c r="CJ331" s="52"/>
      <c r="CK331" s="52"/>
      <c r="CL331" s="52" t="s">
        <v>538</v>
      </c>
      <c r="CM331" s="52"/>
      <c r="CN331" s="52" t="s">
        <v>539</v>
      </c>
      <c r="CO331" s="52"/>
      <c r="CP331" s="52"/>
      <c r="CQ331" s="52"/>
      <c r="CR331" s="52" t="s">
        <v>539</v>
      </c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</row>
    <row r="332" spans="83:107" ht="16.5" x14ac:dyDescent="0.2">
      <c r="CE332" s="52">
        <v>328</v>
      </c>
      <c r="CF332" s="52">
        <v>4</v>
      </c>
      <c r="CG332" s="54" t="s">
        <v>537</v>
      </c>
      <c r="CH332" s="52">
        <v>28</v>
      </c>
      <c r="CI332" s="52"/>
      <c r="CJ332" s="52"/>
      <c r="CK332" s="52"/>
      <c r="CL332" s="52" t="s">
        <v>538</v>
      </c>
      <c r="CM332" s="52"/>
      <c r="CN332" s="52" t="s">
        <v>539</v>
      </c>
      <c r="CO332" s="52"/>
      <c r="CP332" s="52"/>
      <c r="CQ332" s="52"/>
      <c r="CR332" s="52" t="s">
        <v>539</v>
      </c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</row>
    <row r="333" spans="83:107" ht="16.5" x14ac:dyDescent="0.2">
      <c r="CE333" s="52">
        <v>329</v>
      </c>
      <c r="CF333" s="52">
        <v>4</v>
      </c>
      <c r="CG333" s="54" t="s">
        <v>537</v>
      </c>
      <c r="CH333" s="52">
        <v>29</v>
      </c>
      <c r="CI333" s="52"/>
      <c r="CJ333" s="52"/>
      <c r="CK333" s="52"/>
      <c r="CL333" s="52" t="s">
        <v>538</v>
      </c>
      <c r="CM333" s="52"/>
      <c r="CN333" s="52" t="s">
        <v>539</v>
      </c>
      <c r="CO333" s="52"/>
      <c r="CP333" s="52"/>
      <c r="CQ333" s="52"/>
      <c r="CR333" s="52" t="s">
        <v>539</v>
      </c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</row>
    <row r="334" spans="83:107" ht="16.5" x14ac:dyDescent="0.2">
      <c r="CE334" s="52">
        <v>330</v>
      </c>
      <c r="CF334" s="52">
        <v>4</v>
      </c>
      <c r="CG334" s="54" t="s">
        <v>537</v>
      </c>
      <c r="CH334" s="52">
        <v>30</v>
      </c>
      <c r="CI334" s="52"/>
      <c r="CJ334" s="52"/>
      <c r="CK334" s="52"/>
      <c r="CL334" s="52" t="s">
        <v>538</v>
      </c>
      <c r="CM334" s="52"/>
      <c r="CN334" s="52" t="s">
        <v>539</v>
      </c>
      <c r="CO334" s="52"/>
      <c r="CP334" s="52"/>
      <c r="CQ334" s="52"/>
      <c r="CR334" s="52" t="s">
        <v>539</v>
      </c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</row>
    <row r="335" spans="83:107" ht="16.5" x14ac:dyDescent="0.2">
      <c r="CE335" s="52">
        <v>331</v>
      </c>
      <c r="CF335" s="52">
        <v>4</v>
      </c>
      <c r="CG335" s="54" t="s">
        <v>537</v>
      </c>
      <c r="CH335" s="52">
        <v>31</v>
      </c>
      <c r="CI335" s="52"/>
      <c r="CJ335" s="52"/>
      <c r="CK335" s="52"/>
      <c r="CL335" s="52" t="s">
        <v>538</v>
      </c>
      <c r="CM335" s="52"/>
      <c r="CN335" s="52" t="s">
        <v>539</v>
      </c>
      <c r="CO335" s="52"/>
      <c r="CP335" s="52"/>
      <c r="CQ335" s="52"/>
      <c r="CR335" s="52" t="s">
        <v>539</v>
      </c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</row>
    <row r="336" spans="83:107" ht="16.5" x14ac:dyDescent="0.2">
      <c r="CE336" s="52">
        <v>332</v>
      </c>
      <c r="CF336" s="52">
        <v>4</v>
      </c>
      <c r="CG336" s="54" t="s">
        <v>537</v>
      </c>
      <c r="CH336" s="52">
        <v>32</v>
      </c>
      <c r="CI336" s="52"/>
      <c r="CJ336" s="52"/>
      <c r="CK336" s="52"/>
      <c r="CL336" s="52" t="s">
        <v>538</v>
      </c>
      <c r="CM336" s="52"/>
      <c r="CN336" s="52" t="s">
        <v>539</v>
      </c>
      <c r="CO336" s="52"/>
      <c r="CP336" s="52"/>
      <c r="CQ336" s="52"/>
      <c r="CR336" s="52" t="s">
        <v>539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</row>
    <row r="337" spans="83:107" ht="16.5" x14ac:dyDescent="0.2">
      <c r="CE337" s="52">
        <v>333</v>
      </c>
      <c r="CF337" s="52">
        <v>4</v>
      </c>
      <c r="CG337" s="54" t="s">
        <v>537</v>
      </c>
      <c r="CH337" s="52">
        <v>33</v>
      </c>
      <c r="CI337" s="52"/>
      <c r="CJ337" s="52"/>
      <c r="CK337" s="52"/>
      <c r="CL337" s="52" t="s">
        <v>538</v>
      </c>
      <c r="CM337" s="52"/>
      <c r="CN337" s="52" t="s">
        <v>539</v>
      </c>
      <c r="CO337" s="52"/>
      <c r="CP337" s="52"/>
      <c r="CQ337" s="52"/>
      <c r="CR337" s="52" t="s">
        <v>539</v>
      </c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</row>
    <row r="338" spans="83:107" ht="16.5" x14ac:dyDescent="0.2">
      <c r="CE338" s="52">
        <v>334</v>
      </c>
      <c r="CF338" s="52">
        <v>4</v>
      </c>
      <c r="CG338" s="54" t="s">
        <v>537</v>
      </c>
      <c r="CH338" s="52">
        <v>34</v>
      </c>
      <c r="CI338" s="52"/>
      <c r="CJ338" s="52"/>
      <c r="CK338" s="52"/>
      <c r="CL338" s="52" t="s">
        <v>538</v>
      </c>
      <c r="CM338" s="52"/>
      <c r="CN338" s="52" t="s">
        <v>539</v>
      </c>
      <c r="CO338" s="52"/>
      <c r="CP338" s="52"/>
      <c r="CQ338" s="52"/>
      <c r="CR338" s="52" t="s">
        <v>539</v>
      </c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</row>
    <row r="339" spans="83:107" ht="16.5" x14ac:dyDescent="0.2">
      <c r="CE339" s="52">
        <v>335</v>
      </c>
      <c r="CF339" s="52">
        <v>4</v>
      </c>
      <c r="CG339" s="54" t="s">
        <v>537</v>
      </c>
      <c r="CH339" s="52">
        <v>35</v>
      </c>
      <c r="CI339" s="52"/>
      <c r="CJ339" s="52"/>
      <c r="CK339" s="52"/>
      <c r="CL339" s="52" t="s">
        <v>538</v>
      </c>
      <c r="CM339" s="52"/>
      <c r="CN339" s="52" t="s">
        <v>539</v>
      </c>
      <c r="CO339" s="52"/>
      <c r="CP339" s="52"/>
      <c r="CQ339" s="52"/>
      <c r="CR339" s="52" t="s">
        <v>539</v>
      </c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</row>
    <row r="340" spans="83:107" ht="16.5" x14ac:dyDescent="0.2">
      <c r="CE340" s="52">
        <v>336</v>
      </c>
      <c r="CF340" s="52">
        <v>4</v>
      </c>
      <c r="CG340" s="54" t="s">
        <v>537</v>
      </c>
      <c r="CH340" s="52">
        <v>36</v>
      </c>
      <c r="CI340" s="52"/>
      <c r="CJ340" s="52"/>
      <c r="CK340" s="52"/>
      <c r="CL340" s="52" t="s">
        <v>538</v>
      </c>
      <c r="CM340" s="52"/>
      <c r="CN340" s="52" t="s">
        <v>539</v>
      </c>
      <c r="CO340" s="52"/>
      <c r="CP340" s="52"/>
      <c r="CQ340" s="52"/>
      <c r="CR340" s="52" t="s">
        <v>539</v>
      </c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</row>
    <row r="341" spans="83:107" ht="16.5" x14ac:dyDescent="0.2">
      <c r="CE341" s="52">
        <v>337</v>
      </c>
      <c r="CF341" s="52">
        <v>4</v>
      </c>
      <c r="CG341" s="54" t="s">
        <v>537</v>
      </c>
      <c r="CH341" s="52">
        <v>37</v>
      </c>
      <c r="CI341" s="52"/>
      <c r="CJ341" s="52"/>
      <c r="CK341" s="52"/>
      <c r="CL341" s="52" t="s">
        <v>538</v>
      </c>
      <c r="CM341" s="52"/>
      <c r="CN341" s="52" t="s">
        <v>539</v>
      </c>
      <c r="CO341" s="52"/>
      <c r="CP341" s="52"/>
      <c r="CQ341" s="52"/>
      <c r="CR341" s="52" t="s">
        <v>539</v>
      </c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</row>
    <row r="342" spans="83:107" ht="16.5" x14ac:dyDescent="0.2">
      <c r="CE342" s="52">
        <v>338</v>
      </c>
      <c r="CF342" s="52">
        <v>4</v>
      </c>
      <c r="CG342" s="54" t="s">
        <v>537</v>
      </c>
      <c r="CH342" s="52">
        <v>38</v>
      </c>
      <c r="CI342" s="52"/>
      <c r="CJ342" s="52"/>
      <c r="CK342" s="52"/>
      <c r="CL342" s="52" t="s">
        <v>538</v>
      </c>
      <c r="CM342" s="52"/>
      <c r="CN342" s="52" t="s">
        <v>539</v>
      </c>
      <c r="CO342" s="52"/>
      <c r="CP342" s="52"/>
      <c r="CQ342" s="52"/>
      <c r="CR342" s="52" t="s">
        <v>539</v>
      </c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</row>
    <row r="343" spans="83:107" ht="16.5" x14ac:dyDescent="0.2">
      <c r="CE343" s="52">
        <v>339</v>
      </c>
      <c r="CF343" s="52">
        <v>4</v>
      </c>
      <c r="CG343" s="54" t="s">
        <v>537</v>
      </c>
      <c r="CH343" s="52">
        <v>39</v>
      </c>
      <c r="CI343" s="52"/>
      <c r="CJ343" s="52"/>
      <c r="CK343" s="52"/>
      <c r="CL343" s="52" t="s">
        <v>538</v>
      </c>
      <c r="CM343" s="52"/>
      <c r="CN343" s="52" t="s">
        <v>539</v>
      </c>
      <c r="CO343" s="52"/>
      <c r="CP343" s="52"/>
      <c r="CQ343" s="52"/>
      <c r="CR343" s="52" t="s">
        <v>539</v>
      </c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</row>
    <row r="344" spans="83:107" ht="16.5" x14ac:dyDescent="0.2">
      <c r="CE344" s="52">
        <v>340</v>
      </c>
      <c r="CF344" s="52">
        <v>4</v>
      </c>
      <c r="CG344" s="54" t="s">
        <v>537</v>
      </c>
      <c r="CH344" s="52">
        <v>40</v>
      </c>
      <c r="CI344" s="52"/>
      <c r="CJ344" s="52"/>
      <c r="CK344" s="52"/>
      <c r="CL344" s="52" t="s">
        <v>538</v>
      </c>
      <c r="CM344" s="52"/>
      <c r="CN344" s="52" t="s">
        <v>539</v>
      </c>
      <c r="CO344" s="52"/>
      <c r="CP344" s="52"/>
      <c r="CQ344" s="52"/>
      <c r="CR344" s="52" t="s">
        <v>539</v>
      </c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</row>
    <row r="345" spans="83:107" ht="16.5" x14ac:dyDescent="0.2">
      <c r="CE345" s="52">
        <v>341</v>
      </c>
      <c r="CF345" s="52">
        <v>4</v>
      </c>
      <c r="CG345" s="54" t="s">
        <v>537</v>
      </c>
      <c r="CH345" s="52">
        <v>41</v>
      </c>
      <c r="CI345" s="52"/>
      <c r="CJ345" s="52"/>
      <c r="CK345" s="52"/>
      <c r="CL345" s="52" t="s">
        <v>538</v>
      </c>
      <c r="CM345" s="52"/>
      <c r="CN345" s="52" t="s">
        <v>539</v>
      </c>
      <c r="CO345" s="52"/>
      <c r="CP345" s="52"/>
      <c r="CQ345" s="52"/>
      <c r="CR345" s="52" t="s">
        <v>539</v>
      </c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</row>
    <row r="346" spans="83:107" ht="16.5" x14ac:dyDescent="0.2">
      <c r="CE346" s="52">
        <v>342</v>
      </c>
      <c r="CF346" s="52">
        <v>4</v>
      </c>
      <c r="CG346" s="54" t="s">
        <v>537</v>
      </c>
      <c r="CH346" s="52">
        <v>42</v>
      </c>
      <c r="CI346" s="52"/>
      <c r="CJ346" s="52"/>
      <c r="CK346" s="52"/>
      <c r="CL346" s="52" t="s">
        <v>538</v>
      </c>
      <c r="CM346" s="52"/>
      <c r="CN346" s="52" t="s">
        <v>539</v>
      </c>
      <c r="CO346" s="52"/>
      <c r="CP346" s="52"/>
      <c r="CQ346" s="52"/>
      <c r="CR346" s="52" t="s">
        <v>539</v>
      </c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</row>
    <row r="347" spans="83:107" ht="16.5" x14ac:dyDescent="0.2">
      <c r="CE347" s="52">
        <v>343</v>
      </c>
      <c r="CF347" s="52">
        <v>4</v>
      </c>
      <c r="CG347" s="54" t="s">
        <v>537</v>
      </c>
      <c r="CH347" s="52">
        <v>43</v>
      </c>
      <c r="CI347" s="52"/>
      <c r="CJ347" s="52"/>
      <c r="CK347" s="52"/>
      <c r="CL347" s="52" t="s">
        <v>538</v>
      </c>
      <c r="CM347" s="52"/>
      <c r="CN347" s="52" t="s">
        <v>539</v>
      </c>
      <c r="CO347" s="52"/>
      <c r="CP347" s="52"/>
      <c r="CQ347" s="52"/>
      <c r="CR347" s="52" t="s">
        <v>539</v>
      </c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</row>
    <row r="348" spans="83:107" ht="16.5" x14ac:dyDescent="0.2">
      <c r="CE348" s="52">
        <v>344</v>
      </c>
      <c r="CF348" s="52">
        <v>4</v>
      </c>
      <c r="CG348" s="54" t="s">
        <v>537</v>
      </c>
      <c r="CH348" s="52">
        <v>44</v>
      </c>
      <c r="CI348" s="52"/>
      <c r="CJ348" s="52"/>
      <c r="CK348" s="52"/>
      <c r="CL348" s="52" t="s">
        <v>538</v>
      </c>
      <c r="CM348" s="52"/>
      <c r="CN348" s="52" t="s">
        <v>539</v>
      </c>
      <c r="CO348" s="52"/>
      <c r="CP348" s="52"/>
      <c r="CQ348" s="52"/>
      <c r="CR348" s="52" t="s">
        <v>539</v>
      </c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</row>
    <row r="349" spans="83:107" ht="16.5" x14ac:dyDescent="0.2">
      <c r="CE349" s="52">
        <v>345</v>
      </c>
      <c r="CF349" s="52">
        <v>4</v>
      </c>
      <c r="CG349" s="54" t="s">
        <v>537</v>
      </c>
      <c r="CH349" s="52">
        <v>45</v>
      </c>
      <c r="CI349" s="52"/>
      <c r="CJ349" s="52"/>
      <c r="CK349" s="52"/>
      <c r="CL349" s="52" t="s">
        <v>538</v>
      </c>
      <c r="CM349" s="52"/>
      <c r="CN349" s="52" t="s">
        <v>539</v>
      </c>
      <c r="CO349" s="52"/>
      <c r="CP349" s="52"/>
      <c r="CQ349" s="52"/>
      <c r="CR349" s="52" t="s">
        <v>539</v>
      </c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</row>
    <row r="350" spans="83:107" ht="16.5" x14ac:dyDescent="0.2">
      <c r="CE350" s="52">
        <v>346</v>
      </c>
      <c r="CF350" s="52">
        <v>4</v>
      </c>
      <c r="CG350" s="54" t="s">
        <v>537</v>
      </c>
      <c r="CH350" s="52">
        <v>46</v>
      </c>
      <c r="CI350" s="52"/>
      <c r="CJ350" s="52"/>
      <c r="CK350" s="52"/>
      <c r="CL350" s="52" t="s">
        <v>538</v>
      </c>
      <c r="CM350" s="52"/>
      <c r="CN350" s="52" t="s">
        <v>539</v>
      </c>
      <c r="CO350" s="52"/>
      <c r="CP350" s="52"/>
      <c r="CQ350" s="52"/>
      <c r="CR350" s="52" t="s">
        <v>539</v>
      </c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</row>
    <row r="351" spans="83:107" ht="16.5" x14ac:dyDescent="0.2">
      <c r="CE351" s="52">
        <v>347</v>
      </c>
      <c r="CF351" s="52">
        <v>4</v>
      </c>
      <c r="CG351" s="54" t="s">
        <v>537</v>
      </c>
      <c r="CH351" s="52">
        <v>47</v>
      </c>
      <c r="CI351" s="52"/>
      <c r="CJ351" s="52"/>
      <c r="CK351" s="52"/>
      <c r="CL351" s="52" t="s">
        <v>538</v>
      </c>
      <c r="CM351" s="52"/>
      <c r="CN351" s="52" t="s">
        <v>539</v>
      </c>
      <c r="CO351" s="52"/>
      <c r="CP351" s="52"/>
      <c r="CQ351" s="52"/>
      <c r="CR351" s="52" t="s">
        <v>539</v>
      </c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</row>
    <row r="352" spans="83:107" ht="16.5" x14ac:dyDescent="0.2">
      <c r="CE352" s="52">
        <v>348</v>
      </c>
      <c r="CF352" s="52">
        <v>4</v>
      </c>
      <c r="CG352" s="54" t="s">
        <v>537</v>
      </c>
      <c r="CH352" s="52">
        <v>48</v>
      </c>
      <c r="CI352" s="52"/>
      <c r="CJ352" s="52"/>
      <c r="CK352" s="52"/>
      <c r="CL352" s="52" t="s">
        <v>538</v>
      </c>
      <c r="CM352" s="52"/>
      <c r="CN352" s="52" t="s">
        <v>539</v>
      </c>
      <c r="CO352" s="52"/>
      <c r="CP352" s="52"/>
      <c r="CQ352" s="52"/>
      <c r="CR352" s="52" t="s">
        <v>539</v>
      </c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</row>
    <row r="353" spans="83:107" ht="16.5" x14ac:dyDescent="0.2">
      <c r="CE353" s="52">
        <v>349</v>
      </c>
      <c r="CF353" s="52">
        <v>4</v>
      </c>
      <c r="CG353" s="54" t="s">
        <v>537</v>
      </c>
      <c r="CH353" s="52">
        <v>49</v>
      </c>
      <c r="CI353" s="52"/>
      <c r="CJ353" s="52"/>
      <c r="CK353" s="52"/>
      <c r="CL353" s="52" t="s">
        <v>538</v>
      </c>
      <c r="CM353" s="52"/>
      <c r="CN353" s="52" t="s">
        <v>539</v>
      </c>
      <c r="CO353" s="52"/>
      <c r="CP353" s="52"/>
      <c r="CQ353" s="52"/>
      <c r="CR353" s="52" t="s">
        <v>539</v>
      </c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</row>
    <row r="354" spans="83:107" ht="16.5" x14ac:dyDescent="0.2">
      <c r="CE354" s="52">
        <v>350</v>
      </c>
      <c r="CF354" s="52">
        <v>4</v>
      </c>
      <c r="CG354" s="54" t="s">
        <v>537</v>
      </c>
      <c r="CH354" s="52">
        <v>50</v>
      </c>
      <c r="CI354" s="52"/>
      <c r="CJ354" s="52"/>
      <c r="CK354" s="52"/>
      <c r="CL354" s="52" t="s">
        <v>538</v>
      </c>
      <c r="CM354" s="52"/>
      <c r="CN354" s="52" t="s">
        <v>539</v>
      </c>
      <c r="CO354" s="52"/>
      <c r="CP354" s="52"/>
      <c r="CQ354" s="52"/>
      <c r="CR354" s="52" t="s">
        <v>539</v>
      </c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</row>
    <row r="355" spans="83:107" ht="16.5" x14ac:dyDescent="0.2">
      <c r="CE355" s="52">
        <v>351</v>
      </c>
      <c r="CF355" s="52">
        <v>4</v>
      </c>
      <c r="CG355" s="54" t="s">
        <v>537</v>
      </c>
      <c r="CH355" s="52">
        <v>51</v>
      </c>
      <c r="CI355" s="52"/>
      <c r="CJ355" s="52"/>
      <c r="CK355" s="52"/>
      <c r="CL355" s="52" t="s">
        <v>538</v>
      </c>
      <c r="CM355" s="52"/>
      <c r="CN355" s="52" t="s">
        <v>539</v>
      </c>
      <c r="CO355" s="52"/>
      <c r="CP355" s="52"/>
      <c r="CQ355" s="52"/>
      <c r="CR355" s="52" t="s">
        <v>539</v>
      </c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</row>
    <row r="356" spans="83:107" ht="16.5" x14ac:dyDescent="0.2">
      <c r="CE356" s="52">
        <v>352</v>
      </c>
      <c r="CF356" s="52">
        <v>4</v>
      </c>
      <c r="CG356" s="54" t="s">
        <v>537</v>
      </c>
      <c r="CH356" s="52">
        <v>52</v>
      </c>
      <c r="CI356" s="52"/>
      <c r="CJ356" s="52"/>
      <c r="CK356" s="52"/>
      <c r="CL356" s="52" t="s">
        <v>538</v>
      </c>
      <c r="CM356" s="52"/>
      <c r="CN356" s="52" t="s">
        <v>539</v>
      </c>
      <c r="CO356" s="52"/>
      <c r="CP356" s="52"/>
      <c r="CQ356" s="52"/>
      <c r="CR356" s="52" t="s">
        <v>539</v>
      </c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</row>
    <row r="357" spans="83:107" ht="16.5" x14ac:dyDescent="0.2">
      <c r="CE357" s="52">
        <v>353</v>
      </c>
      <c r="CF357" s="52">
        <v>4</v>
      </c>
      <c r="CG357" s="54" t="s">
        <v>537</v>
      </c>
      <c r="CH357" s="52">
        <v>53</v>
      </c>
      <c r="CI357" s="52"/>
      <c r="CJ357" s="52"/>
      <c r="CK357" s="52"/>
      <c r="CL357" s="52" t="s">
        <v>538</v>
      </c>
      <c r="CM357" s="52"/>
      <c r="CN357" s="52" t="s">
        <v>539</v>
      </c>
      <c r="CO357" s="52"/>
      <c r="CP357" s="52"/>
      <c r="CQ357" s="52"/>
      <c r="CR357" s="52" t="s">
        <v>539</v>
      </c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</row>
    <row r="358" spans="83:107" ht="16.5" x14ac:dyDescent="0.2">
      <c r="CE358" s="52">
        <v>354</v>
      </c>
      <c r="CF358" s="52">
        <v>4</v>
      </c>
      <c r="CG358" s="54" t="s">
        <v>537</v>
      </c>
      <c r="CH358" s="52">
        <v>54</v>
      </c>
      <c r="CI358" s="52"/>
      <c r="CJ358" s="52"/>
      <c r="CK358" s="52"/>
      <c r="CL358" s="52" t="s">
        <v>538</v>
      </c>
      <c r="CM358" s="52"/>
      <c r="CN358" s="52" t="s">
        <v>539</v>
      </c>
      <c r="CO358" s="52"/>
      <c r="CP358" s="52"/>
      <c r="CQ358" s="52"/>
      <c r="CR358" s="52" t="s">
        <v>539</v>
      </c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</row>
    <row r="359" spans="83:107" ht="16.5" x14ac:dyDescent="0.2">
      <c r="CE359" s="52">
        <v>355</v>
      </c>
      <c r="CF359" s="52">
        <v>4</v>
      </c>
      <c r="CG359" s="54" t="s">
        <v>537</v>
      </c>
      <c r="CH359" s="52">
        <v>55</v>
      </c>
      <c r="CI359" s="52"/>
      <c r="CJ359" s="52"/>
      <c r="CK359" s="52"/>
      <c r="CL359" s="52" t="s">
        <v>538</v>
      </c>
      <c r="CM359" s="52"/>
      <c r="CN359" s="52" t="s">
        <v>539</v>
      </c>
      <c r="CO359" s="52"/>
      <c r="CP359" s="52"/>
      <c r="CQ359" s="52"/>
      <c r="CR359" s="52" t="s">
        <v>539</v>
      </c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</row>
    <row r="360" spans="83:107" ht="16.5" x14ac:dyDescent="0.2">
      <c r="CE360" s="52">
        <v>356</v>
      </c>
      <c r="CF360" s="52">
        <v>4</v>
      </c>
      <c r="CG360" s="54" t="s">
        <v>537</v>
      </c>
      <c r="CH360" s="52">
        <v>56</v>
      </c>
      <c r="CI360" s="52"/>
      <c r="CJ360" s="52"/>
      <c r="CK360" s="52"/>
      <c r="CL360" s="52" t="s">
        <v>538</v>
      </c>
      <c r="CM360" s="52"/>
      <c r="CN360" s="52" t="s">
        <v>539</v>
      </c>
      <c r="CO360" s="52"/>
      <c r="CP360" s="52"/>
      <c r="CQ360" s="52"/>
      <c r="CR360" s="52" t="s">
        <v>539</v>
      </c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</row>
    <row r="361" spans="83:107" ht="16.5" x14ac:dyDescent="0.2">
      <c r="CE361" s="52">
        <v>357</v>
      </c>
      <c r="CF361" s="52">
        <v>4</v>
      </c>
      <c r="CG361" s="54" t="s">
        <v>537</v>
      </c>
      <c r="CH361" s="52">
        <v>57</v>
      </c>
      <c r="CI361" s="52"/>
      <c r="CJ361" s="52"/>
      <c r="CK361" s="52"/>
      <c r="CL361" s="52" t="s">
        <v>538</v>
      </c>
      <c r="CM361" s="52"/>
      <c r="CN361" s="52" t="s">
        <v>539</v>
      </c>
      <c r="CO361" s="52"/>
      <c r="CP361" s="52"/>
      <c r="CQ361" s="52"/>
      <c r="CR361" s="52" t="s">
        <v>539</v>
      </c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</row>
    <row r="362" spans="83:107" ht="16.5" x14ac:dyDescent="0.2">
      <c r="CE362" s="52">
        <v>358</v>
      </c>
      <c r="CF362" s="52">
        <v>4</v>
      </c>
      <c r="CG362" s="54" t="s">
        <v>537</v>
      </c>
      <c r="CH362" s="52">
        <v>58</v>
      </c>
      <c r="CI362" s="52"/>
      <c r="CJ362" s="52"/>
      <c r="CK362" s="52"/>
      <c r="CL362" s="52" t="s">
        <v>538</v>
      </c>
      <c r="CM362" s="52"/>
      <c r="CN362" s="52" t="s">
        <v>539</v>
      </c>
      <c r="CO362" s="52"/>
      <c r="CP362" s="52"/>
      <c r="CQ362" s="52"/>
      <c r="CR362" s="52" t="s">
        <v>539</v>
      </c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</row>
    <row r="363" spans="83:107" ht="16.5" x14ac:dyDescent="0.2">
      <c r="CE363" s="52">
        <v>359</v>
      </c>
      <c r="CF363" s="52">
        <v>4</v>
      </c>
      <c r="CG363" s="54" t="s">
        <v>537</v>
      </c>
      <c r="CH363" s="52">
        <v>59</v>
      </c>
      <c r="CI363" s="52"/>
      <c r="CJ363" s="52"/>
      <c r="CK363" s="52"/>
      <c r="CL363" s="52" t="s">
        <v>538</v>
      </c>
      <c r="CM363" s="52"/>
      <c r="CN363" s="52" t="s">
        <v>539</v>
      </c>
      <c r="CO363" s="52"/>
      <c r="CP363" s="52"/>
      <c r="CQ363" s="52"/>
      <c r="CR363" s="52" t="s">
        <v>539</v>
      </c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</row>
    <row r="364" spans="83:107" ht="16.5" x14ac:dyDescent="0.2">
      <c r="CE364" s="52">
        <v>360</v>
      </c>
      <c r="CF364" s="52">
        <v>4</v>
      </c>
      <c r="CG364" s="54" t="s">
        <v>537</v>
      </c>
      <c r="CH364" s="52">
        <v>60</v>
      </c>
      <c r="CI364" s="52"/>
      <c r="CJ364" s="52"/>
      <c r="CK364" s="52"/>
      <c r="CL364" s="52" t="s">
        <v>538</v>
      </c>
      <c r="CM364" s="52"/>
      <c r="CN364" s="52" t="s">
        <v>539</v>
      </c>
      <c r="CO364" s="52"/>
      <c r="CP364" s="52"/>
      <c r="CQ364" s="52"/>
      <c r="CR364" s="52" t="s">
        <v>539</v>
      </c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</row>
    <row r="365" spans="83:107" ht="16.5" x14ac:dyDescent="0.2">
      <c r="CE365" s="52">
        <v>361</v>
      </c>
      <c r="CF365" s="52">
        <v>4</v>
      </c>
      <c r="CG365" s="54" t="s">
        <v>537</v>
      </c>
      <c r="CH365" s="52">
        <v>61</v>
      </c>
      <c r="CI365" s="52"/>
      <c r="CJ365" s="52"/>
      <c r="CK365" s="52"/>
      <c r="CL365" s="52" t="s">
        <v>538</v>
      </c>
      <c r="CM365" s="52"/>
      <c r="CN365" s="52" t="s">
        <v>539</v>
      </c>
      <c r="CO365" s="52"/>
      <c r="CP365" s="52"/>
      <c r="CQ365" s="52"/>
      <c r="CR365" s="52" t="s">
        <v>539</v>
      </c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</row>
    <row r="366" spans="83:107" ht="16.5" x14ac:dyDescent="0.2">
      <c r="CE366" s="52">
        <v>362</v>
      </c>
      <c r="CF366" s="52">
        <v>4</v>
      </c>
      <c r="CG366" s="54" t="s">
        <v>537</v>
      </c>
      <c r="CH366" s="52">
        <v>62</v>
      </c>
      <c r="CI366" s="52"/>
      <c r="CJ366" s="52"/>
      <c r="CK366" s="52"/>
      <c r="CL366" s="52" t="s">
        <v>538</v>
      </c>
      <c r="CM366" s="52"/>
      <c r="CN366" s="52" t="s">
        <v>539</v>
      </c>
      <c r="CO366" s="52"/>
      <c r="CP366" s="52"/>
      <c r="CQ366" s="52"/>
      <c r="CR366" s="52" t="s">
        <v>539</v>
      </c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</row>
    <row r="367" spans="83:107" ht="16.5" x14ac:dyDescent="0.2">
      <c r="CE367" s="52">
        <v>363</v>
      </c>
      <c r="CF367" s="52">
        <v>4</v>
      </c>
      <c r="CG367" s="54" t="s">
        <v>537</v>
      </c>
      <c r="CH367" s="52">
        <v>63</v>
      </c>
      <c r="CI367" s="52"/>
      <c r="CJ367" s="52"/>
      <c r="CK367" s="52"/>
      <c r="CL367" s="52" t="s">
        <v>538</v>
      </c>
      <c r="CM367" s="52"/>
      <c r="CN367" s="52" t="s">
        <v>539</v>
      </c>
      <c r="CO367" s="52"/>
      <c r="CP367" s="52"/>
      <c r="CQ367" s="52"/>
      <c r="CR367" s="52" t="s">
        <v>539</v>
      </c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</row>
    <row r="368" spans="83:107" ht="16.5" x14ac:dyDescent="0.2">
      <c r="CE368" s="52">
        <v>364</v>
      </c>
      <c r="CF368" s="52">
        <v>4</v>
      </c>
      <c r="CG368" s="54" t="s">
        <v>537</v>
      </c>
      <c r="CH368" s="52">
        <v>64</v>
      </c>
      <c r="CI368" s="52"/>
      <c r="CJ368" s="52"/>
      <c r="CK368" s="52"/>
      <c r="CL368" s="52" t="s">
        <v>538</v>
      </c>
      <c r="CM368" s="52"/>
      <c r="CN368" s="52" t="s">
        <v>539</v>
      </c>
      <c r="CO368" s="52"/>
      <c r="CP368" s="52"/>
      <c r="CQ368" s="52"/>
      <c r="CR368" s="52" t="s">
        <v>539</v>
      </c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</row>
    <row r="369" spans="83:107" ht="16.5" x14ac:dyDescent="0.2">
      <c r="CE369" s="52">
        <v>365</v>
      </c>
      <c r="CF369" s="52">
        <v>4</v>
      </c>
      <c r="CG369" s="54" t="s">
        <v>537</v>
      </c>
      <c r="CH369" s="52">
        <v>65</v>
      </c>
      <c r="CI369" s="52"/>
      <c r="CJ369" s="52"/>
      <c r="CK369" s="52"/>
      <c r="CL369" s="52" t="s">
        <v>538</v>
      </c>
      <c r="CM369" s="52"/>
      <c r="CN369" s="52" t="s">
        <v>539</v>
      </c>
      <c r="CO369" s="52"/>
      <c r="CP369" s="52"/>
      <c r="CQ369" s="52"/>
      <c r="CR369" s="52" t="s">
        <v>539</v>
      </c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</row>
    <row r="370" spans="83:107" ht="16.5" x14ac:dyDescent="0.2">
      <c r="CE370" s="52">
        <v>366</v>
      </c>
      <c r="CF370" s="52">
        <v>4</v>
      </c>
      <c r="CG370" s="54" t="s">
        <v>537</v>
      </c>
      <c r="CH370" s="52">
        <v>66</v>
      </c>
      <c r="CI370" s="52"/>
      <c r="CJ370" s="52"/>
      <c r="CK370" s="52"/>
      <c r="CL370" s="52" t="s">
        <v>538</v>
      </c>
      <c r="CM370" s="52"/>
      <c r="CN370" s="52" t="s">
        <v>539</v>
      </c>
      <c r="CO370" s="52"/>
      <c r="CP370" s="52"/>
      <c r="CQ370" s="52"/>
      <c r="CR370" s="52" t="s">
        <v>539</v>
      </c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</row>
    <row r="371" spans="83:107" ht="16.5" x14ac:dyDescent="0.2">
      <c r="CE371" s="52">
        <v>367</v>
      </c>
      <c r="CF371" s="52">
        <v>4</v>
      </c>
      <c r="CG371" s="54" t="s">
        <v>537</v>
      </c>
      <c r="CH371" s="52">
        <v>67</v>
      </c>
      <c r="CI371" s="52"/>
      <c r="CJ371" s="52"/>
      <c r="CK371" s="52"/>
      <c r="CL371" s="52" t="s">
        <v>538</v>
      </c>
      <c r="CM371" s="52"/>
      <c r="CN371" s="52" t="s">
        <v>539</v>
      </c>
      <c r="CO371" s="52"/>
      <c r="CP371" s="52"/>
      <c r="CQ371" s="52"/>
      <c r="CR371" s="52" t="s">
        <v>539</v>
      </c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</row>
    <row r="372" spans="83:107" ht="16.5" x14ac:dyDescent="0.2">
      <c r="CE372" s="52">
        <v>368</v>
      </c>
      <c r="CF372" s="52">
        <v>4</v>
      </c>
      <c r="CG372" s="54" t="s">
        <v>537</v>
      </c>
      <c r="CH372" s="52">
        <v>68</v>
      </c>
      <c r="CI372" s="52"/>
      <c r="CJ372" s="52"/>
      <c r="CK372" s="52"/>
      <c r="CL372" s="52" t="s">
        <v>538</v>
      </c>
      <c r="CM372" s="52"/>
      <c r="CN372" s="52" t="s">
        <v>539</v>
      </c>
      <c r="CO372" s="52"/>
      <c r="CP372" s="52"/>
      <c r="CQ372" s="52"/>
      <c r="CR372" s="52" t="s">
        <v>539</v>
      </c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</row>
    <row r="373" spans="83:107" ht="16.5" x14ac:dyDescent="0.2">
      <c r="CE373" s="52">
        <v>369</v>
      </c>
      <c r="CF373" s="52">
        <v>4</v>
      </c>
      <c r="CG373" s="54" t="s">
        <v>537</v>
      </c>
      <c r="CH373" s="52">
        <v>69</v>
      </c>
      <c r="CI373" s="52"/>
      <c r="CJ373" s="52"/>
      <c r="CK373" s="52"/>
      <c r="CL373" s="52" t="s">
        <v>538</v>
      </c>
      <c r="CM373" s="52"/>
      <c r="CN373" s="52" t="s">
        <v>539</v>
      </c>
      <c r="CO373" s="52"/>
      <c r="CP373" s="52"/>
      <c r="CQ373" s="52"/>
      <c r="CR373" s="52" t="s">
        <v>539</v>
      </c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</row>
    <row r="374" spans="83:107" ht="16.5" x14ac:dyDescent="0.2">
      <c r="CE374" s="52">
        <v>370</v>
      </c>
      <c r="CF374" s="52">
        <v>4</v>
      </c>
      <c r="CG374" s="54" t="s">
        <v>537</v>
      </c>
      <c r="CH374" s="52">
        <v>70</v>
      </c>
      <c r="CI374" s="52"/>
      <c r="CJ374" s="52"/>
      <c r="CK374" s="52"/>
      <c r="CL374" s="52" t="s">
        <v>538</v>
      </c>
      <c r="CM374" s="52"/>
      <c r="CN374" s="52" t="s">
        <v>539</v>
      </c>
      <c r="CO374" s="52"/>
      <c r="CP374" s="52"/>
      <c r="CQ374" s="52"/>
      <c r="CR374" s="52" t="s">
        <v>539</v>
      </c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</row>
    <row r="375" spans="83:107" ht="16.5" x14ac:dyDescent="0.2">
      <c r="CE375" s="52">
        <v>371</v>
      </c>
      <c r="CF375" s="52">
        <v>4</v>
      </c>
      <c r="CG375" s="54" t="s">
        <v>537</v>
      </c>
      <c r="CH375" s="52">
        <v>71</v>
      </c>
      <c r="CI375" s="52"/>
      <c r="CJ375" s="52"/>
      <c r="CK375" s="52"/>
      <c r="CL375" s="52" t="s">
        <v>538</v>
      </c>
      <c r="CM375" s="52"/>
      <c r="CN375" s="52" t="s">
        <v>539</v>
      </c>
      <c r="CO375" s="52"/>
      <c r="CP375" s="52"/>
      <c r="CQ375" s="52"/>
      <c r="CR375" s="52" t="s">
        <v>539</v>
      </c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</row>
    <row r="376" spans="83:107" ht="16.5" x14ac:dyDescent="0.2">
      <c r="CE376" s="52">
        <v>372</v>
      </c>
      <c r="CF376" s="52">
        <v>4</v>
      </c>
      <c r="CG376" s="54" t="s">
        <v>537</v>
      </c>
      <c r="CH376" s="52">
        <v>72</v>
      </c>
      <c r="CI376" s="52"/>
      <c r="CJ376" s="52"/>
      <c r="CK376" s="52"/>
      <c r="CL376" s="52" t="s">
        <v>538</v>
      </c>
      <c r="CM376" s="52"/>
      <c r="CN376" s="52" t="s">
        <v>539</v>
      </c>
      <c r="CO376" s="52"/>
      <c r="CP376" s="52"/>
      <c r="CQ376" s="52"/>
      <c r="CR376" s="52" t="s">
        <v>539</v>
      </c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</row>
    <row r="377" spans="83:107" ht="16.5" x14ac:dyDescent="0.2">
      <c r="CE377" s="52">
        <v>373</v>
      </c>
      <c r="CF377" s="52">
        <v>4</v>
      </c>
      <c r="CG377" s="54" t="s">
        <v>537</v>
      </c>
      <c r="CH377" s="52">
        <v>73</v>
      </c>
      <c r="CI377" s="52"/>
      <c r="CJ377" s="52"/>
      <c r="CK377" s="52"/>
      <c r="CL377" s="52" t="s">
        <v>538</v>
      </c>
      <c r="CM377" s="52"/>
      <c r="CN377" s="52" t="s">
        <v>539</v>
      </c>
      <c r="CO377" s="52"/>
      <c r="CP377" s="52"/>
      <c r="CQ377" s="52"/>
      <c r="CR377" s="52" t="s">
        <v>539</v>
      </c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</row>
    <row r="378" spans="83:107" ht="16.5" x14ac:dyDescent="0.2">
      <c r="CE378" s="52">
        <v>374</v>
      </c>
      <c r="CF378" s="52">
        <v>4</v>
      </c>
      <c r="CG378" s="54" t="s">
        <v>537</v>
      </c>
      <c r="CH378" s="52">
        <v>74</v>
      </c>
      <c r="CI378" s="52"/>
      <c r="CJ378" s="52"/>
      <c r="CK378" s="52"/>
      <c r="CL378" s="52" t="s">
        <v>538</v>
      </c>
      <c r="CM378" s="52"/>
      <c r="CN378" s="52" t="s">
        <v>539</v>
      </c>
      <c r="CO378" s="52"/>
      <c r="CP378" s="52"/>
      <c r="CQ378" s="52"/>
      <c r="CR378" s="52" t="s">
        <v>539</v>
      </c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</row>
    <row r="379" spans="83:107" ht="16.5" x14ac:dyDescent="0.2">
      <c r="CE379" s="52">
        <v>375</v>
      </c>
      <c r="CF379" s="52">
        <v>4</v>
      </c>
      <c r="CG379" s="54" t="s">
        <v>537</v>
      </c>
      <c r="CH379" s="52">
        <v>75</v>
      </c>
      <c r="CI379" s="52"/>
      <c r="CJ379" s="52"/>
      <c r="CK379" s="52"/>
      <c r="CL379" s="52" t="s">
        <v>538</v>
      </c>
      <c r="CM379" s="52"/>
      <c r="CN379" s="52" t="s">
        <v>539</v>
      </c>
      <c r="CO379" s="52"/>
      <c r="CP379" s="52"/>
      <c r="CQ379" s="52"/>
      <c r="CR379" s="52" t="s">
        <v>539</v>
      </c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</row>
    <row r="380" spans="83:107" ht="16.5" x14ac:dyDescent="0.2">
      <c r="CE380" s="52">
        <v>376</v>
      </c>
      <c r="CF380" s="52">
        <v>4</v>
      </c>
      <c r="CG380" s="54" t="s">
        <v>537</v>
      </c>
      <c r="CH380" s="52">
        <v>76</v>
      </c>
      <c r="CI380" s="52"/>
      <c r="CJ380" s="52"/>
      <c r="CK380" s="52"/>
      <c r="CL380" s="52" t="s">
        <v>538</v>
      </c>
      <c r="CM380" s="52"/>
      <c r="CN380" s="52" t="s">
        <v>539</v>
      </c>
      <c r="CO380" s="52"/>
      <c r="CP380" s="52"/>
      <c r="CQ380" s="52"/>
      <c r="CR380" s="52" t="s">
        <v>539</v>
      </c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</row>
    <row r="381" spans="83:107" ht="16.5" x14ac:dyDescent="0.2">
      <c r="CE381" s="52">
        <v>377</v>
      </c>
      <c r="CF381" s="52">
        <v>4</v>
      </c>
      <c r="CG381" s="54" t="s">
        <v>537</v>
      </c>
      <c r="CH381" s="52">
        <v>77</v>
      </c>
      <c r="CI381" s="52"/>
      <c r="CJ381" s="52"/>
      <c r="CK381" s="52"/>
      <c r="CL381" s="52" t="s">
        <v>538</v>
      </c>
      <c r="CM381" s="52"/>
      <c r="CN381" s="52" t="s">
        <v>539</v>
      </c>
      <c r="CO381" s="52"/>
      <c r="CP381" s="52"/>
      <c r="CQ381" s="52"/>
      <c r="CR381" s="52" t="s">
        <v>539</v>
      </c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</row>
    <row r="382" spans="83:107" ht="16.5" x14ac:dyDescent="0.2">
      <c r="CE382" s="52">
        <v>378</v>
      </c>
      <c r="CF382" s="52">
        <v>4</v>
      </c>
      <c r="CG382" s="54" t="s">
        <v>537</v>
      </c>
      <c r="CH382" s="52">
        <v>78</v>
      </c>
      <c r="CI382" s="52"/>
      <c r="CJ382" s="52"/>
      <c r="CK382" s="52"/>
      <c r="CL382" s="52" t="s">
        <v>538</v>
      </c>
      <c r="CM382" s="52"/>
      <c r="CN382" s="52" t="s">
        <v>539</v>
      </c>
      <c r="CO382" s="52"/>
      <c r="CP382" s="52"/>
      <c r="CQ382" s="52"/>
      <c r="CR382" s="52" t="s">
        <v>539</v>
      </c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</row>
    <row r="383" spans="83:107" ht="16.5" x14ac:dyDescent="0.2">
      <c r="CE383" s="52">
        <v>379</v>
      </c>
      <c r="CF383" s="52">
        <v>4</v>
      </c>
      <c r="CG383" s="54" t="s">
        <v>537</v>
      </c>
      <c r="CH383" s="52">
        <v>79</v>
      </c>
      <c r="CI383" s="52"/>
      <c r="CJ383" s="52"/>
      <c r="CK383" s="52"/>
      <c r="CL383" s="52" t="s">
        <v>538</v>
      </c>
      <c r="CM383" s="52"/>
      <c r="CN383" s="52" t="s">
        <v>539</v>
      </c>
      <c r="CO383" s="52"/>
      <c r="CP383" s="52"/>
      <c r="CQ383" s="52"/>
      <c r="CR383" s="52" t="s">
        <v>539</v>
      </c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</row>
    <row r="384" spans="83:107" ht="16.5" x14ac:dyDescent="0.2">
      <c r="CE384" s="52">
        <v>380</v>
      </c>
      <c r="CF384" s="52">
        <v>4</v>
      </c>
      <c r="CG384" s="54" t="s">
        <v>537</v>
      </c>
      <c r="CH384" s="52">
        <v>80</v>
      </c>
      <c r="CI384" s="52"/>
      <c r="CJ384" s="52"/>
      <c r="CK384" s="52"/>
      <c r="CL384" s="52" t="s">
        <v>538</v>
      </c>
      <c r="CM384" s="52"/>
      <c r="CN384" s="52" t="s">
        <v>539</v>
      </c>
      <c r="CO384" s="52"/>
      <c r="CP384" s="52"/>
      <c r="CQ384" s="52"/>
      <c r="CR384" s="52" t="s">
        <v>539</v>
      </c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</row>
    <row r="385" spans="83:107" ht="16.5" x14ac:dyDescent="0.2">
      <c r="CE385" s="52">
        <v>381</v>
      </c>
      <c r="CF385" s="52">
        <v>4</v>
      </c>
      <c r="CG385" s="54" t="s">
        <v>537</v>
      </c>
      <c r="CH385" s="52">
        <v>81</v>
      </c>
      <c r="CI385" s="52"/>
      <c r="CJ385" s="52"/>
      <c r="CK385" s="52"/>
      <c r="CL385" s="52" t="s">
        <v>538</v>
      </c>
      <c r="CM385" s="52"/>
      <c r="CN385" s="52" t="s">
        <v>539</v>
      </c>
      <c r="CO385" s="52"/>
      <c r="CP385" s="52"/>
      <c r="CQ385" s="52"/>
      <c r="CR385" s="52" t="s">
        <v>539</v>
      </c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</row>
    <row r="386" spans="83:107" ht="16.5" x14ac:dyDescent="0.2">
      <c r="CE386" s="52">
        <v>382</v>
      </c>
      <c r="CF386" s="52">
        <v>4</v>
      </c>
      <c r="CG386" s="54" t="s">
        <v>537</v>
      </c>
      <c r="CH386" s="52">
        <v>82</v>
      </c>
      <c r="CI386" s="52"/>
      <c r="CJ386" s="52"/>
      <c r="CK386" s="52"/>
      <c r="CL386" s="52" t="s">
        <v>538</v>
      </c>
      <c r="CM386" s="52"/>
      <c r="CN386" s="52" t="s">
        <v>539</v>
      </c>
      <c r="CO386" s="52"/>
      <c r="CP386" s="52"/>
      <c r="CQ386" s="52"/>
      <c r="CR386" s="52" t="s">
        <v>539</v>
      </c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</row>
    <row r="387" spans="83:107" ht="16.5" x14ac:dyDescent="0.2">
      <c r="CE387" s="52">
        <v>383</v>
      </c>
      <c r="CF387" s="52">
        <v>4</v>
      </c>
      <c r="CG387" s="54" t="s">
        <v>537</v>
      </c>
      <c r="CH387" s="52">
        <v>83</v>
      </c>
      <c r="CI387" s="52"/>
      <c r="CJ387" s="52"/>
      <c r="CK387" s="52"/>
      <c r="CL387" s="52" t="s">
        <v>538</v>
      </c>
      <c r="CM387" s="52"/>
      <c r="CN387" s="52" t="s">
        <v>539</v>
      </c>
      <c r="CO387" s="52"/>
      <c r="CP387" s="52"/>
      <c r="CQ387" s="52"/>
      <c r="CR387" s="52" t="s">
        <v>539</v>
      </c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</row>
    <row r="388" spans="83:107" ht="16.5" x14ac:dyDescent="0.2">
      <c r="CE388" s="52">
        <v>384</v>
      </c>
      <c r="CF388" s="52">
        <v>4</v>
      </c>
      <c r="CG388" s="54" t="s">
        <v>537</v>
      </c>
      <c r="CH388" s="52">
        <v>84</v>
      </c>
      <c r="CI388" s="52"/>
      <c r="CJ388" s="52"/>
      <c r="CK388" s="52"/>
      <c r="CL388" s="52" t="s">
        <v>538</v>
      </c>
      <c r="CM388" s="52"/>
      <c r="CN388" s="52" t="s">
        <v>539</v>
      </c>
      <c r="CO388" s="52"/>
      <c r="CP388" s="52"/>
      <c r="CQ388" s="52"/>
      <c r="CR388" s="52" t="s">
        <v>539</v>
      </c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</row>
    <row r="389" spans="83:107" ht="16.5" x14ac:dyDescent="0.2">
      <c r="CE389" s="52">
        <v>385</v>
      </c>
      <c r="CF389" s="52">
        <v>4</v>
      </c>
      <c r="CG389" s="54" t="s">
        <v>537</v>
      </c>
      <c r="CH389" s="52">
        <v>85</v>
      </c>
      <c r="CI389" s="52"/>
      <c r="CJ389" s="52"/>
      <c r="CK389" s="52"/>
      <c r="CL389" s="52" t="s">
        <v>538</v>
      </c>
      <c r="CM389" s="52"/>
      <c r="CN389" s="52" t="s">
        <v>539</v>
      </c>
      <c r="CO389" s="52"/>
      <c r="CP389" s="52"/>
      <c r="CQ389" s="52"/>
      <c r="CR389" s="52" t="s">
        <v>539</v>
      </c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</row>
    <row r="390" spans="83:107" ht="16.5" x14ac:dyDescent="0.2">
      <c r="CE390" s="52">
        <v>386</v>
      </c>
      <c r="CF390" s="52">
        <v>4</v>
      </c>
      <c r="CG390" s="54" t="s">
        <v>537</v>
      </c>
      <c r="CH390" s="52">
        <v>86</v>
      </c>
      <c r="CI390" s="52"/>
      <c r="CJ390" s="52"/>
      <c r="CK390" s="52"/>
      <c r="CL390" s="52" t="s">
        <v>538</v>
      </c>
      <c r="CM390" s="52"/>
      <c r="CN390" s="52" t="s">
        <v>539</v>
      </c>
      <c r="CO390" s="52"/>
      <c r="CP390" s="52"/>
      <c r="CQ390" s="52"/>
      <c r="CR390" s="52" t="s">
        <v>539</v>
      </c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</row>
    <row r="391" spans="83:107" ht="16.5" x14ac:dyDescent="0.2">
      <c r="CE391" s="52">
        <v>387</v>
      </c>
      <c r="CF391" s="52">
        <v>4</v>
      </c>
      <c r="CG391" s="54" t="s">
        <v>537</v>
      </c>
      <c r="CH391" s="52">
        <v>87</v>
      </c>
      <c r="CI391" s="52"/>
      <c r="CJ391" s="52"/>
      <c r="CK391" s="52"/>
      <c r="CL391" s="52" t="s">
        <v>538</v>
      </c>
      <c r="CM391" s="52"/>
      <c r="CN391" s="52" t="s">
        <v>539</v>
      </c>
      <c r="CO391" s="52"/>
      <c r="CP391" s="52"/>
      <c r="CQ391" s="52"/>
      <c r="CR391" s="52" t="s">
        <v>539</v>
      </c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</row>
    <row r="392" spans="83:107" ht="16.5" x14ac:dyDescent="0.2">
      <c r="CE392" s="52">
        <v>388</v>
      </c>
      <c r="CF392" s="52">
        <v>4</v>
      </c>
      <c r="CG392" s="54" t="s">
        <v>537</v>
      </c>
      <c r="CH392" s="52">
        <v>88</v>
      </c>
      <c r="CI392" s="52"/>
      <c r="CJ392" s="52"/>
      <c r="CK392" s="52"/>
      <c r="CL392" s="52" t="s">
        <v>538</v>
      </c>
      <c r="CM392" s="52"/>
      <c r="CN392" s="52" t="s">
        <v>539</v>
      </c>
      <c r="CO392" s="52"/>
      <c r="CP392" s="52"/>
      <c r="CQ392" s="52"/>
      <c r="CR392" s="52" t="s">
        <v>539</v>
      </c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</row>
    <row r="393" spans="83:107" ht="16.5" x14ac:dyDescent="0.2">
      <c r="CE393" s="52">
        <v>389</v>
      </c>
      <c r="CF393" s="52">
        <v>4</v>
      </c>
      <c r="CG393" s="54" t="s">
        <v>537</v>
      </c>
      <c r="CH393" s="52">
        <v>89</v>
      </c>
      <c r="CI393" s="52"/>
      <c r="CJ393" s="52"/>
      <c r="CK393" s="52"/>
      <c r="CL393" s="52" t="s">
        <v>538</v>
      </c>
      <c r="CM393" s="52"/>
      <c r="CN393" s="52" t="s">
        <v>539</v>
      </c>
      <c r="CO393" s="52"/>
      <c r="CP393" s="52"/>
      <c r="CQ393" s="52"/>
      <c r="CR393" s="52" t="s">
        <v>539</v>
      </c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</row>
    <row r="394" spans="83:107" ht="16.5" x14ac:dyDescent="0.2">
      <c r="CE394" s="52">
        <v>390</v>
      </c>
      <c r="CF394" s="52">
        <v>4</v>
      </c>
      <c r="CG394" s="54" t="s">
        <v>537</v>
      </c>
      <c r="CH394" s="52">
        <v>90</v>
      </c>
      <c r="CI394" s="52"/>
      <c r="CJ394" s="52"/>
      <c r="CK394" s="52"/>
      <c r="CL394" s="52" t="s">
        <v>538</v>
      </c>
      <c r="CM394" s="52"/>
      <c r="CN394" s="52" t="s">
        <v>539</v>
      </c>
      <c r="CO394" s="52"/>
      <c r="CP394" s="52"/>
      <c r="CQ394" s="52"/>
      <c r="CR394" s="52" t="s">
        <v>539</v>
      </c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</row>
    <row r="395" spans="83:107" ht="16.5" x14ac:dyDescent="0.2">
      <c r="CE395" s="52">
        <v>391</v>
      </c>
      <c r="CF395" s="52">
        <v>4</v>
      </c>
      <c r="CG395" s="54" t="s">
        <v>537</v>
      </c>
      <c r="CH395" s="52">
        <v>91</v>
      </c>
      <c r="CI395" s="52"/>
      <c r="CJ395" s="52"/>
      <c r="CK395" s="52"/>
      <c r="CL395" s="52" t="s">
        <v>538</v>
      </c>
      <c r="CM395" s="52"/>
      <c r="CN395" s="52" t="s">
        <v>539</v>
      </c>
      <c r="CO395" s="52"/>
      <c r="CP395" s="52"/>
      <c r="CQ395" s="52"/>
      <c r="CR395" s="52" t="s">
        <v>539</v>
      </c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</row>
    <row r="396" spans="83:107" ht="16.5" x14ac:dyDescent="0.2">
      <c r="CE396" s="52">
        <v>392</v>
      </c>
      <c r="CF396" s="52">
        <v>4</v>
      </c>
      <c r="CG396" s="54" t="s">
        <v>537</v>
      </c>
      <c r="CH396" s="52">
        <v>92</v>
      </c>
      <c r="CI396" s="52"/>
      <c r="CJ396" s="52"/>
      <c r="CK396" s="52"/>
      <c r="CL396" s="52" t="s">
        <v>538</v>
      </c>
      <c r="CM396" s="52"/>
      <c r="CN396" s="52" t="s">
        <v>539</v>
      </c>
      <c r="CO396" s="52"/>
      <c r="CP396" s="52"/>
      <c r="CQ396" s="52"/>
      <c r="CR396" s="52" t="s">
        <v>539</v>
      </c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</row>
    <row r="397" spans="83:107" ht="16.5" x14ac:dyDescent="0.2">
      <c r="CE397" s="52">
        <v>393</v>
      </c>
      <c r="CF397" s="52">
        <v>4</v>
      </c>
      <c r="CG397" s="54" t="s">
        <v>537</v>
      </c>
      <c r="CH397" s="52">
        <v>93</v>
      </c>
      <c r="CI397" s="52"/>
      <c r="CJ397" s="52"/>
      <c r="CK397" s="52"/>
      <c r="CL397" s="52" t="s">
        <v>538</v>
      </c>
      <c r="CM397" s="52"/>
      <c r="CN397" s="52" t="s">
        <v>539</v>
      </c>
      <c r="CO397" s="52"/>
      <c r="CP397" s="52"/>
      <c r="CQ397" s="52"/>
      <c r="CR397" s="52" t="s">
        <v>539</v>
      </c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</row>
    <row r="398" spans="83:107" ht="16.5" x14ac:dyDescent="0.2">
      <c r="CE398" s="52">
        <v>394</v>
      </c>
      <c r="CF398" s="52">
        <v>4</v>
      </c>
      <c r="CG398" s="54" t="s">
        <v>537</v>
      </c>
      <c r="CH398" s="52">
        <v>94</v>
      </c>
      <c r="CI398" s="52"/>
      <c r="CJ398" s="52"/>
      <c r="CK398" s="52"/>
      <c r="CL398" s="52" t="s">
        <v>538</v>
      </c>
      <c r="CM398" s="52"/>
      <c r="CN398" s="52" t="s">
        <v>539</v>
      </c>
      <c r="CO398" s="52"/>
      <c r="CP398" s="52"/>
      <c r="CQ398" s="52"/>
      <c r="CR398" s="52" t="s">
        <v>539</v>
      </c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</row>
    <row r="399" spans="83:107" ht="16.5" x14ac:dyDescent="0.2">
      <c r="CE399" s="52">
        <v>395</v>
      </c>
      <c r="CF399" s="52">
        <v>4</v>
      </c>
      <c r="CG399" s="54" t="s">
        <v>537</v>
      </c>
      <c r="CH399" s="52">
        <v>95</v>
      </c>
      <c r="CI399" s="52"/>
      <c r="CJ399" s="52"/>
      <c r="CK399" s="52"/>
      <c r="CL399" s="52" t="s">
        <v>538</v>
      </c>
      <c r="CM399" s="52"/>
      <c r="CN399" s="52" t="s">
        <v>539</v>
      </c>
      <c r="CO399" s="52"/>
      <c r="CP399" s="52"/>
      <c r="CQ399" s="52"/>
      <c r="CR399" s="52" t="s">
        <v>539</v>
      </c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</row>
    <row r="400" spans="83:107" ht="16.5" x14ac:dyDescent="0.2">
      <c r="CE400" s="52">
        <v>396</v>
      </c>
      <c r="CF400" s="52">
        <v>4</v>
      </c>
      <c r="CG400" s="54" t="s">
        <v>537</v>
      </c>
      <c r="CH400" s="52">
        <v>96</v>
      </c>
      <c r="CI400" s="52"/>
      <c r="CJ400" s="52"/>
      <c r="CK400" s="52"/>
      <c r="CL400" s="52" t="s">
        <v>538</v>
      </c>
      <c r="CM400" s="52"/>
      <c r="CN400" s="52" t="s">
        <v>539</v>
      </c>
      <c r="CO400" s="52"/>
      <c r="CP400" s="52"/>
      <c r="CQ400" s="52"/>
      <c r="CR400" s="52" t="s">
        <v>539</v>
      </c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</row>
    <row r="401" spans="83:107" ht="16.5" x14ac:dyDescent="0.2">
      <c r="CE401" s="52">
        <v>397</v>
      </c>
      <c r="CF401" s="52">
        <v>4</v>
      </c>
      <c r="CG401" s="54" t="s">
        <v>537</v>
      </c>
      <c r="CH401" s="52">
        <v>97</v>
      </c>
      <c r="CI401" s="52"/>
      <c r="CJ401" s="52"/>
      <c r="CK401" s="52"/>
      <c r="CL401" s="52" t="s">
        <v>538</v>
      </c>
      <c r="CM401" s="52"/>
      <c r="CN401" s="52" t="s">
        <v>539</v>
      </c>
      <c r="CO401" s="52"/>
      <c r="CP401" s="52"/>
      <c r="CQ401" s="52"/>
      <c r="CR401" s="52" t="s">
        <v>539</v>
      </c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</row>
    <row r="402" spans="83:107" ht="16.5" x14ac:dyDescent="0.2">
      <c r="CE402" s="52">
        <v>398</v>
      </c>
      <c r="CF402" s="52">
        <v>4</v>
      </c>
      <c r="CG402" s="54" t="s">
        <v>537</v>
      </c>
      <c r="CH402" s="52">
        <v>98</v>
      </c>
      <c r="CI402" s="52"/>
      <c r="CJ402" s="52"/>
      <c r="CK402" s="52"/>
      <c r="CL402" s="52" t="s">
        <v>538</v>
      </c>
      <c r="CM402" s="52"/>
      <c r="CN402" s="52" t="s">
        <v>539</v>
      </c>
      <c r="CO402" s="52"/>
      <c r="CP402" s="52"/>
      <c r="CQ402" s="52"/>
      <c r="CR402" s="52" t="s">
        <v>539</v>
      </c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</row>
    <row r="403" spans="83:107" ht="16.5" x14ac:dyDescent="0.2">
      <c r="CE403" s="52">
        <v>399</v>
      </c>
      <c r="CF403" s="52">
        <v>4</v>
      </c>
      <c r="CG403" s="54" t="s">
        <v>537</v>
      </c>
      <c r="CH403" s="52">
        <v>99</v>
      </c>
      <c r="CI403" s="52"/>
      <c r="CJ403" s="52"/>
      <c r="CK403" s="52"/>
      <c r="CL403" s="52" t="s">
        <v>538</v>
      </c>
      <c r="CM403" s="52"/>
      <c r="CN403" s="52" t="s">
        <v>539</v>
      </c>
      <c r="CO403" s="52"/>
      <c r="CP403" s="52"/>
      <c r="CQ403" s="52"/>
      <c r="CR403" s="52" t="s">
        <v>539</v>
      </c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</row>
    <row r="404" spans="83:107" ht="16.5" x14ac:dyDescent="0.2">
      <c r="CE404" s="52">
        <v>400</v>
      </c>
      <c r="CF404" s="52">
        <v>4</v>
      </c>
      <c r="CG404" s="54" t="s">
        <v>537</v>
      </c>
      <c r="CH404" s="52">
        <v>100</v>
      </c>
      <c r="CI404" s="52"/>
      <c r="CJ404" s="52"/>
      <c r="CK404" s="52"/>
      <c r="CL404" s="52" t="s">
        <v>538</v>
      </c>
      <c r="CM404" s="52"/>
      <c r="CN404" s="52" t="s">
        <v>539</v>
      </c>
      <c r="CO404" s="52"/>
      <c r="CP404" s="52"/>
      <c r="CQ404" s="52"/>
      <c r="CR404" s="52" t="s">
        <v>539</v>
      </c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</row>
  </sheetData>
  <mergeCells count="9">
    <mergeCell ref="A3:H3"/>
    <mergeCell ref="K3:R3"/>
    <mergeCell ref="U3:AB3"/>
    <mergeCell ref="AE3:AL3"/>
    <mergeCell ref="BL3:BM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26" sqref="I26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0" t="s">
        <v>459</v>
      </c>
      <c r="B3" s="90"/>
      <c r="C3" s="90"/>
      <c r="D3" s="90"/>
      <c r="E3" s="90"/>
      <c r="F3" s="90"/>
      <c r="G3" s="90"/>
      <c r="H3" s="90"/>
      <c r="I3" s="90"/>
      <c r="J3" s="90"/>
      <c r="K3" s="90"/>
      <c r="M3" s="91" t="s">
        <v>460</v>
      </c>
      <c r="N3" s="91"/>
      <c r="O3" s="91"/>
      <c r="P3" s="91"/>
      <c r="Q3" s="91"/>
      <c r="R3" s="91"/>
      <c r="S3" s="16"/>
      <c r="T3" s="16"/>
    </row>
    <row r="4" spans="1:32" ht="17.25" x14ac:dyDescent="0.2">
      <c r="A4" s="12" t="s">
        <v>417</v>
      </c>
      <c r="B4" s="12" t="s">
        <v>422</v>
      </c>
      <c r="C4" s="12" t="s">
        <v>423</v>
      </c>
      <c r="D4" s="12" t="s">
        <v>421</v>
      </c>
      <c r="E4" s="12" t="s">
        <v>418</v>
      </c>
      <c r="F4" s="12" t="s">
        <v>419</v>
      </c>
      <c r="G4" s="12" t="s">
        <v>420</v>
      </c>
      <c r="H4" s="12" t="s">
        <v>439</v>
      </c>
      <c r="I4" s="12" t="s">
        <v>440</v>
      </c>
      <c r="J4" s="12" t="s">
        <v>441</v>
      </c>
      <c r="K4" s="12" t="s">
        <v>442</v>
      </c>
      <c r="M4" s="12" t="s">
        <v>417</v>
      </c>
      <c r="N4" s="12" t="s">
        <v>418</v>
      </c>
      <c r="O4" s="12" t="s">
        <v>439</v>
      </c>
      <c r="P4" s="12" t="s">
        <v>440</v>
      </c>
      <c r="Q4" s="12" t="s">
        <v>441</v>
      </c>
      <c r="R4" s="12" t="s">
        <v>442</v>
      </c>
      <c r="S4" s="16"/>
      <c r="T4" s="16"/>
      <c r="V4" s="12" t="s">
        <v>439</v>
      </c>
      <c r="W4" s="12" t="s">
        <v>440</v>
      </c>
      <c r="X4" s="12" t="s">
        <v>441</v>
      </c>
      <c r="Z4" s="12" t="s">
        <v>461</v>
      </c>
      <c r="AA4" s="12" t="s">
        <v>462</v>
      </c>
      <c r="AB4" s="12" t="s">
        <v>463</v>
      </c>
      <c r="AC4" s="12" t="s">
        <v>464</v>
      </c>
      <c r="AD4" s="12" t="s">
        <v>469</v>
      </c>
      <c r="AE4" s="12" t="s">
        <v>471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425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426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551610</v>
      </c>
      <c r="AB6" s="45">
        <v>10</v>
      </c>
      <c r="AC6" s="45">
        <v>3</v>
      </c>
      <c r="AD6" s="15">
        <f>ROUND(AA6/AC6,0)</f>
        <v>183870</v>
      </c>
      <c r="AE6" s="15">
        <f>SUMIFS($AH$27:$AH$76,$M$27:$M$76,"&lt;="&amp;AB6)</f>
        <v>176680</v>
      </c>
      <c r="AF6">
        <f>AD6/AE6</f>
        <v>1.0406950418836314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425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4522900</v>
      </c>
      <c r="AB7" s="45">
        <v>20</v>
      </c>
      <c r="AC7" s="45">
        <v>4</v>
      </c>
      <c r="AD7" s="15">
        <f t="shared" ref="AD7:AD10" si="3">ROUND(AA7/AC7,0)</f>
        <v>1130725</v>
      </c>
      <c r="AE7" s="15">
        <f>SUMIFS($AH$27:$AH$76,$M$27:$M$76,"&lt;="&amp;AB7)</f>
        <v>1146609</v>
      </c>
      <c r="AF7">
        <f t="shared" ref="AF7:AF10" si="4">AD7/AE7</f>
        <v>0.98614697774045035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426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427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105">
        <f>SUMIFS(节奏总表!$R$4:$R$18,节奏总表!$I$4:$I$18,"="&amp;世界BOSS专属武器!A10)</f>
        <v>3.75</v>
      </c>
      <c r="C10" s="105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428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6"/>
      <c r="C11" s="106"/>
      <c r="D11" s="45">
        <v>150</v>
      </c>
      <c r="E11" s="15">
        <f>INDEX(章节关卡!$E$5:$E$20,世界BOSS专属武器!A11)*世界BOSS专属武器!D11</f>
        <v>9000</v>
      </c>
      <c r="F11" s="45" t="s">
        <v>429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7"/>
      <c r="C12" s="107"/>
      <c r="D12" s="45">
        <v>150</v>
      </c>
      <c r="E12" s="15">
        <f>INDEX(章节关卡!$E$5:$E$20,世界BOSS专属武器!A12)*世界BOSS专属武器!D12</f>
        <v>9000</v>
      </c>
      <c r="F12" s="45" t="s">
        <v>430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433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05">
        <f>SUMIFS(节奏总表!$R$4:$R$18,节奏总表!$I$4:$I$18,"="&amp;世界BOSS专属武器!A14)</f>
        <v>10</v>
      </c>
      <c r="C14" s="105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431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6"/>
      <c r="C15" s="106"/>
      <c r="D15" s="45">
        <v>150</v>
      </c>
      <c r="E15" s="15">
        <f>INDEX(章节关卡!$E$5:$E$20,世界BOSS专属武器!A15)*世界BOSS专属武器!D15</f>
        <v>13500</v>
      </c>
      <c r="F15" s="45" t="s">
        <v>432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7"/>
      <c r="C16" s="107"/>
      <c r="D16" s="45">
        <v>150</v>
      </c>
      <c r="E16" s="15">
        <f>INDEX(章节关卡!$E$5:$E$20,世界BOSS专属武器!A16)*世界BOSS专属武器!D16</f>
        <v>13500</v>
      </c>
      <c r="F16" s="45" t="s">
        <v>434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435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436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443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437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444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438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445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446</v>
      </c>
      <c r="AH24" s="48" t="s">
        <v>472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451</v>
      </c>
      <c r="AI25" s="47"/>
      <c r="AJ25" s="47"/>
      <c r="AK25" s="47"/>
    </row>
    <row r="26" spans="1:52" ht="17.25" x14ac:dyDescent="0.2">
      <c r="M26" s="12" t="s">
        <v>447</v>
      </c>
      <c r="N26" s="12" t="s">
        <v>453</v>
      </c>
      <c r="O26" s="12" t="s">
        <v>454</v>
      </c>
      <c r="P26" s="12" t="s">
        <v>455</v>
      </c>
      <c r="Q26" s="12" t="s">
        <v>456</v>
      </c>
      <c r="R26" s="12" t="s">
        <v>457</v>
      </c>
      <c r="S26" s="12" t="s">
        <v>458</v>
      </c>
      <c r="T26" s="12" t="s">
        <v>448</v>
      </c>
      <c r="U26" s="12" t="s">
        <v>452</v>
      </c>
      <c r="V26" s="12" t="s">
        <v>449</v>
      </c>
      <c r="W26" s="12" t="s">
        <v>490</v>
      </c>
      <c r="X26" s="12" t="s">
        <v>491</v>
      </c>
      <c r="Y26" s="12" t="s">
        <v>495</v>
      </c>
      <c r="Z26" s="12" t="s">
        <v>496</v>
      </c>
      <c r="AA26" s="12" t="s">
        <v>439</v>
      </c>
      <c r="AB26" s="12" t="s">
        <v>439</v>
      </c>
      <c r="AC26" s="12" t="s">
        <v>440</v>
      </c>
      <c r="AD26" s="12" t="s">
        <v>440</v>
      </c>
      <c r="AE26" s="12" t="s">
        <v>441</v>
      </c>
      <c r="AF26" s="12" t="s">
        <v>441</v>
      </c>
      <c r="AG26" s="12" t="s">
        <v>450</v>
      </c>
      <c r="AH26" s="12" t="s">
        <v>470</v>
      </c>
      <c r="AI26" s="12" t="s">
        <v>439</v>
      </c>
      <c r="AJ26" s="12" t="s">
        <v>440</v>
      </c>
      <c r="AK26" s="12" t="s">
        <v>441</v>
      </c>
      <c r="AL26" s="12" t="s">
        <v>497</v>
      </c>
      <c r="AN26">
        <f>SUM(AN27:AN76)</f>
        <v>150</v>
      </c>
      <c r="AS26" s="12" t="s">
        <v>498</v>
      </c>
      <c r="AT26" s="12" t="s">
        <v>504</v>
      </c>
      <c r="AU26" s="12" t="s">
        <v>507</v>
      </c>
      <c r="AV26" s="12" t="s">
        <v>499</v>
      </c>
      <c r="AW26" s="12" t="s">
        <v>500</v>
      </c>
      <c r="AX26" s="12" t="s">
        <v>501</v>
      </c>
      <c r="AY26" s="12" t="s">
        <v>502</v>
      </c>
      <c r="AZ26" s="12" t="s">
        <v>503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492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505</v>
      </c>
      <c r="AU27" s="52" t="s">
        <v>508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492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505</v>
      </c>
      <c r="AU28" s="52" t="s">
        <v>509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492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506</v>
      </c>
      <c r="AU29" s="52" t="s">
        <v>510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492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506</v>
      </c>
      <c r="AU30" s="52" t="s">
        <v>511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492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492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492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492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492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492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492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492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492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492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492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492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492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492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492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492</v>
      </c>
      <c r="X46" s="49" t="s">
        <v>493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492</v>
      </c>
      <c r="X47" s="49" t="s">
        <v>493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492</v>
      </c>
      <c r="X48" s="49" t="s">
        <v>493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492</v>
      </c>
      <c r="X49" s="49" t="s">
        <v>493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492</v>
      </c>
      <c r="X50" s="49" t="s">
        <v>493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492</v>
      </c>
      <c r="X51" s="49" t="s">
        <v>493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492</v>
      </c>
      <c r="X52" s="49" t="s">
        <v>493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492</v>
      </c>
      <c r="X53" s="49" t="s">
        <v>493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492</v>
      </c>
      <c r="X54" s="49" t="s">
        <v>493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492</v>
      </c>
      <c r="X55" s="49" t="s">
        <v>493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493</v>
      </c>
      <c r="X56" s="49" t="s">
        <v>494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493</v>
      </c>
      <c r="X57" s="49" t="s">
        <v>494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493</v>
      </c>
      <c r="X58" s="49" t="s">
        <v>494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493</v>
      </c>
      <c r="X59" s="49" t="s">
        <v>494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493</v>
      </c>
      <c r="X60" s="49" t="s">
        <v>494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493</v>
      </c>
      <c r="X61" s="49" t="s">
        <v>494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493</v>
      </c>
      <c r="X62" s="49" t="s">
        <v>494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493</v>
      </c>
      <c r="X63" s="49" t="s">
        <v>494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493</v>
      </c>
      <c r="X64" s="49" t="s">
        <v>494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493</v>
      </c>
      <c r="X65" s="49" t="s">
        <v>494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494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494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494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494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494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494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494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494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494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494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494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473</v>
      </c>
      <c r="N79" s="12" t="s">
        <v>477</v>
      </c>
      <c r="O79" s="12" t="s">
        <v>475</v>
      </c>
      <c r="P79" s="12" t="s">
        <v>478</v>
      </c>
      <c r="Q79" s="12" t="s">
        <v>476</v>
      </c>
      <c r="R79" s="12" t="s">
        <v>480</v>
      </c>
      <c r="S79" s="12" t="s">
        <v>481</v>
      </c>
      <c r="T79" s="12" t="s">
        <v>482</v>
      </c>
      <c r="U79" s="12" t="s">
        <v>483</v>
      </c>
      <c r="V79" s="12" t="s">
        <v>484</v>
      </c>
      <c r="W79" s="12" t="s">
        <v>485</v>
      </c>
      <c r="X79" s="12" t="s">
        <v>486</v>
      </c>
      <c r="Y79" s="12" t="s">
        <v>487</v>
      </c>
      <c r="Z79" s="12" t="s">
        <v>488</v>
      </c>
      <c r="AA79" s="12" t="s">
        <v>489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479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479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479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479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479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479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479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479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479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479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479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479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479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479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479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479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479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479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479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479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479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479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479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479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479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479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479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479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479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479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479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479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479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479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479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479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479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479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479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479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479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479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479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479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479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479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479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479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479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479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479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479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479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479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479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479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479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479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479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479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479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479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479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479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479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479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479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479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479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479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479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479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479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479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479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479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479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479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479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479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479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479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479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479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479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479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479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479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479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479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479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479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479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479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479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479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479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479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479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479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479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479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479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479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479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479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479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479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479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479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479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479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479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479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479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479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479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479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479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479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479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479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479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479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479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479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479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479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479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479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479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479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479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479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479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479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479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479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479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479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479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479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479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479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479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479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479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479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479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479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479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479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479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479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479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479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479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479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479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479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479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479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479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479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479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479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479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479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479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479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479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479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479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479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479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479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479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479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479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479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479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479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479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479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479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479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479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479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479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479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479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479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479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479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479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479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479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479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479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479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479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479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479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479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479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479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479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479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479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479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479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479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479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479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479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479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479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479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479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479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479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479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479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479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479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479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479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479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479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479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479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479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479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479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479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479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479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479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479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479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479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479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479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479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479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479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479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479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479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479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479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479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479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479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479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479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479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479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479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479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479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479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479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479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479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479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479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479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479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479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479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479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479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479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479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479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479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479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479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479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479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479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479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479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479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479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479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479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479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479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479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479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479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479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479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479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479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479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479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479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479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479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479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479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479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479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479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479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479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479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479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479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479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479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479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479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479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479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479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479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479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479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479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479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479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479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479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479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479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479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479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479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479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479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479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479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479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479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479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479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479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479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479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479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479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479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479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479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479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479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479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479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479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479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479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479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479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479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479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479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479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479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479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479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479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479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479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479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479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479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479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479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479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479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479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479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479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479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479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479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479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479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479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479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479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479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479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479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479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479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479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479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479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479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479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479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479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479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479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479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479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479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479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479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479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479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479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479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479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479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479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479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479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479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479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479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479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479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479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479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479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479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479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479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479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479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479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479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479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479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479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479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479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479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479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479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479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479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479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479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479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479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479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479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479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479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479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479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479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479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479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479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479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479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479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479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479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479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479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479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479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479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479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479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479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479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479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479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479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479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479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479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479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479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479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479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479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479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479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479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479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479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479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479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479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479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479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479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479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479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479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479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479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479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479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479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479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479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479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479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479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479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479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479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479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479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479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479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479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479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479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479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479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479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479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479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479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479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479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479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479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479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479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479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479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479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479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479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479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479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479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479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479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479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479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479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479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479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479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479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479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479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479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479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479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479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479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479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479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479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479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479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479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479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479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479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479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479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479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479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479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479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479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479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479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479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479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479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479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479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479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479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479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479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479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479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479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479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479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479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479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479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479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479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479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479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479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479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479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479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479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479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479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479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479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479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479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479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479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479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479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479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479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479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479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479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479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479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479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479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479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479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479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479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479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479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479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479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479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479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479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479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479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479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479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479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479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479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479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479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479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479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479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479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479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479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479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479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479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479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479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479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479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479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479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479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479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479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479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479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479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479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479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479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479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479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479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479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479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479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479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479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479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479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479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479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479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479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479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479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479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479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479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479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479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479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479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479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479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479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479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479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479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479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479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479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479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479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479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479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479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479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479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479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479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479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479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479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479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479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479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479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479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479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479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479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479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479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479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479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479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479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479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479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479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479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479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479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479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479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479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479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479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479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479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479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479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479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479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479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479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479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479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479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479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479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479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479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479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479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479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479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479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479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479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479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479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479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479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479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479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479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479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479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479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479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479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479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479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479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479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479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479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479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479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479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479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479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479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479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479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479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479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479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479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479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479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479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479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479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479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479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479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479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479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479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479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479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479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479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479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479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479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479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479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479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479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479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479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479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479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479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479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479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479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479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479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479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479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479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479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479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479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479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479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479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479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479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479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479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479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479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479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479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479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479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479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479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479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479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479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479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479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479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479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479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479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479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479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479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479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479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479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479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479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479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479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479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479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479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479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479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479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479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479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479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479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479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479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479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479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479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479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479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479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479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479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479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479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479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479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479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479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479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479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479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479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479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479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479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479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479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479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479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479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479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479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479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479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479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479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479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479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479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479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479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479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479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479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479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479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479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479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479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479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479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479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479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479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479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479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479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479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479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479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479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479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479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479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479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479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479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479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479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479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479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479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479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479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479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479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479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479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479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479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479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479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479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479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479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479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479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479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479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479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479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479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479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479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479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479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479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479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479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479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479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479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479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479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479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479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479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479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479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479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479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479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479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479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479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479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479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479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479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479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479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479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479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479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479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479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479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479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479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479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479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479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479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479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479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479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479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479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479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479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479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479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479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479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479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479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479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479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479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479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479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479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479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479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479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479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479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479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479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479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479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479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479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479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479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479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479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479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479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479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479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479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479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479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479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479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479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479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479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479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479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479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479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479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479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479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479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479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479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479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479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479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479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479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479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479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479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479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479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479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479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479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479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479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479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479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479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479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479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479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479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479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479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479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479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479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0" t="s">
        <v>203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16"/>
      <c r="Q2" s="16"/>
    </row>
    <row r="3" spans="1:17" ht="17.25" x14ac:dyDescent="0.2">
      <c r="A3" s="12" t="s">
        <v>195</v>
      </c>
      <c r="B3" s="12" t="s">
        <v>202</v>
      </c>
      <c r="C3" s="12" t="s">
        <v>205</v>
      </c>
      <c r="D3" s="12" t="s">
        <v>196</v>
      </c>
      <c r="E3" s="12" t="s">
        <v>197</v>
      </c>
      <c r="F3" s="12" t="s">
        <v>399</v>
      </c>
      <c r="G3" s="12" t="s">
        <v>201</v>
      </c>
      <c r="H3" s="12" t="s">
        <v>400</v>
      </c>
      <c r="I3" s="12" t="s">
        <v>207</v>
      </c>
      <c r="J3" s="12" t="s">
        <v>198</v>
      </c>
      <c r="K3" s="12" t="s">
        <v>199</v>
      </c>
      <c r="L3" s="12" t="s">
        <v>200</v>
      </c>
      <c r="M3" s="12" t="s">
        <v>204</v>
      </c>
      <c r="N3" s="12" t="s">
        <v>210</v>
      </c>
      <c r="O3" s="12" t="s">
        <v>208</v>
      </c>
      <c r="P3" s="16"/>
      <c r="Q3" s="12" t="s">
        <v>468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SUMIFS(章节关卡!$AT$5:$AT$200,章节关卡!$AQ$5:$AQ$200,"="&amp;金币总产!A4)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6000</v>
      </c>
      <c r="P4" s="16"/>
      <c r="Q4" s="15">
        <f>ROUND(O4/B4/价值概述!$B$3,0)</f>
        <v>200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SUMIFS(章节关卡!$AT$5:$AT$200,章节关卡!$AQ$5:$AQ$200,"="&amp;金币总产!A5)</f>
        <v>4050</v>
      </c>
      <c r="F5" s="15">
        <f>章节关卡!T7</f>
        <v>3780</v>
      </c>
      <c r="G5" s="15">
        <f>SUMIFS(章节关卡!$BB$5:$BB$199,章节关卡!$AY$5:$AY$199,"="&amp;金币总产!A4)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19830</v>
      </c>
      <c r="P5" s="16"/>
      <c r="Q5" s="15">
        <f>ROUND(O5/B5/价值概述!$B$3,0)</f>
        <v>283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SUMIFS(章节关卡!$AT$5:$AT$200,章节关卡!$AQ$5:$AQ$200,"="&amp;金币总产!A6)</f>
        <v>4200</v>
      </c>
      <c r="F6" s="15">
        <f>章节关卡!T8</f>
        <v>8400</v>
      </c>
      <c r="G6" s="15">
        <f>SUMIFS(章节关卡!$BB$5:$BB$199,章节关卡!$AY$5:$AY$199,"="&amp;金币总产!A5)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SUMIFS(章节关卡!$AT$5:$AT$200,章节关卡!$AQ$5:$AQ$200,"="&amp;金币总产!A7)</f>
        <v>6000</v>
      </c>
      <c r="F7" s="15">
        <f>章节关卡!T9</f>
        <v>12480</v>
      </c>
      <c r="G7" s="15">
        <f>SUMIFS(章节关卡!$BB$5:$BB$199,章节关卡!$AY$5:$AY$199,"="&amp;金币总产!A6)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111780</v>
      </c>
      <c r="P7" s="16"/>
      <c r="Q7" s="15">
        <f>ROUND(O7/B7/价值概述!$B$3,0)</f>
        <v>186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SUMIFS(章节关卡!$AT$5:$AT$200,章节关卡!$AQ$5:$AQ$200,"="&amp;金币总产!A8)</f>
        <v>14400</v>
      </c>
      <c r="F8" s="15">
        <f>章节关卡!T10</f>
        <v>21600</v>
      </c>
      <c r="G8" s="15">
        <f>SUMIFS(章节关卡!$BB$5:$BB$199,章节关卡!$AY$5:$AY$199,"="&amp;金币总产!A7)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277100</v>
      </c>
      <c r="P8" s="16"/>
      <c r="Q8" s="15">
        <f>ROUND(O8/B8/价值概述!$B$3,0)</f>
        <v>277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SUMIFS(章节关卡!$AT$5:$AT$200,章节关卡!$AQ$5:$AQ$200,"="&amp;金币总产!A9)</f>
        <v>18000</v>
      </c>
      <c r="F9" s="15">
        <f>章节关卡!T11</f>
        <v>30000</v>
      </c>
      <c r="G9" s="15">
        <f>SUMIFS(章节关卡!$BB$5:$BB$199,章节关卡!$AY$5:$AY$199,"="&amp;金币总产!A8)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SUMIFS(章节关卡!$AT$5:$AT$200,章节关卡!$AQ$5:$AQ$200,"="&amp;金币总产!A10)</f>
        <v>22500</v>
      </c>
      <c r="F10" s="15">
        <f>章节关卡!T12</f>
        <v>41250</v>
      </c>
      <c r="G10" s="15">
        <f>SUMIFS(章节关卡!$BB$5:$BB$199,章节关卡!$AY$5:$AY$199,"="&amp;金币总产!A9)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SUMIFS(章节关卡!$AT$5:$AT$200,章节关卡!$AQ$5:$AQ$200,"="&amp;金币总产!A11)</f>
        <v>27000</v>
      </c>
      <c r="F11" s="15">
        <f>章节关卡!T13</f>
        <v>54000</v>
      </c>
      <c r="G11" s="15">
        <f>SUMIFS(章节关卡!$BB$5:$BB$199,章节关卡!$AY$5:$AY$199,"="&amp;金币总产!A10)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SUMIFS(章节关卡!$AT$5:$AT$200,章节关卡!$AQ$5:$AQ$200,"="&amp;金币总产!A12)</f>
        <v>32400</v>
      </c>
      <c r="F12" s="15">
        <f>章节关卡!T14</f>
        <v>70200</v>
      </c>
      <c r="G12" s="15">
        <f>SUMIFS(章节关卡!$BB$5:$BB$199,章节关卡!$AY$5:$AY$199,"="&amp;金币总产!A11)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SUMIFS(章节关卡!$AT$5:$AT$200,章节关卡!$AQ$5:$AQ$200,"="&amp;金币总产!A13)</f>
        <v>40500</v>
      </c>
      <c r="F13" s="15">
        <f>章节关卡!T15</f>
        <v>92400</v>
      </c>
      <c r="G13" s="15">
        <f>SUMIFS(章节关卡!$BB$5:$BB$199,章节关卡!$AY$5:$AY$199,"="&amp;金币总产!A12)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SUMIFS(章节关卡!$AT$5:$AT$200,章节关卡!$AQ$5:$AQ$200,"="&amp;金币总产!A14)</f>
        <v>49500</v>
      </c>
      <c r="F14" s="15">
        <f>章节关卡!T16</f>
        <v>119250</v>
      </c>
      <c r="G14" s="15">
        <f>SUMIFS(章节关卡!$BB$5:$BB$199,章节关卡!$AY$5:$AY$199,"="&amp;金币总产!A13)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SUMIFS(章节关卡!$AT$5:$AT$200,章节关卡!$AQ$5:$AQ$200,"="&amp;金币总产!A15)</f>
        <v>58500</v>
      </c>
      <c r="F15" s="15">
        <f>章节关卡!T17</f>
        <v>156000</v>
      </c>
      <c r="G15" s="15">
        <f>SUMIFS(章节关卡!$BB$5:$BB$199,章节关卡!$AY$5:$AY$199,"="&amp;金币总产!A14)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SUMIFS(章节关卡!$AT$5:$AT$200,章节关卡!$AQ$5:$AQ$200,"="&amp;金币总产!A16)</f>
        <v>67500</v>
      </c>
      <c r="F16" s="15">
        <f>章节关卡!T18</f>
        <v>204000</v>
      </c>
      <c r="G16" s="15">
        <f>SUMIFS(章节关卡!$BB$5:$BB$199,章节关卡!$AY$5:$AY$199,"="&amp;金币总产!A15)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SUMIFS(章节关卡!$AT$5:$AT$200,章节关卡!$AQ$5:$AQ$200,"="&amp;金币总产!A17)</f>
        <v>78750</v>
      </c>
      <c r="F17" s="15">
        <f>章节关卡!T19</f>
        <v>270000</v>
      </c>
      <c r="G17" s="15">
        <f>SUMIFS(章节关卡!$BB$5:$BB$199,章节关卡!$AY$5:$AY$199,"="&amp;金币总产!A16)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SUMIFS(章节关卡!$AT$5:$AT$200,章节关卡!$AQ$5:$AQ$200,"="&amp;金币总产!A18)</f>
        <v>90000</v>
      </c>
      <c r="F18" s="15">
        <f>章节关卡!T20</f>
        <v>375000</v>
      </c>
      <c r="G18" s="15">
        <f>SUMIFS(章节关卡!$BB$5:$BB$199,章节关卡!$AY$5:$AY$199,"="&amp;金币总产!A17)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0" t="s">
        <v>265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6"/>
    </row>
    <row r="22" spans="1:22" ht="20.25" x14ac:dyDescent="0.2">
      <c r="A22" s="33"/>
      <c r="D22" s="90" t="s">
        <v>467</v>
      </c>
      <c r="E22" s="90"/>
      <c r="F22" s="90"/>
      <c r="G22" s="90"/>
      <c r="H22" s="90"/>
      <c r="I22" s="90"/>
      <c r="J22" s="90"/>
      <c r="K22" s="90" t="s">
        <v>271</v>
      </c>
      <c r="L22" s="90"/>
      <c r="M22" s="90"/>
      <c r="N22" s="90"/>
      <c r="O22" s="90"/>
      <c r="P22" s="90"/>
      <c r="Q22" s="16"/>
    </row>
    <row r="23" spans="1:22" ht="17.25" x14ac:dyDescent="0.2">
      <c r="A23" s="12" t="s">
        <v>274</v>
      </c>
      <c r="B23" s="12" t="s">
        <v>280</v>
      </c>
      <c r="C23" s="12" t="s">
        <v>273</v>
      </c>
      <c r="D23" s="12" t="s">
        <v>466</v>
      </c>
      <c r="E23" s="12" t="s">
        <v>270</v>
      </c>
      <c r="F23" s="12" t="s">
        <v>267</v>
      </c>
      <c r="G23" s="36" t="s">
        <v>272</v>
      </c>
      <c r="H23" s="12" t="s">
        <v>269</v>
      </c>
      <c r="I23" s="12" t="s">
        <v>362</v>
      </c>
      <c r="J23" s="12" t="s">
        <v>363</v>
      </c>
      <c r="K23" s="12" t="s">
        <v>266</v>
      </c>
      <c r="L23" s="12" t="s">
        <v>267</v>
      </c>
      <c r="M23" s="36" t="s">
        <v>272</v>
      </c>
      <c r="N23" s="12" t="s">
        <v>269</v>
      </c>
      <c r="O23" s="12" t="s">
        <v>268</v>
      </c>
      <c r="P23" s="12" t="s">
        <v>363</v>
      </c>
      <c r="Q23" s="16"/>
      <c r="U23">
        <f>SUM(M24:M27)/30</f>
        <v>87387.8</v>
      </c>
    </row>
    <row r="24" spans="1:22" ht="16.5" x14ac:dyDescent="0.2">
      <c r="A24" s="35" t="s">
        <v>275</v>
      </c>
      <c r="B24" s="35">
        <v>4</v>
      </c>
      <c r="C24" s="15">
        <f>SUMIFS($O$4:$O$18,$A$4:$A$18,"&lt;="&amp;B24)</f>
        <v>183870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82741</v>
      </c>
      <c r="M24" s="15">
        <f t="shared" ref="M24:P24" si="2">INT($C24*G24*$D24)</f>
        <v>27580</v>
      </c>
      <c r="N24" s="15">
        <f t="shared" si="2"/>
        <v>73548</v>
      </c>
      <c r="O24" s="15">
        <f t="shared" si="2"/>
        <v>551610</v>
      </c>
      <c r="P24" s="15">
        <f t="shared" si="2"/>
        <v>183870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276</v>
      </c>
      <c r="B25" s="35">
        <v>8</v>
      </c>
      <c r="C25" s="15">
        <f>SUMIFS($O$4:$O$18,$A$4:$A$18,"&lt;="&amp;B25,$A$4:$A$18,"&gt;"&amp;B24)</f>
        <v>2261450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1017652</v>
      </c>
      <c r="M25" s="15">
        <f t="shared" ref="M25:M28" si="4">INT($C25*G25*$D25)</f>
        <v>339217</v>
      </c>
      <c r="N25" s="15">
        <f t="shared" ref="N25:N28" si="5">INT($C25*H25*$D25)</f>
        <v>904580</v>
      </c>
      <c r="O25" s="15">
        <f t="shared" ref="O25:O28" si="6">INT($C25*I25*$D25)</f>
        <v>4522900</v>
      </c>
      <c r="P25" s="15">
        <f t="shared" ref="P25:P28" si="7">INT($C25*J25*$D25)</f>
        <v>904580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277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278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279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209</v>
      </c>
    </row>
    <row r="4" spans="1:5" ht="16.5" x14ac:dyDescent="0.2">
      <c r="A4" s="18">
        <v>1</v>
      </c>
      <c r="B4" s="18" t="s">
        <v>658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659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660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2019-05-29T10:08:46Z</dcterms:modified>
</cp:coreProperties>
</file>